
<file path=[Content_Types].xml><?xml version="1.0" encoding="utf-8"?>
<Types xmlns="http://schemas.openxmlformats.org/package/2006/content-types">
  <Override PartName="/xl/worksheets/sheet24.xml" ContentType="application/vnd.openxmlformats-officedocument.spreadsheetml.worksheet+xml"/>
  <Override PartName="/xl/worksheets/sheet35.xml" ContentType="application/vnd.openxmlformats-officedocument.spreadsheetml.worksheet+xml"/>
  <Override PartName="/xl/worksheets/sheet53.xml" ContentType="application/vnd.openxmlformats-officedocument.spreadsheetml.worksheet+xml"/>
  <Override PartName="/xl/worksheets/sheet71.xml" ContentType="application/vnd.openxmlformats-officedocument.spreadsheetml.worksheet+xml"/>
  <Override PartName="/xl/worksheets/sheet13.xml" ContentType="application/vnd.openxmlformats-officedocument.spreadsheetml.worksheet+xml"/>
  <Override PartName="/xl/worksheets/sheet42.xml" ContentType="application/vnd.openxmlformats-officedocument.spreadsheetml.worksheet+xml"/>
  <Override PartName="/xl/worksheets/sheet60.xml" ContentType="application/vnd.openxmlformats-officedocument.spreadsheetml.worksheet+xml"/>
  <Override PartName="/xl/styles.xml" ContentType="application/vnd.openxmlformats-officedocument.spreadsheetml.styles+xml"/>
  <Override PartName="/xl/drawings/drawing6.xml" ContentType="application/vnd.openxmlformats-officedocument.drawing+xml"/>
  <Override PartName="/xl/worksheets/sheet7.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drawings/drawing17.xml" ContentType="application/vnd.openxmlformats-officedocument.drawing+xml"/>
  <Override PartName="/xl/drawings/drawing28.xml" ContentType="application/vnd.openxmlformats-officedocument.drawing+xml"/>
  <Default Extension="xml" ContentType="application/xml"/>
  <Override PartName="/xl/drawings/drawing2.xml" ContentType="application/vnd.openxmlformats-officedocument.drawing+xml"/>
  <Override PartName="/xl/drawings/drawing35.xml" ContentType="application/vnd.openxmlformats-officedocument.drawing+xml"/>
  <Override PartName="/xl/worksheets/sheet3.xml" ContentType="application/vnd.openxmlformats-officedocument.spreadsheetml.worksheet+xml"/>
  <Override PartName="/xl/drawings/drawing13.xml" ContentType="application/vnd.openxmlformats-officedocument.drawing+xml"/>
  <Override PartName="/xl/drawings/drawing24.xml" ContentType="application/vnd.openxmlformats-officedocument.drawing+xml"/>
  <Override PartName="/xl/worksheets/sheet69.xml" ContentType="application/vnd.openxmlformats-officedocument.spreadsheetml.worksheet+xml"/>
  <Override PartName="/xl/externalLinks/externalLink1.xml" ContentType="application/vnd.openxmlformats-officedocument.spreadsheetml.externalLink+xml"/>
  <Override PartName="/xl/drawings/drawing20.xml" ContentType="application/vnd.openxmlformats-officedocument.drawing+xml"/>
  <Override PartName="/xl/drawings/drawing31.xml" ContentType="application/vnd.openxmlformats-officedocument.drawing+xml"/>
  <Override PartName="/xl/worksheets/sheet29.xml" ContentType="application/vnd.openxmlformats-officedocument.spreadsheetml.worksheet+xml"/>
  <Override PartName="/xl/worksheets/sheet47.xml" ContentType="application/vnd.openxmlformats-officedocument.spreadsheetml.worksheet+xml"/>
  <Override PartName="/xl/worksheets/sheet58.xml" ContentType="application/vnd.openxmlformats-officedocument.spreadsheetml.worksheet+xml"/>
  <Override PartName="/xl/worksheets/sheet76.xml" ContentType="application/vnd.openxmlformats-officedocument.spreadsheetml.worksheet+xml"/>
  <Override PartName="/xl/sharedStrings.xml" ContentType="application/vnd.openxmlformats-officedocument.spreadsheetml.sharedStrings+xml"/>
  <Override PartName="/xl/worksheets/sheet18.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45.xml" ContentType="application/vnd.openxmlformats-officedocument.spreadsheetml.worksheet+xml"/>
  <Override PartName="/xl/worksheets/sheet54.xml" ContentType="application/vnd.openxmlformats-officedocument.spreadsheetml.worksheet+xml"/>
  <Override PartName="/xl/worksheets/sheet56.xml" ContentType="application/vnd.openxmlformats-officedocument.spreadsheetml.worksheet+xml"/>
  <Override PartName="/xl/worksheets/sheet65.xml" ContentType="application/vnd.openxmlformats-officedocument.spreadsheetml.worksheet+xml"/>
  <Override PartName="/xl/worksheets/sheet74.xml" ContentType="application/vnd.openxmlformats-officedocument.spreadsheetml.worksheet+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43.xml" ContentType="application/vnd.openxmlformats-officedocument.spreadsheetml.worksheet+xml"/>
  <Override PartName="/xl/worksheets/sheet52.xml" ContentType="application/vnd.openxmlformats-officedocument.spreadsheetml.worksheet+xml"/>
  <Override PartName="/xl/worksheets/sheet63.xml" ContentType="application/vnd.openxmlformats-officedocument.spreadsheetml.worksheet+xml"/>
  <Override PartName="/xl/worksheets/sheet72.xml" ContentType="application/vnd.openxmlformats-officedocument.spreadsheetml.worksheet+xml"/>
  <Default Extension="bin" ContentType="application/vnd.openxmlformats-officedocument.spreadsheetml.printerSettings"/>
  <Default Extension="png" ContentType="image/png"/>
  <Override PartName="/xl/queryTables/queryTable2.xml" ContentType="application/vnd.openxmlformats-officedocument.spreadsheetml.queryTable+xml"/>
  <Override PartName="/xl/drawings/drawing9.xml" ContentType="application/vnd.openxmlformats-officedocument.drawing+xml"/>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worksheets/sheet50.xml" ContentType="application/vnd.openxmlformats-officedocument.spreadsheetml.worksheet+xml"/>
  <Override PartName="/xl/worksheets/sheet61.xml" ContentType="application/vnd.openxmlformats-officedocument.spreadsheetml.worksheet+xml"/>
  <Override PartName="/xl/worksheets/sheet70.xml" ContentType="application/vnd.openxmlformats-officedocument.spreadsheetml.worksheet+xml"/>
  <Override PartName="/xl/drawings/drawing7.xml" ContentType="application/vnd.openxmlformats-officedocument.drawing+xml"/>
  <Override PartName="/xl/drawings/drawing29.xml" ContentType="application/vnd.openxmlformats-officedocument.drawing+xml"/>
  <Override PartName="/xl/drawings/drawing38.xml" ContentType="application/vnd.openxmlformats-officedocument.drawing+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Override PartName="/xl/drawings/drawing5.xml" ContentType="application/vnd.openxmlformats-officedocument.drawing+xml"/>
  <Override PartName="/xl/drawings/drawing18.xml" ContentType="application/vnd.openxmlformats-officedocument.drawing+xml"/>
  <Override PartName="/xl/drawings/drawing27.xml" ContentType="application/vnd.openxmlformats-officedocument.drawing+xml"/>
  <Override PartName="/xl/drawings/drawing36.xml" ContentType="application/vnd.openxmlformats-officedocument.drawing+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drawings/drawing3.xml" ContentType="application/vnd.openxmlformats-officedocument.drawing+xml"/>
  <Override PartName="/xl/drawings/drawing16.xml" ContentType="application/vnd.openxmlformats-officedocument.drawing+xml"/>
  <Override PartName="/xl/drawings/drawing25.xml" ContentType="application/vnd.openxmlformats-officedocument.drawing+xml"/>
  <Override PartName="/xl/drawings/drawing34.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externalLinks/externalLink2.xml" ContentType="application/vnd.openxmlformats-officedocument.spreadsheetml.externalLink+xml"/>
  <Override PartName="/xl/drawings/drawing1.xml" ContentType="application/vnd.openxmlformats-officedocument.drawing+xml"/>
  <Override PartName="/xl/drawings/drawing14.xml" ContentType="application/vnd.openxmlformats-officedocument.drawing+xml"/>
  <Override PartName="/xl/drawings/drawing23.xml" ContentType="application/vnd.openxmlformats-officedocument.drawing+xml"/>
  <Override PartName="/xl/drawings/drawing32.xml" ContentType="application/vnd.openxmlformats-officedocument.drawing+xml"/>
  <Override PartName="/xl/comments3.xml" ContentType="application/vnd.openxmlformats-officedocument.spreadsheetml.comments+xml"/>
  <Override PartName="/xl/worksheets/sheet59.xml" ContentType="application/vnd.openxmlformats-officedocument.spreadsheetml.worksheet+xml"/>
  <Override PartName="/xl/worksheets/sheet68.xml" ContentType="application/vnd.openxmlformats-officedocument.spreadsheetml.worksheet+xml"/>
  <Override PartName="/xl/worksheets/sheet77.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drawings/drawing12.xml" ContentType="application/vnd.openxmlformats-officedocument.drawing+xml"/>
  <Override PartName="/xl/drawings/drawing21.xml" ContentType="application/vnd.openxmlformats-officedocument.drawing+xml"/>
  <Override PartName="/xl/drawings/drawing30.xml" ContentType="application/vnd.openxmlformats-officedocument.drawing+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39.xml" ContentType="application/vnd.openxmlformats-officedocument.spreadsheetml.worksheet+xml"/>
  <Override PartName="/xl/worksheets/sheet48.xml" ContentType="application/vnd.openxmlformats-officedocument.spreadsheetml.worksheet+xml"/>
  <Override PartName="/xl/worksheets/sheet57.xml" ContentType="application/vnd.openxmlformats-officedocument.spreadsheetml.worksheet+xml"/>
  <Override PartName="/xl/worksheets/sheet66.xml" ContentType="application/vnd.openxmlformats-officedocument.spreadsheetml.worksheet+xml"/>
  <Override PartName="/xl/worksheets/sheet75.xml" ContentType="application/vnd.openxmlformats-officedocument.spreadsheetml.worksheet+xml"/>
  <Override PartName="/xl/drawings/drawing10.xml" ContentType="application/vnd.openxmlformats-officedocument.drawing+xml"/>
  <Override PartName="/xl/worksheets/sheet17.xml" ContentType="application/vnd.openxmlformats-officedocument.spreadsheetml.worksheet+xml"/>
  <Override PartName="/xl/worksheets/sheet26.xml" ContentType="application/vnd.openxmlformats-officedocument.spreadsheetml.worksheet+xml"/>
  <Override PartName="/xl/worksheets/sheet37.xml" ContentType="application/vnd.openxmlformats-officedocument.spreadsheetml.worksheet+xml"/>
  <Override PartName="/xl/worksheets/sheet46.xml" ContentType="application/vnd.openxmlformats-officedocument.spreadsheetml.worksheet+xml"/>
  <Override PartName="/xl/worksheets/sheet55.xml" ContentType="application/vnd.openxmlformats-officedocument.spreadsheetml.worksheet+xml"/>
  <Override PartName="/xl/worksheets/sheet64.xml" ContentType="application/vnd.openxmlformats-officedocument.spreadsheetml.worksheet+xml"/>
  <Override PartName="/xl/worksheets/sheet73.xml" ContentType="application/vnd.openxmlformats-officedocument.spreadsheetml.worksheet+xml"/>
  <Override PartName="/docProps/core.xml" ContentType="application/vnd.openxmlformats-package.core-properties+xml"/>
  <Override PartName="/xl/worksheets/sheet15.xml" ContentType="application/vnd.openxmlformats-officedocument.spreadsheetml.worksheet+xml"/>
  <Override PartName="/xl/worksheets/sheet44.xml" ContentType="application/vnd.openxmlformats-officedocument.spreadsheetml.worksheet+xml"/>
  <Override PartName="/xl/worksheets/sheet62.xml" ContentType="application/vnd.openxmlformats-officedocument.spreadsheetml.worksheet+xml"/>
  <Override PartName="/xl/queryTables/queryTable1.xml" ContentType="application/vnd.openxmlformats-officedocument.spreadsheetml.queryTable+xml"/>
  <Override PartName="/xl/worksheets/sheet9.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51.xml" ContentType="application/vnd.openxmlformats-officedocument.spreadsheetml.worksheet+xml"/>
  <Override PartName="/xl/theme/theme1.xml" ContentType="application/vnd.openxmlformats-officedocument.theme+xml"/>
  <Override PartName="/xl/drawings/drawing8.xml" ContentType="application/vnd.openxmlformats-officedocument.drawing+xml"/>
  <Override PartName="/xl/drawings/drawing19.xml" ContentType="application/vnd.openxmlformats-officedocument.drawing+xml"/>
  <Override PartName="/xl/worksheets/sheet11.xml" ContentType="application/vnd.openxmlformats-officedocument.spreadsheetml.worksheet+xml"/>
  <Override PartName="/xl/worksheets/sheet40.xml" ContentType="application/vnd.openxmlformats-officedocument.spreadsheetml.worksheet+xml"/>
  <Override PartName="/xl/drawings/drawing4.xml" ContentType="application/vnd.openxmlformats-officedocument.drawing+xml"/>
  <Override PartName="/xl/drawings/drawing37.xml" ContentType="application/vnd.openxmlformats-officedocument.drawing+xml"/>
  <Default Extension="rels" ContentType="application/vnd.openxmlformats-package.relationships+xml"/>
  <Override PartName="/xl/worksheets/sheet5.xml" ContentType="application/vnd.openxmlformats-officedocument.spreadsheetml.worksheet+xml"/>
  <Override PartName="/xl/drawings/drawing15.xml" ContentType="application/vnd.openxmlformats-officedocument.drawing+xml"/>
  <Override PartName="/xl/drawings/drawing26.xml" ContentType="application/vnd.openxmlformats-officedocument.drawing+xml"/>
  <Override PartName="/xl/externalLinks/externalLink3.xml" ContentType="application/vnd.openxmlformats-officedocument.spreadsheetml.externalLink+xml"/>
  <Override PartName="/xl/connections.xml" ContentType="application/vnd.openxmlformats-officedocument.spreadsheetml.connections+xml"/>
  <Override PartName="/xl/comments2.xml" ContentType="application/vnd.openxmlformats-officedocument.spreadsheetml.comments+xml"/>
  <Override PartName="/xl/drawings/drawing22.xml" ContentType="application/vnd.openxmlformats-officedocument.drawing+xml"/>
  <Override PartName="/xl/drawings/drawing33.xml" ContentType="application/vnd.openxmlformats-officedocument.drawing+xml"/>
  <Override PartName="/xl/worksheets/sheet1.xml" ContentType="application/vnd.openxmlformats-officedocument.spreadsheetml.worksheet+xml"/>
  <Override PartName="/xl/worksheets/sheet49.xml" ContentType="application/vnd.openxmlformats-officedocument.spreadsheetml.worksheet+xml"/>
  <Override PartName="/xl/drawings/drawing11.xml" ContentType="application/vnd.openxmlformats-officedocument.drawing+xml"/>
  <Override PartName="/xl/worksheets/sheet38.xml" ContentType="application/vnd.openxmlformats-officedocument.spreadsheetml.worksheet+xml"/>
  <Override PartName="/xl/worksheets/sheet67.xml" ContentType="application/vnd.openxmlformats-officedocument.spreadsheetml.worksheet+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defaultThemeVersion="124226"/>
  <bookViews>
    <workbookView xWindow="5205" yWindow="-105" windowWidth="9645" windowHeight="10530" tabRatio="865"/>
  </bookViews>
  <sheets>
    <sheet name="Contracts" sheetId="1" r:id="rId1"/>
    <sheet name="Otis #2" sheetId="103" r:id="rId2"/>
    <sheet name="AP-01-13" sheetId="96" r:id="rId3"/>
    <sheet name="BLDG-02-06" sheetId="8" r:id="rId4"/>
    <sheet name="CS-08-08" sheetId="30" r:id="rId5"/>
    <sheet name="CFM-06-10" sheetId="52" r:id="rId6"/>
    <sheet name="CS-11-09" sheetId="15" r:id="rId7"/>
    <sheet name="cfm-08-10" sheetId="77" r:id="rId8"/>
    <sheet name="CFM-08-10 Fire Inspection" sheetId="78" r:id="rId9"/>
    <sheet name="CFM-08-10 Fire-Sec Equip&amp;Svc" sheetId="79" r:id="rId10"/>
    <sheet name="CFM-01-13" sheetId="68" r:id="rId11"/>
    <sheet name="CFM-01-14" sheetId="105" r:id="rId12"/>
    <sheet name="CFM-02-14" sheetId="34" r:id="rId13"/>
    <sheet name="CFM-03-14" sheetId="104" r:id="rId14"/>
    <sheet name="CFM-04-14" sheetId="22" r:id="rId15"/>
    <sheet name="ES-01-13" sheetId="91" r:id="rId16"/>
    <sheet name="ES-02-13" sheetId="83" r:id="rId17"/>
    <sheet name="ES-03-13" sheetId="98" r:id="rId18"/>
    <sheet name="FD-01-12" sheetId="59" r:id="rId19"/>
    <sheet name="FD-05-10" sheetId="38" r:id="rId20"/>
    <sheet name="FD-04-14" sheetId="109" r:id="rId21"/>
    <sheet name="HE-02-09" sheetId="9" r:id="rId22"/>
    <sheet name="PK-01-13" sheetId="101" r:id="rId23"/>
    <sheet name="POL-02-08" sheetId="20" r:id="rId24"/>
    <sheet name="POL-03-08" sheetId="14" r:id="rId25"/>
    <sheet name="PD-03-10" sheetId="31" r:id="rId26"/>
    <sheet name="PUR-04-07" sheetId="5" r:id="rId27"/>
    <sheet name="PUR-04-09" sheetId="7" r:id="rId28"/>
    <sheet name="PUR-07-09" sheetId="23" r:id="rId29"/>
    <sheet name="PUR-03-14" sheetId="111" r:id="rId30"/>
    <sheet name="PUR-01-14" sheetId="108" r:id="rId31"/>
    <sheet name="PUR-07-10" sheetId="55" r:id="rId32"/>
    <sheet name="PRO-01-11" sheetId="54" r:id="rId33"/>
    <sheet name="REC-01-13" sheetId="102" r:id="rId34"/>
    <sheet name="VM-09-10" sheetId="70" r:id="rId35"/>
    <sheet name="SB-01-10" sheetId="45" r:id="rId36"/>
    <sheet name="VM-23-10" sheetId="60" r:id="rId37"/>
    <sheet name="VM-05-14" sheetId="112" r:id="rId38"/>
    <sheet name="VM-05-13" sheetId="84" r:id="rId39"/>
    <sheet name="SB-01-11" sheetId="51" r:id="rId40"/>
    <sheet name="SB-01-12" sheetId="93" r:id="rId41"/>
    <sheet name="SB-01-13" sheetId="99" r:id="rId42"/>
    <sheet name="TR-01-13" sheetId="80" r:id="rId43"/>
    <sheet name="TR-02-13" sheetId="100" r:id="rId44"/>
    <sheet name="WU-11-11." sheetId="57" r:id="rId45"/>
    <sheet name="WU-13-08" sheetId="13" r:id="rId46"/>
    <sheet name="WU-14-08" sheetId="12" r:id="rId47"/>
    <sheet name="WU-02-09" sheetId="74" r:id="rId48"/>
    <sheet name="WU-07-09" sheetId="6" r:id="rId49"/>
    <sheet name="WU-09-09" sheetId="17" r:id="rId50"/>
    <sheet name="WU-10-09" sheetId="75" r:id="rId51"/>
    <sheet name="WU-01-10" sheetId="25" r:id="rId52"/>
    <sheet name="WU-04-10" sheetId="47" r:id="rId53"/>
    <sheet name="WU-12-10" sheetId="40" r:id="rId54"/>
    <sheet name="WU-14-10" sheetId="42" r:id="rId55"/>
    <sheet name="WU-15-10" sheetId="43" r:id="rId56"/>
    <sheet name="WU-10-11" sheetId="56" r:id="rId57"/>
    <sheet name="WU-09-11" sheetId="63" r:id="rId58"/>
    <sheet name="WU-15-11" sheetId="87" r:id="rId59"/>
    <sheet name="WU-18-11" sheetId="76" r:id="rId60"/>
    <sheet name="WU-19-11" sheetId="72" r:id="rId61"/>
    <sheet name="WU-03-12" sheetId="88" r:id="rId62"/>
    <sheet name="WU-04-12" sheetId="73" r:id="rId63"/>
    <sheet name="WU-05-13" sheetId="90" r:id="rId64"/>
    <sheet name="WU-06-12" sheetId="65" r:id="rId65"/>
    <sheet name="WU 11-12" sheetId="71" r:id="rId66"/>
    <sheet name="WU 17-12" sheetId="58" r:id="rId67"/>
    <sheet name="WU-04-13" sheetId="61" r:id="rId68"/>
    <sheet name="WU-07-13" sheetId="81" r:id="rId69"/>
    <sheet name="WU-10-13" sheetId="97" r:id="rId70"/>
    <sheet name="WU-11-13" sheetId="85" r:id="rId71"/>
    <sheet name="WU-12-13" sheetId="82" r:id="rId72"/>
    <sheet name="WU-13-13" sheetId="86" r:id="rId73"/>
    <sheet name="WU-18-13" sheetId="92" r:id="rId74"/>
    <sheet name="WU-04-14" sheetId="107" r:id="rId75"/>
    <sheet name="WU-05-14" sheetId="106" r:id="rId76"/>
    <sheet name="WU-06-14" sheetId="110" r:id="rId77"/>
  </sheets>
  <externalReferences>
    <externalReference r:id="rId78"/>
    <externalReference r:id="rId79"/>
    <externalReference r:id="rId80"/>
  </externalReferences>
  <definedNames>
    <definedName name="_xlnm._FilterDatabase" localSheetId="0" hidden="1">Contracts!$A$1:$W$83</definedName>
    <definedName name="_xlnm._FilterDatabase" localSheetId="20" hidden="1">'FD-04-14'!$AP$6:$AR$231</definedName>
    <definedName name="fdid" localSheetId="18">'FD-01-12'!$B$6:$D$445</definedName>
    <definedName name="fdid" localSheetId="20">'FD-04-14'!$B$6:$D$432</definedName>
    <definedName name="_xlnm.Print_Area" localSheetId="10">'CFM-01-13'!$A$1:$O$66</definedName>
    <definedName name="_xlnm.Print_Area" localSheetId="0">Contracts!$A$1:$L$80</definedName>
    <definedName name="_xlnm.Print_Area" localSheetId="16">'ES-02-13'!$A$1:$E$23</definedName>
    <definedName name="_xlnm.Print_Area" localSheetId="20">'FD-04-14'!$A$2:$AS$258</definedName>
    <definedName name="_xlnm.Print_Area" localSheetId="30">'PUR-01-14'!$A$1:$E$86</definedName>
    <definedName name="_xlnm.Print_Area" localSheetId="29">'PUR-03-14'!$B$1:$V$31</definedName>
    <definedName name="_xlnm.Print_Area" localSheetId="34">'VM-09-10'!$A$1:$E$47</definedName>
    <definedName name="_xlnm.Print_Area" localSheetId="76">'WU-06-14'!$A$1:$K$31</definedName>
    <definedName name="_xlnm.Print_Area" localSheetId="70">'WU-11-13'!$A$1:$AB$537</definedName>
    <definedName name="_xlnm.Print_Titles" localSheetId="10">'CFM-01-13'!$1:$6</definedName>
    <definedName name="_xlnm.Print_Titles" localSheetId="8">'CFM-08-10 Fire Inspection'!$A:$B,'CFM-08-10 Fire Inspection'!$4:$6</definedName>
    <definedName name="_xlnm.Print_Titles" localSheetId="0">Contracts!$1:$2</definedName>
    <definedName name="_xlnm.Print_Titles" localSheetId="20">'FD-04-14'!$A:$F,'FD-04-14'!$3:$6</definedName>
    <definedName name="_xlnm.Print_Titles" localSheetId="19">'FD-05-10'!$A:$F,'FD-05-10'!$3:$4</definedName>
    <definedName name="_xlnm.Print_Titles" localSheetId="70">'WU-11-13'!$1:$7</definedName>
  </definedNames>
  <calcPr calcId="125725"/>
</workbook>
</file>

<file path=xl/calcChain.xml><?xml version="1.0" encoding="utf-8"?>
<calcChain xmlns="http://schemas.openxmlformats.org/spreadsheetml/2006/main">
  <c r="G28" i="1"/>
  <c r="G29"/>
  <c r="I27"/>
  <c r="G27"/>
  <c r="G66"/>
  <c r="G18" l="1"/>
  <c r="G22"/>
  <c r="G76"/>
  <c r="H76" s="1"/>
  <c r="I76" s="1"/>
  <c r="G73"/>
  <c r="G71"/>
  <c r="G72"/>
  <c r="G70"/>
  <c r="H42"/>
  <c r="I42" s="1"/>
  <c r="J42" s="1"/>
  <c r="K42" s="1"/>
  <c r="G42"/>
  <c r="G11"/>
  <c r="H11" s="1"/>
  <c r="I11" s="1"/>
  <c r="J11" s="1"/>
  <c r="K11" s="1"/>
  <c r="G56"/>
  <c r="H56" s="1"/>
  <c r="I56" s="1"/>
  <c r="H44"/>
  <c r="I44" s="1"/>
  <c r="G44"/>
  <c r="G16"/>
  <c r="H16" s="1"/>
  <c r="I16" s="1"/>
  <c r="F17" i="110"/>
  <c r="F14"/>
  <c r="F11"/>
  <c r="K8"/>
  <c r="F8"/>
  <c r="H51" i="1"/>
  <c r="I7" i="106"/>
  <c r="F7"/>
  <c r="H5"/>
  <c r="E5"/>
  <c r="G63" i="1"/>
  <c r="AQ230" i="109"/>
  <c r="AL230"/>
  <c r="AH230"/>
  <c r="AD230"/>
  <c r="Z230"/>
  <c r="V230"/>
  <c r="R230"/>
  <c r="M230"/>
  <c r="I230"/>
  <c r="AQ229"/>
  <c r="AL229"/>
  <c r="AH229"/>
  <c r="AD229"/>
  <c r="Z229"/>
  <c r="V229"/>
  <c r="R229"/>
  <c r="M229"/>
  <c r="I229"/>
  <c r="AQ228"/>
  <c r="AL228"/>
  <c r="AH228"/>
  <c r="AD228"/>
  <c r="Z228"/>
  <c r="V228"/>
  <c r="R228"/>
  <c r="M228"/>
  <c r="I228"/>
  <c r="AQ227"/>
  <c r="AL227"/>
  <c r="AH227"/>
  <c r="AD227"/>
  <c r="Z227"/>
  <c r="V227"/>
  <c r="R227"/>
  <c r="M227"/>
  <c r="I227"/>
  <c r="AQ226"/>
  <c r="AL226"/>
  <c r="AH226"/>
  <c r="AD226"/>
  <c r="Z226"/>
  <c r="V226"/>
  <c r="R226"/>
  <c r="M226"/>
  <c r="I226"/>
  <c r="AQ225"/>
  <c r="AL225"/>
  <c r="AH225"/>
  <c r="AD225"/>
  <c r="Z225"/>
  <c r="V225"/>
  <c r="R225"/>
  <c r="M225"/>
  <c r="I225"/>
  <c r="AQ224"/>
  <c r="AL224"/>
  <c r="AH224"/>
  <c r="AD224"/>
  <c r="Z224"/>
  <c r="V224"/>
  <c r="R224"/>
  <c r="M224"/>
  <c r="I224"/>
  <c r="AQ223"/>
  <c r="AL223"/>
  <c r="AH223"/>
  <c r="AD223"/>
  <c r="Z223"/>
  <c r="V223"/>
  <c r="R223"/>
  <c r="M223"/>
  <c r="I223"/>
  <c r="AQ222"/>
  <c r="AL222"/>
  <c r="AH222"/>
  <c r="AD222"/>
  <c r="Z222"/>
  <c r="V222"/>
  <c r="R222"/>
  <c r="M222"/>
  <c r="I222"/>
  <c r="AQ221"/>
  <c r="AL221"/>
  <c r="AH221"/>
  <c r="AD221"/>
  <c r="Z221"/>
  <c r="V221"/>
  <c r="R221"/>
  <c r="M221"/>
  <c r="I221"/>
  <c r="AQ220"/>
  <c r="AL220"/>
  <c r="AH220"/>
  <c r="AD220"/>
  <c r="Z220"/>
  <c r="V220"/>
  <c r="R220"/>
  <c r="M220"/>
  <c r="I220"/>
  <c r="AQ219"/>
  <c r="AL219"/>
  <c r="AH219"/>
  <c r="AD219"/>
  <c r="Z219"/>
  <c r="V219"/>
  <c r="R219"/>
  <c r="M219"/>
  <c r="I219"/>
  <c r="AQ218"/>
  <c r="AL218"/>
  <c r="AH218"/>
  <c r="AD218"/>
  <c r="Z218"/>
  <c r="V218"/>
  <c r="R218"/>
  <c r="M218"/>
  <c r="I218"/>
  <c r="AQ217"/>
  <c r="AL217"/>
  <c r="AH217"/>
  <c r="AD217"/>
  <c r="Z217"/>
  <c r="V217"/>
  <c r="R217"/>
  <c r="M217"/>
  <c r="I217"/>
  <c r="AQ216"/>
  <c r="AL216"/>
  <c r="AH216"/>
  <c r="AD216"/>
  <c r="Z216"/>
  <c r="V216"/>
  <c r="R216"/>
  <c r="M216"/>
  <c r="I216"/>
  <c r="AQ215"/>
  <c r="AL215"/>
  <c r="AH215"/>
  <c r="AD215"/>
  <c r="Z215"/>
  <c r="V215"/>
  <c r="R215"/>
  <c r="M215"/>
  <c r="I215"/>
  <c r="AQ214"/>
  <c r="AL214"/>
  <c r="AH214"/>
  <c r="AD214"/>
  <c r="Z214"/>
  <c r="V214"/>
  <c r="R214"/>
  <c r="M214"/>
  <c r="I214"/>
  <c r="AQ213"/>
  <c r="AL213"/>
  <c r="AH213"/>
  <c r="AD213"/>
  <c r="Z213"/>
  <c r="V213"/>
  <c r="R213"/>
  <c r="M213"/>
  <c r="I213"/>
  <c r="AQ212"/>
  <c r="AL212"/>
  <c r="AH212"/>
  <c r="AD212"/>
  <c r="Z212"/>
  <c r="V212"/>
  <c r="R212"/>
  <c r="M212"/>
  <c r="I212"/>
  <c r="AQ211"/>
  <c r="AL211"/>
  <c r="AH211"/>
  <c r="AD211"/>
  <c r="Z211"/>
  <c r="V211"/>
  <c r="R211"/>
  <c r="M211"/>
  <c r="I211"/>
  <c r="AQ210"/>
  <c r="AL210"/>
  <c r="AH210"/>
  <c r="AD210"/>
  <c r="Z210"/>
  <c r="V210"/>
  <c r="R210"/>
  <c r="M210"/>
  <c r="I210"/>
  <c r="AQ209"/>
  <c r="AL209"/>
  <c r="AH209"/>
  <c r="AD209"/>
  <c r="Z209"/>
  <c r="V209"/>
  <c r="R209"/>
  <c r="M209"/>
  <c r="I209"/>
  <c r="AQ208"/>
  <c r="AL208"/>
  <c r="AH208"/>
  <c r="AD208"/>
  <c r="Z208"/>
  <c r="V208"/>
  <c r="R208"/>
  <c r="M208"/>
  <c r="I208"/>
  <c r="AQ207"/>
  <c r="AL207"/>
  <c r="AH207"/>
  <c r="AD207"/>
  <c r="Z207"/>
  <c r="V207"/>
  <c r="R207"/>
  <c r="M207"/>
  <c r="I207"/>
  <c r="AQ206"/>
  <c r="AL206"/>
  <c r="AH206"/>
  <c r="AD206"/>
  <c r="Z206"/>
  <c r="V206"/>
  <c r="R206"/>
  <c r="M206"/>
  <c r="I206"/>
  <c r="AQ205"/>
  <c r="AL205"/>
  <c r="AH205"/>
  <c r="AD205"/>
  <c r="Z205"/>
  <c r="V205"/>
  <c r="R205"/>
  <c r="M205"/>
  <c r="I205"/>
  <c r="AQ204"/>
  <c r="AL204"/>
  <c r="AH204"/>
  <c r="AD204"/>
  <c r="Z204"/>
  <c r="V204"/>
  <c r="R204"/>
  <c r="M204"/>
  <c r="I204"/>
  <c r="AQ203"/>
  <c r="AL203"/>
  <c r="AH203"/>
  <c r="AD203"/>
  <c r="Z203"/>
  <c r="V203"/>
  <c r="R203"/>
  <c r="M203"/>
  <c r="I203"/>
  <c r="AQ202"/>
  <c r="AL202"/>
  <c r="AH202"/>
  <c r="AD202"/>
  <c r="Z202"/>
  <c r="V202"/>
  <c r="R202"/>
  <c r="M202"/>
  <c r="I202"/>
  <c r="AQ201"/>
  <c r="AL201"/>
  <c r="AH201"/>
  <c r="AD201"/>
  <c r="Z201"/>
  <c r="V201"/>
  <c r="R201"/>
  <c r="M201"/>
  <c r="I201"/>
  <c r="AQ200"/>
  <c r="AL200"/>
  <c r="AH200"/>
  <c r="AD200"/>
  <c r="Z200"/>
  <c r="V200"/>
  <c r="R200"/>
  <c r="M200"/>
  <c r="I200"/>
  <c r="AQ199"/>
  <c r="AL199"/>
  <c r="AH199"/>
  <c r="AD199"/>
  <c r="Z199"/>
  <c r="V199"/>
  <c r="R199"/>
  <c r="M199"/>
  <c r="I199"/>
  <c r="AQ198"/>
  <c r="AL198"/>
  <c r="AH198"/>
  <c r="AD198"/>
  <c r="Z198"/>
  <c r="V198"/>
  <c r="R198"/>
  <c r="M198"/>
  <c r="I198"/>
  <c r="AQ197"/>
  <c r="AL197"/>
  <c r="AH197"/>
  <c r="AD197"/>
  <c r="Z197"/>
  <c r="V197"/>
  <c r="R197"/>
  <c r="M197"/>
  <c r="I197"/>
  <c r="AQ196"/>
  <c r="AL196"/>
  <c r="AH196"/>
  <c r="AD196"/>
  <c r="Z196"/>
  <c r="V196"/>
  <c r="R196"/>
  <c r="M196"/>
  <c r="I196"/>
  <c r="AQ195"/>
  <c r="AL195"/>
  <c r="AH195"/>
  <c r="AD195"/>
  <c r="Z195"/>
  <c r="V195"/>
  <c r="R195"/>
  <c r="M195"/>
  <c r="I195"/>
  <c r="AQ194"/>
  <c r="AL194"/>
  <c r="AH194"/>
  <c r="AD194"/>
  <c r="Z194"/>
  <c r="V194"/>
  <c r="R194"/>
  <c r="M194"/>
  <c r="I194"/>
  <c r="AQ193"/>
  <c r="AL193"/>
  <c r="AH193"/>
  <c r="AD193"/>
  <c r="Z193"/>
  <c r="V193"/>
  <c r="R193"/>
  <c r="M193"/>
  <c r="I193"/>
  <c r="AQ192"/>
  <c r="AL192"/>
  <c r="AH192"/>
  <c r="AD192"/>
  <c r="Z192"/>
  <c r="V192"/>
  <c r="R192"/>
  <c r="M192"/>
  <c r="I192"/>
  <c r="AQ191"/>
  <c r="AL191"/>
  <c r="AH191"/>
  <c r="AD191"/>
  <c r="Z191"/>
  <c r="V191"/>
  <c r="R191"/>
  <c r="M191"/>
  <c r="I191"/>
  <c r="AQ190"/>
  <c r="AL190"/>
  <c r="AH190"/>
  <c r="AD190"/>
  <c r="Z190"/>
  <c r="V190"/>
  <c r="R190"/>
  <c r="M190"/>
  <c r="I190"/>
  <c r="AQ189"/>
  <c r="AL189"/>
  <c r="AH189"/>
  <c r="AD189"/>
  <c r="Z189"/>
  <c r="V189"/>
  <c r="R189"/>
  <c r="M189"/>
  <c r="I189"/>
  <c r="AQ188"/>
  <c r="AL188"/>
  <c r="AH188"/>
  <c r="AD188"/>
  <c r="Z188"/>
  <c r="V188"/>
  <c r="R188"/>
  <c r="M188"/>
  <c r="I188"/>
  <c r="AQ187"/>
  <c r="AL187"/>
  <c r="AH187"/>
  <c r="AD187"/>
  <c r="Z187"/>
  <c r="V187"/>
  <c r="R187"/>
  <c r="M187"/>
  <c r="I187"/>
  <c r="AQ186"/>
  <c r="AL186"/>
  <c r="AH186"/>
  <c r="AD186"/>
  <c r="Z186"/>
  <c r="V186"/>
  <c r="R186"/>
  <c r="M186"/>
  <c r="I186"/>
  <c r="AQ185"/>
  <c r="AL185"/>
  <c r="AH185"/>
  <c r="AD185"/>
  <c r="Z185"/>
  <c r="V185"/>
  <c r="R185"/>
  <c r="M185"/>
  <c r="I185"/>
  <c r="AQ184"/>
  <c r="AL184"/>
  <c r="AH184"/>
  <c r="AD184"/>
  <c r="Z184"/>
  <c r="V184"/>
  <c r="R184"/>
  <c r="M184"/>
  <c r="I184"/>
  <c r="AQ183"/>
  <c r="AL183"/>
  <c r="AH183"/>
  <c r="AD183"/>
  <c r="Z183"/>
  <c r="V183"/>
  <c r="R183"/>
  <c r="M183"/>
  <c r="I183"/>
  <c r="AQ182"/>
  <c r="AL182"/>
  <c r="AH182"/>
  <c r="AD182"/>
  <c r="Z182"/>
  <c r="V182"/>
  <c r="R182"/>
  <c r="M182"/>
  <c r="I182"/>
  <c r="AQ181"/>
  <c r="AL181"/>
  <c r="AH181"/>
  <c r="AD181"/>
  <c r="Z181"/>
  <c r="V181"/>
  <c r="R181"/>
  <c r="M181"/>
  <c r="I181"/>
  <c r="AQ180"/>
  <c r="AL180"/>
  <c r="AH180"/>
  <c r="AD180"/>
  <c r="Z180"/>
  <c r="V180"/>
  <c r="R180"/>
  <c r="M180"/>
  <c r="I180"/>
  <c r="AQ179"/>
  <c r="AL179"/>
  <c r="AH179"/>
  <c r="AD179"/>
  <c r="Z179"/>
  <c r="V179"/>
  <c r="R179"/>
  <c r="M179"/>
  <c r="I179"/>
  <c r="AQ178"/>
  <c r="AL178"/>
  <c r="AH178"/>
  <c r="AD178"/>
  <c r="Z178"/>
  <c r="V178"/>
  <c r="R178"/>
  <c r="M178"/>
  <c r="I178"/>
  <c r="AQ177"/>
  <c r="AL177"/>
  <c r="AH177"/>
  <c r="AD177"/>
  <c r="Z177"/>
  <c r="V177"/>
  <c r="R177"/>
  <c r="M177"/>
  <c r="I177"/>
  <c r="AQ176"/>
  <c r="AL176"/>
  <c r="AH176"/>
  <c r="AD176"/>
  <c r="Z176"/>
  <c r="V176"/>
  <c r="R176"/>
  <c r="M176"/>
  <c r="I176"/>
  <c r="AQ175"/>
  <c r="AL175"/>
  <c r="AH175"/>
  <c r="AD175"/>
  <c r="Z175"/>
  <c r="V175"/>
  <c r="R175"/>
  <c r="M175"/>
  <c r="I175"/>
  <c r="AQ174"/>
  <c r="AL174"/>
  <c r="AH174"/>
  <c r="AD174"/>
  <c r="Z174"/>
  <c r="V174"/>
  <c r="R174"/>
  <c r="M174"/>
  <c r="I174"/>
  <c r="AQ173"/>
  <c r="AL173"/>
  <c r="AH173"/>
  <c r="AD173"/>
  <c r="Z173"/>
  <c r="V173"/>
  <c r="R173"/>
  <c r="M173"/>
  <c r="I173"/>
  <c r="AQ172"/>
  <c r="AL172"/>
  <c r="AH172"/>
  <c r="AD172"/>
  <c r="Z172"/>
  <c r="V172"/>
  <c r="R172"/>
  <c r="M172"/>
  <c r="I172"/>
  <c r="AQ171"/>
  <c r="AL171"/>
  <c r="AH171"/>
  <c r="AD171"/>
  <c r="Z171"/>
  <c r="V171"/>
  <c r="R171"/>
  <c r="M171"/>
  <c r="I171"/>
  <c r="AQ170"/>
  <c r="AL170"/>
  <c r="AH170"/>
  <c r="AD170"/>
  <c r="Z170"/>
  <c r="V170"/>
  <c r="R170"/>
  <c r="M170"/>
  <c r="I170"/>
  <c r="AQ169"/>
  <c r="AL169"/>
  <c r="AH169"/>
  <c r="AD169"/>
  <c r="Z169"/>
  <c r="V169"/>
  <c r="R169"/>
  <c r="M169"/>
  <c r="I169"/>
  <c r="AQ168"/>
  <c r="AL168"/>
  <c r="AH168"/>
  <c r="AD168"/>
  <c r="Z168"/>
  <c r="V168"/>
  <c r="R168"/>
  <c r="M168"/>
  <c r="I168"/>
  <c r="AQ167"/>
  <c r="AL167"/>
  <c r="AH167"/>
  <c r="AD167"/>
  <c r="Z167"/>
  <c r="V167"/>
  <c r="R167"/>
  <c r="M167"/>
  <c r="I167"/>
  <c r="AQ166"/>
  <c r="AL166"/>
  <c r="AH166"/>
  <c r="AD166"/>
  <c r="Z166"/>
  <c r="V166"/>
  <c r="R166"/>
  <c r="M166"/>
  <c r="I166"/>
  <c r="AQ165"/>
  <c r="AL165"/>
  <c r="AH165"/>
  <c r="AD165"/>
  <c r="Z165"/>
  <c r="V165"/>
  <c r="R165"/>
  <c r="M165"/>
  <c r="I165"/>
  <c r="AQ164"/>
  <c r="AL164"/>
  <c r="AH164"/>
  <c r="AD164"/>
  <c r="Z164"/>
  <c r="V164"/>
  <c r="R164"/>
  <c r="M164"/>
  <c r="I164"/>
  <c r="AQ163"/>
  <c r="AL163"/>
  <c r="AH163"/>
  <c r="AD163"/>
  <c r="Z163"/>
  <c r="V163"/>
  <c r="R163"/>
  <c r="M163"/>
  <c r="I163"/>
  <c r="AQ162"/>
  <c r="AL162"/>
  <c r="AH162"/>
  <c r="AD162"/>
  <c r="Z162"/>
  <c r="V162"/>
  <c r="R162"/>
  <c r="M162"/>
  <c r="I162"/>
  <c r="AQ161"/>
  <c r="AL161"/>
  <c r="AH161"/>
  <c r="AD161"/>
  <c r="Z161"/>
  <c r="V161"/>
  <c r="R161"/>
  <c r="M161"/>
  <c r="I161"/>
  <c r="AQ160"/>
  <c r="AL160"/>
  <c r="AH160"/>
  <c r="AD160"/>
  <c r="Z160"/>
  <c r="V160"/>
  <c r="R160"/>
  <c r="M160"/>
  <c r="I160"/>
  <c r="AQ159"/>
  <c r="AL159"/>
  <c r="AH159"/>
  <c r="AD159"/>
  <c r="Z159"/>
  <c r="V159"/>
  <c r="R159"/>
  <c r="M159"/>
  <c r="I159"/>
  <c r="AQ158"/>
  <c r="AL158"/>
  <c r="AH158"/>
  <c r="AD158"/>
  <c r="Z158"/>
  <c r="V158"/>
  <c r="R158"/>
  <c r="M158"/>
  <c r="I158"/>
  <c r="AQ157"/>
  <c r="AL157"/>
  <c r="AH157"/>
  <c r="AD157"/>
  <c r="Z157"/>
  <c r="V157"/>
  <c r="R157"/>
  <c r="M157"/>
  <c r="I157"/>
  <c r="AQ156"/>
  <c r="AL156"/>
  <c r="AH156"/>
  <c r="AD156"/>
  <c r="Z156"/>
  <c r="V156"/>
  <c r="R156"/>
  <c r="M156"/>
  <c r="I156"/>
  <c r="AQ155"/>
  <c r="AL155"/>
  <c r="AH155"/>
  <c r="AD155"/>
  <c r="Z155"/>
  <c r="V155"/>
  <c r="R155"/>
  <c r="M155"/>
  <c r="I155"/>
  <c r="AQ154"/>
  <c r="AL154"/>
  <c r="AH154"/>
  <c r="AD154"/>
  <c r="Z154"/>
  <c r="V154"/>
  <c r="R154"/>
  <c r="M154"/>
  <c r="I154"/>
  <c r="AQ153"/>
  <c r="AL153"/>
  <c r="AH153"/>
  <c r="AD153"/>
  <c r="Z153"/>
  <c r="V153"/>
  <c r="R153"/>
  <c r="M153"/>
  <c r="I153"/>
  <c r="AQ152"/>
  <c r="AL152"/>
  <c r="AH152"/>
  <c r="AD152"/>
  <c r="Z152"/>
  <c r="V152"/>
  <c r="R152"/>
  <c r="M152"/>
  <c r="I152"/>
  <c r="AQ151"/>
  <c r="AL151"/>
  <c r="AH151"/>
  <c r="AD151"/>
  <c r="Z151"/>
  <c r="V151"/>
  <c r="R151"/>
  <c r="M151"/>
  <c r="I151"/>
  <c r="AQ150"/>
  <c r="AL150"/>
  <c r="AH150"/>
  <c r="AD150"/>
  <c r="Z150"/>
  <c r="V150"/>
  <c r="R150"/>
  <c r="M150"/>
  <c r="I150"/>
  <c r="AQ149"/>
  <c r="AL149"/>
  <c r="AH149"/>
  <c r="AD149"/>
  <c r="Z149"/>
  <c r="V149"/>
  <c r="R149"/>
  <c r="M149"/>
  <c r="I149"/>
  <c r="AQ148"/>
  <c r="AL148"/>
  <c r="AH148"/>
  <c r="AD148"/>
  <c r="Z148"/>
  <c r="V148"/>
  <c r="R148"/>
  <c r="M148"/>
  <c r="I148"/>
  <c r="AQ147"/>
  <c r="AL147"/>
  <c r="AH147"/>
  <c r="AD147"/>
  <c r="Z147"/>
  <c r="V147"/>
  <c r="R147"/>
  <c r="M147"/>
  <c r="I147"/>
  <c r="AQ146"/>
  <c r="AL146"/>
  <c r="AH146"/>
  <c r="AD146"/>
  <c r="Z146"/>
  <c r="V146"/>
  <c r="R146"/>
  <c r="M146"/>
  <c r="I146"/>
  <c r="AQ145"/>
  <c r="AL145"/>
  <c r="AH145"/>
  <c r="AD145"/>
  <c r="Z145"/>
  <c r="V145"/>
  <c r="R145"/>
  <c r="M145"/>
  <c r="I145"/>
  <c r="AQ144"/>
  <c r="AL144"/>
  <c r="AH144"/>
  <c r="AD144"/>
  <c r="Z144"/>
  <c r="V144"/>
  <c r="R144"/>
  <c r="M144"/>
  <c r="I144"/>
  <c r="AQ143"/>
  <c r="AL143"/>
  <c r="AH143"/>
  <c r="AD143"/>
  <c r="Z143"/>
  <c r="V143"/>
  <c r="R143"/>
  <c r="M143"/>
  <c r="I143"/>
  <c r="AQ142"/>
  <c r="AL142"/>
  <c r="AH142"/>
  <c r="AD142"/>
  <c r="Z142"/>
  <c r="V142"/>
  <c r="R142"/>
  <c r="M142"/>
  <c r="I142"/>
  <c r="AQ141"/>
  <c r="AL141"/>
  <c r="AH141"/>
  <c r="AD141"/>
  <c r="Z141"/>
  <c r="V141"/>
  <c r="R141"/>
  <c r="M141"/>
  <c r="I141"/>
  <c r="AQ140"/>
  <c r="AL140"/>
  <c r="AH140"/>
  <c r="AD140"/>
  <c r="Z140"/>
  <c r="V140"/>
  <c r="R140"/>
  <c r="M140"/>
  <c r="I140"/>
  <c r="AQ139"/>
  <c r="AL139"/>
  <c r="AH139"/>
  <c r="AD139"/>
  <c r="Z139"/>
  <c r="V139"/>
  <c r="R139"/>
  <c r="M139"/>
  <c r="I139"/>
  <c r="AQ138"/>
  <c r="AL138"/>
  <c r="AH138"/>
  <c r="AD138"/>
  <c r="Z138"/>
  <c r="V138"/>
  <c r="R138"/>
  <c r="M138"/>
  <c r="I138"/>
  <c r="AQ137"/>
  <c r="AL137"/>
  <c r="AH137"/>
  <c r="AD137"/>
  <c r="Z137"/>
  <c r="V137"/>
  <c r="R137"/>
  <c r="M137"/>
  <c r="I137"/>
  <c r="AQ136"/>
  <c r="AL136"/>
  <c r="AH136"/>
  <c r="AD136"/>
  <c r="Z136"/>
  <c r="V136"/>
  <c r="R136"/>
  <c r="M136"/>
  <c r="I136"/>
  <c r="AQ135"/>
  <c r="AL135"/>
  <c r="AH135"/>
  <c r="AD135"/>
  <c r="Z135"/>
  <c r="V135"/>
  <c r="R135"/>
  <c r="M135"/>
  <c r="I135"/>
  <c r="AQ134"/>
  <c r="AL134"/>
  <c r="AH134"/>
  <c r="AD134"/>
  <c r="Z134"/>
  <c r="V134"/>
  <c r="R134"/>
  <c r="M134"/>
  <c r="I134"/>
  <c r="AQ133"/>
  <c r="AL133"/>
  <c r="AH133"/>
  <c r="AD133"/>
  <c r="Z133"/>
  <c r="V133"/>
  <c r="R133"/>
  <c r="M133"/>
  <c r="I133"/>
  <c r="AQ132"/>
  <c r="AL132"/>
  <c r="AH132"/>
  <c r="AD132"/>
  <c r="Z132"/>
  <c r="V132"/>
  <c r="R132"/>
  <c r="M132"/>
  <c r="I132"/>
  <c r="AQ131"/>
  <c r="AL131"/>
  <c r="AH131"/>
  <c r="AD131"/>
  <c r="Z131"/>
  <c r="V131"/>
  <c r="R131"/>
  <c r="M131"/>
  <c r="I131"/>
  <c r="AQ130"/>
  <c r="AL130"/>
  <c r="AH130"/>
  <c r="AD130"/>
  <c r="Z130"/>
  <c r="V130"/>
  <c r="R130"/>
  <c r="M130"/>
  <c r="I130"/>
  <c r="AQ129"/>
  <c r="AL129"/>
  <c r="AH129"/>
  <c r="AD129"/>
  <c r="Z129"/>
  <c r="V129"/>
  <c r="R129"/>
  <c r="M129"/>
  <c r="I129"/>
  <c r="AQ128"/>
  <c r="AL128"/>
  <c r="AH128"/>
  <c r="AD128"/>
  <c r="Z128"/>
  <c r="V128"/>
  <c r="R128"/>
  <c r="M128"/>
  <c r="I128"/>
  <c r="AQ127"/>
  <c r="AL127"/>
  <c r="AH127"/>
  <c r="AD127"/>
  <c r="Z127"/>
  <c r="V127"/>
  <c r="R127"/>
  <c r="M127"/>
  <c r="I127"/>
  <c r="AQ126"/>
  <c r="AL126"/>
  <c r="AH126"/>
  <c r="AD126"/>
  <c r="Z126"/>
  <c r="V126"/>
  <c r="R126"/>
  <c r="M126"/>
  <c r="I126"/>
  <c r="AQ125"/>
  <c r="AL125"/>
  <c r="AH125"/>
  <c r="AD125"/>
  <c r="Z125"/>
  <c r="V125"/>
  <c r="R125"/>
  <c r="M125"/>
  <c r="I125"/>
  <c r="AQ124"/>
  <c r="AL124"/>
  <c r="AH124"/>
  <c r="AD124"/>
  <c r="Z124"/>
  <c r="V124"/>
  <c r="R124"/>
  <c r="M124"/>
  <c r="I124"/>
  <c r="AQ123"/>
  <c r="AL123"/>
  <c r="AH123"/>
  <c r="AD123"/>
  <c r="Z123"/>
  <c r="V123"/>
  <c r="R123"/>
  <c r="M123"/>
  <c r="I123"/>
  <c r="AQ122"/>
  <c r="AL122"/>
  <c r="AH122"/>
  <c r="AD122"/>
  <c r="Z122"/>
  <c r="V122"/>
  <c r="R122"/>
  <c r="M122"/>
  <c r="I122"/>
  <c r="AQ121"/>
  <c r="AL121"/>
  <c r="AH121"/>
  <c r="AD121"/>
  <c r="Z121"/>
  <c r="V121"/>
  <c r="R121"/>
  <c r="M121"/>
  <c r="I121"/>
  <c r="AQ120"/>
  <c r="AL120"/>
  <c r="AH120"/>
  <c r="AD120"/>
  <c r="Z120"/>
  <c r="V120"/>
  <c r="R120"/>
  <c r="M120"/>
  <c r="I120"/>
  <c r="AQ119"/>
  <c r="AL119"/>
  <c r="AH119"/>
  <c r="AD119"/>
  <c r="Z119"/>
  <c r="V119"/>
  <c r="R119"/>
  <c r="M119"/>
  <c r="I119"/>
  <c r="AQ118"/>
  <c r="AL118"/>
  <c r="AH118"/>
  <c r="AD118"/>
  <c r="Z118"/>
  <c r="V118"/>
  <c r="R118"/>
  <c r="M118"/>
  <c r="I118"/>
  <c r="AQ117"/>
  <c r="AL117"/>
  <c r="AH117"/>
  <c r="AD117"/>
  <c r="Z117"/>
  <c r="V117"/>
  <c r="R117"/>
  <c r="M117"/>
  <c r="I117"/>
  <c r="AQ116"/>
  <c r="AL116"/>
  <c r="AH116"/>
  <c r="AD116"/>
  <c r="Z116"/>
  <c r="V116"/>
  <c r="R116"/>
  <c r="M116"/>
  <c r="I116"/>
  <c r="AQ115"/>
  <c r="AL115"/>
  <c r="AH115"/>
  <c r="AD115"/>
  <c r="Z115"/>
  <c r="V115"/>
  <c r="R115"/>
  <c r="M115"/>
  <c r="I115"/>
  <c r="AQ114"/>
  <c r="AL114"/>
  <c r="AH114"/>
  <c r="AD114"/>
  <c r="Z114"/>
  <c r="V114"/>
  <c r="R114"/>
  <c r="M114"/>
  <c r="I114"/>
  <c r="AQ113"/>
  <c r="AL113"/>
  <c r="AH113"/>
  <c r="AD113"/>
  <c r="Z113"/>
  <c r="V113"/>
  <c r="R113"/>
  <c r="M113"/>
  <c r="I113"/>
  <c r="AQ112"/>
  <c r="AL112"/>
  <c r="AH112"/>
  <c r="AD112"/>
  <c r="Z112"/>
  <c r="V112"/>
  <c r="R112"/>
  <c r="M112"/>
  <c r="I112"/>
  <c r="AQ111"/>
  <c r="AL111"/>
  <c r="AH111"/>
  <c r="AD111"/>
  <c r="Z111"/>
  <c r="V111"/>
  <c r="R111"/>
  <c r="M111"/>
  <c r="I111"/>
  <c r="AQ110"/>
  <c r="AL110"/>
  <c r="AH110"/>
  <c r="AD110"/>
  <c r="Z110"/>
  <c r="V110"/>
  <c r="R110"/>
  <c r="M110"/>
  <c r="I110"/>
  <c r="AQ109"/>
  <c r="AL109"/>
  <c r="AH109"/>
  <c r="AD109"/>
  <c r="Z109"/>
  <c r="V109"/>
  <c r="R109"/>
  <c r="M109"/>
  <c r="I109"/>
  <c r="AQ108"/>
  <c r="AL108"/>
  <c r="AH108"/>
  <c r="AD108"/>
  <c r="Z108"/>
  <c r="V108"/>
  <c r="R108"/>
  <c r="M108"/>
  <c r="I108"/>
  <c r="AQ107"/>
  <c r="AL107"/>
  <c r="AH107"/>
  <c r="AD107"/>
  <c r="Z107"/>
  <c r="V107"/>
  <c r="R107"/>
  <c r="M107"/>
  <c r="I107"/>
  <c r="AQ106"/>
  <c r="AL106"/>
  <c r="AH106"/>
  <c r="AD106"/>
  <c r="Z106"/>
  <c r="V106"/>
  <c r="R106"/>
  <c r="M106"/>
  <c r="I106"/>
  <c r="AQ105"/>
  <c r="AL105"/>
  <c r="AH105"/>
  <c r="AD105"/>
  <c r="Z105"/>
  <c r="V105"/>
  <c r="R105"/>
  <c r="M105"/>
  <c r="I105"/>
  <c r="AQ104"/>
  <c r="AL104"/>
  <c r="AH104"/>
  <c r="AD104"/>
  <c r="Z104"/>
  <c r="V104"/>
  <c r="R104"/>
  <c r="M104"/>
  <c r="I104"/>
  <c r="AQ103"/>
  <c r="AL103"/>
  <c r="AH103"/>
  <c r="AD103"/>
  <c r="Z103"/>
  <c r="V103"/>
  <c r="R103"/>
  <c r="M103"/>
  <c r="I103"/>
  <c r="AQ102"/>
  <c r="AL102"/>
  <c r="AH102"/>
  <c r="AD102"/>
  <c r="Z102"/>
  <c r="V102"/>
  <c r="R102"/>
  <c r="M102"/>
  <c r="I102"/>
  <c r="AQ101"/>
  <c r="AL101"/>
  <c r="AH101"/>
  <c r="AD101"/>
  <c r="Z101"/>
  <c r="V101"/>
  <c r="R101"/>
  <c r="M101"/>
  <c r="I101"/>
  <c r="AQ100"/>
  <c r="AL100"/>
  <c r="AH100"/>
  <c r="AD100"/>
  <c r="Z100"/>
  <c r="V100"/>
  <c r="R100"/>
  <c r="M100"/>
  <c r="I100"/>
  <c r="AQ99"/>
  <c r="AL99"/>
  <c r="AH99"/>
  <c r="AD99"/>
  <c r="Z99"/>
  <c r="V99"/>
  <c r="R99"/>
  <c r="M99"/>
  <c r="I99"/>
  <c r="AQ98"/>
  <c r="AL98"/>
  <c r="AH98"/>
  <c r="AD98"/>
  <c r="Z98"/>
  <c r="V98"/>
  <c r="R98"/>
  <c r="M98"/>
  <c r="I98"/>
  <c r="AQ97"/>
  <c r="AL97"/>
  <c r="AH97"/>
  <c r="AD97"/>
  <c r="Z97"/>
  <c r="V97"/>
  <c r="R97"/>
  <c r="M97"/>
  <c r="I97"/>
  <c r="AQ96"/>
  <c r="AL96"/>
  <c r="AH96"/>
  <c r="AD96"/>
  <c r="Z96"/>
  <c r="V96"/>
  <c r="R96"/>
  <c r="M96"/>
  <c r="I96"/>
  <c r="AQ95"/>
  <c r="AL95"/>
  <c r="AH95"/>
  <c r="AD95"/>
  <c r="Z95"/>
  <c r="V95"/>
  <c r="R95"/>
  <c r="M95"/>
  <c r="I95"/>
  <c r="AQ94"/>
  <c r="AL94"/>
  <c r="AH94"/>
  <c r="AD94"/>
  <c r="Z94"/>
  <c r="V94"/>
  <c r="R94"/>
  <c r="M94"/>
  <c r="I94"/>
  <c r="AQ93"/>
  <c r="AL93"/>
  <c r="AH93"/>
  <c r="AD93"/>
  <c r="Z93"/>
  <c r="V93"/>
  <c r="R93"/>
  <c r="M93"/>
  <c r="I93"/>
  <c r="AQ92"/>
  <c r="AL92"/>
  <c r="AH92"/>
  <c r="AD92"/>
  <c r="Z92"/>
  <c r="V92"/>
  <c r="R92"/>
  <c r="M92"/>
  <c r="I92"/>
  <c r="AQ91"/>
  <c r="AL91"/>
  <c r="AH91"/>
  <c r="AD91"/>
  <c r="Z91"/>
  <c r="V91"/>
  <c r="R91"/>
  <c r="M91"/>
  <c r="I91"/>
  <c r="AQ90"/>
  <c r="AL90"/>
  <c r="AH90"/>
  <c r="AD90"/>
  <c r="Z90"/>
  <c r="V90"/>
  <c r="R90"/>
  <c r="M90"/>
  <c r="I90"/>
  <c r="AQ89"/>
  <c r="AL89"/>
  <c r="AH89"/>
  <c r="AD89"/>
  <c r="Z89"/>
  <c r="V89"/>
  <c r="R89"/>
  <c r="M89"/>
  <c r="I89"/>
  <c r="AQ88"/>
  <c r="AL88"/>
  <c r="AH88"/>
  <c r="AD88"/>
  <c r="Z88"/>
  <c r="V88"/>
  <c r="R88"/>
  <c r="M88"/>
  <c r="I88"/>
  <c r="AQ87"/>
  <c r="AL87"/>
  <c r="AH87"/>
  <c r="AD87"/>
  <c r="Z87"/>
  <c r="V87"/>
  <c r="R87"/>
  <c r="M87"/>
  <c r="I87"/>
  <c r="AQ86"/>
  <c r="AL86"/>
  <c r="AH86"/>
  <c r="AD86"/>
  <c r="Z86"/>
  <c r="V86"/>
  <c r="R86"/>
  <c r="M86"/>
  <c r="I86"/>
  <c r="AQ85"/>
  <c r="AL85"/>
  <c r="AH85"/>
  <c r="AD85"/>
  <c r="Z85"/>
  <c r="V85"/>
  <c r="R85"/>
  <c r="M85"/>
  <c r="I85"/>
  <c r="AQ84"/>
  <c r="AL84"/>
  <c r="AH84"/>
  <c r="AD84"/>
  <c r="Z84"/>
  <c r="V84"/>
  <c r="R84"/>
  <c r="M84"/>
  <c r="I84"/>
  <c r="AQ83"/>
  <c r="AL83"/>
  <c r="AH83"/>
  <c r="AD83"/>
  <c r="Z83"/>
  <c r="V83"/>
  <c r="R83"/>
  <c r="M83"/>
  <c r="I83"/>
  <c r="AQ82"/>
  <c r="AL82"/>
  <c r="AH82"/>
  <c r="AD82"/>
  <c r="Z82"/>
  <c r="V82"/>
  <c r="R82"/>
  <c r="M82"/>
  <c r="I82"/>
  <c r="AQ81"/>
  <c r="AL81"/>
  <c r="AH81"/>
  <c r="AD81"/>
  <c r="Z81"/>
  <c r="V81"/>
  <c r="R81"/>
  <c r="M81"/>
  <c r="I81"/>
  <c r="AQ80"/>
  <c r="AL80"/>
  <c r="AH80"/>
  <c r="AD80"/>
  <c r="Z80"/>
  <c r="V80"/>
  <c r="R80"/>
  <c r="M80"/>
  <c r="I80"/>
  <c r="AQ79"/>
  <c r="AL79"/>
  <c r="AH79"/>
  <c r="AD79"/>
  <c r="Z79"/>
  <c r="V79"/>
  <c r="R79"/>
  <c r="M79"/>
  <c r="I79"/>
  <c r="AQ78"/>
  <c r="AL78"/>
  <c r="AH78"/>
  <c r="AD78"/>
  <c r="Z78"/>
  <c r="V78"/>
  <c r="R78"/>
  <c r="M78"/>
  <c r="I78"/>
  <c r="AQ77"/>
  <c r="AL77"/>
  <c r="AH77"/>
  <c r="AD77"/>
  <c r="Z77"/>
  <c r="V77"/>
  <c r="R77"/>
  <c r="M77"/>
  <c r="I77"/>
  <c r="AQ76"/>
  <c r="AL76"/>
  <c r="AH76"/>
  <c r="AD76"/>
  <c r="Z76"/>
  <c r="V76"/>
  <c r="R76"/>
  <c r="M76"/>
  <c r="I76"/>
  <c r="AQ75"/>
  <c r="AL75"/>
  <c r="AH75"/>
  <c r="AD75"/>
  <c r="Z75"/>
  <c r="V75"/>
  <c r="R75"/>
  <c r="M75"/>
  <c r="I75"/>
  <c r="AQ74"/>
  <c r="AL74"/>
  <c r="AH74"/>
  <c r="AD74"/>
  <c r="Z74"/>
  <c r="V74"/>
  <c r="R74"/>
  <c r="M74"/>
  <c r="I74"/>
  <c r="AQ73"/>
  <c r="AL73"/>
  <c r="AH73"/>
  <c r="AD73"/>
  <c r="Z73"/>
  <c r="V73"/>
  <c r="R73"/>
  <c r="M73"/>
  <c r="I73"/>
  <c r="AQ72"/>
  <c r="AL72"/>
  <c r="AH72"/>
  <c r="AD72"/>
  <c r="Z72"/>
  <c r="V72"/>
  <c r="R72"/>
  <c r="M72"/>
  <c r="I72"/>
  <c r="AQ71"/>
  <c r="AL71"/>
  <c r="AH71"/>
  <c r="AD71"/>
  <c r="Z71"/>
  <c r="V71"/>
  <c r="R71"/>
  <c r="M71"/>
  <c r="I71"/>
  <c r="AQ70"/>
  <c r="AL70"/>
  <c r="AH70"/>
  <c r="AD70"/>
  <c r="Z70"/>
  <c r="V70"/>
  <c r="R70"/>
  <c r="M70"/>
  <c r="I70"/>
  <c r="AQ69"/>
  <c r="AL69"/>
  <c r="AH69"/>
  <c r="AD69"/>
  <c r="Z69"/>
  <c r="V69"/>
  <c r="R69"/>
  <c r="M69"/>
  <c r="I69"/>
  <c r="AQ68"/>
  <c r="AL68"/>
  <c r="AH68"/>
  <c r="AD68"/>
  <c r="Z68"/>
  <c r="V68"/>
  <c r="R68"/>
  <c r="M68"/>
  <c r="I68"/>
  <c r="AQ67"/>
  <c r="AL67"/>
  <c r="AH67"/>
  <c r="AD67"/>
  <c r="Z67"/>
  <c r="V67"/>
  <c r="R67"/>
  <c r="M67"/>
  <c r="I67"/>
  <c r="AQ66"/>
  <c r="AL66"/>
  <c r="AH66"/>
  <c r="AD66"/>
  <c r="Z66"/>
  <c r="V66"/>
  <c r="R66"/>
  <c r="M66"/>
  <c r="I66"/>
  <c r="AQ65"/>
  <c r="AL65"/>
  <c r="AH65"/>
  <c r="AD65"/>
  <c r="Z65"/>
  <c r="V65"/>
  <c r="R65"/>
  <c r="M65"/>
  <c r="I65"/>
  <c r="AQ64"/>
  <c r="AL64"/>
  <c r="AH64"/>
  <c r="AD64"/>
  <c r="Z64"/>
  <c r="V64"/>
  <c r="R64"/>
  <c r="M64"/>
  <c r="I64"/>
  <c r="AQ63"/>
  <c r="AL63"/>
  <c r="AH63"/>
  <c r="AD63"/>
  <c r="Z63"/>
  <c r="V63"/>
  <c r="R63"/>
  <c r="M63"/>
  <c r="I63"/>
  <c r="AQ62"/>
  <c r="AL62"/>
  <c r="AH62"/>
  <c r="AD62"/>
  <c r="Z62"/>
  <c r="V62"/>
  <c r="R62"/>
  <c r="M62"/>
  <c r="I62"/>
  <c r="AQ61"/>
  <c r="AL61"/>
  <c r="AH61"/>
  <c r="AD61"/>
  <c r="Z61"/>
  <c r="V61"/>
  <c r="R61"/>
  <c r="M61"/>
  <c r="I61"/>
  <c r="AQ60"/>
  <c r="AL60"/>
  <c r="AH60"/>
  <c r="AD60"/>
  <c r="Z60"/>
  <c r="V60"/>
  <c r="R60"/>
  <c r="M60"/>
  <c r="I60"/>
  <c r="AQ59"/>
  <c r="AL59"/>
  <c r="AH59"/>
  <c r="AD59"/>
  <c r="Z59"/>
  <c r="V59"/>
  <c r="R59"/>
  <c r="M59"/>
  <c r="I59"/>
  <c r="AQ58"/>
  <c r="AL58"/>
  <c r="AH58"/>
  <c r="AD58"/>
  <c r="Z58"/>
  <c r="V58"/>
  <c r="R58"/>
  <c r="M58"/>
  <c r="I58"/>
  <c r="AQ57"/>
  <c r="AL57"/>
  <c r="AH57"/>
  <c r="AD57"/>
  <c r="Z57"/>
  <c r="V57"/>
  <c r="R57"/>
  <c r="M57"/>
  <c r="I57"/>
  <c r="AQ56"/>
  <c r="AL56"/>
  <c r="AH56"/>
  <c r="AD56"/>
  <c r="Z56"/>
  <c r="V56"/>
  <c r="R56"/>
  <c r="M56"/>
  <c r="I56"/>
  <c r="AQ55"/>
  <c r="AL55"/>
  <c r="AH55"/>
  <c r="AD55"/>
  <c r="Z55"/>
  <c r="V55"/>
  <c r="R55"/>
  <c r="M55"/>
  <c r="I55"/>
  <c r="AQ54"/>
  <c r="AL54"/>
  <c r="AH54"/>
  <c r="AD54"/>
  <c r="Z54"/>
  <c r="V54"/>
  <c r="R54"/>
  <c r="M54"/>
  <c r="I54"/>
  <c r="AQ53"/>
  <c r="AL53"/>
  <c r="AH53"/>
  <c r="AD53"/>
  <c r="Z53"/>
  <c r="V53"/>
  <c r="R53"/>
  <c r="M53"/>
  <c r="I53"/>
  <c r="AQ52"/>
  <c r="AL52"/>
  <c r="AH52"/>
  <c r="AD52"/>
  <c r="Z52"/>
  <c r="V52"/>
  <c r="R52"/>
  <c r="M52"/>
  <c r="I52"/>
  <c r="AQ51"/>
  <c r="AL51"/>
  <c r="AH51"/>
  <c r="AD51"/>
  <c r="Z51"/>
  <c r="V51"/>
  <c r="R51"/>
  <c r="M51"/>
  <c r="I51"/>
  <c r="AQ50"/>
  <c r="AL50"/>
  <c r="AH50"/>
  <c r="AD50"/>
  <c r="Z50"/>
  <c r="V50"/>
  <c r="R50"/>
  <c r="M50"/>
  <c r="I50"/>
  <c r="AQ49"/>
  <c r="AL49"/>
  <c r="AH49"/>
  <c r="AD49"/>
  <c r="Z49"/>
  <c r="V49"/>
  <c r="R49"/>
  <c r="M49"/>
  <c r="I49"/>
  <c r="AQ48"/>
  <c r="AL48"/>
  <c r="AH48"/>
  <c r="AD48"/>
  <c r="Z48"/>
  <c r="V48"/>
  <c r="R48"/>
  <c r="M48"/>
  <c r="I48"/>
  <c r="AQ47"/>
  <c r="AL47"/>
  <c r="AH47"/>
  <c r="AD47"/>
  <c r="Z47"/>
  <c r="V47"/>
  <c r="R47"/>
  <c r="M47"/>
  <c r="I47"/>
  <c r="AQ46"/>
  <c r="AL46"/>
  <c r="AH46"/>
  <c r="AD46"/>
  <c r="Z46"/>
  <c r="V46"/>
  <c r="R46"/>
  <c r="M46"/>
  <c r="I46"/>
  <c r="AQ45"/>
  <c r="AL45"/>
  <c r="AH45"/>
  <c r="AD45"/>
  <c r="Z45"/>
  <c r="V45"/>
  <c r="R45"/>
  <c r="M45"/>
  <c r="I45"/>
  <c r="AQ44"/>
  <c r="AL44"/>
  <c r="AH44"/>
  <c r="AD44"/>
  <c r="Z44"/>
  <c r="V44"/>
  <c r="R44"/>
  <c r="M44"/>
  <c r="I44"/>
  <c r="AQ43"/>
  <c r="AL43"/>
  <c r="AH43"/>
  <c r="AD43"/>
  <c r="Z43"/>
  <c r="V43"/>
  <c r="R43"/>
  <c r="M43"/>
  <c r="I43"/>
  <c r="AQ42"/>
  <c r="AL42"/>
  <c r="AH42"/>
  <c r="AD42"/>
  <c r="Z42"/>
  <c r="V42"/>
  <c r="R42"/>
  <c r="M42"/>
  <c r="I42"/>
  <c r="AQ41"/>
  <c r="AL41"/>
  <c r="AH41"/>
  <c r="AD41"/>
  <c r="Z41"/>
  <c r="V41"/>
  <c r="R41"/>
  <c r="M41"/>
  <c r="I41"/>
  <c r="AQ40"/>
  <c r="AL40"/>
  <c r="AH40"/>
  <c r="AD40"/>
  <c r="Z40"/>
  <c r="V40"/>
  <c r="R40"/>
  <c r="M40"/>
  <c r="I40"/>
  <c r="AQ39"/>
  <c r="AL39"/>
  <c r="AH39"/>
  <c r="AD39"/>
  <c r="Z39"/>
  <c r="V39"/>
  <c r="R39"/>
  <c r="M39"/>
  <c r="I39"/>
  <c r="AQ38"/>
  <c r="AL38"/>
  <c r="AH38"/>
  <c r="AD38"/>
  <c r="Z38"/>
  <c r="V38"/>
  <c r="R38"/>
  <c r="M38"/>
  <c r="I38"/>
  <c r="AQ37"/>
  <c r="AL37"/>
  <c r="AH37"/>
  <c r="AD37"/>
  <c r="Z37"/>
  <c r="V37"/>
  <c r="R37"/>
  <c r="M37"/>
  <c r="I37"/>
  <c r="AQ36"/>
  <c r="AL36"/>
  <c r="AH36"/>
  <c r="AD36"/>
  <c r="Z36"/>
  <c r="V36"/>
  <c r="R36"/>
  <c r="M36"/>
  <c r="I36"/>
  <c r="AQ35"/>
  <c r="AL35"/>
  <c r="AH35"/>
  <c r="AD35"/>
  <c r="Z35"/>
  <c r="V35"/>
  <c r="R35"/>
  <c r="M35"/>
  <c r="I35"/>
  <c r="AQ34"/>
  <c r="AL34"/>
  <c r="AH34"/>
  <c r="AD34"/>
  <c r="Z34"/>
  <c r="V34"/>
  <c r="R34"/>
  <c r="M34"/>
  <c r="I34"/>
  <c r="AQ33"/>
  <c r="AL33"/>
  <c r="AH33"/>
  <c r="AD33"/>
  <c r="Z33"/>
  <c r="V33"/>
  <c r="R33"/>
  <c r="M33"/>
  <c r="I33"/>
  <c r="AQ32"/>
  <c r="AL32"/>
  <c r="AH32"/>
  <c r="AD32"/>
  <c r="Z32"/>
  <c r="V32"/>
  <c r="R32"/>
  <c r="M32"/>
  <c r="I32"/>
  <c r="AQ31"/>
  <c r="AL31"/>
  <c r="AH31"/>
  <c r="AD31"/>
  <c r="Z31"/>
  <c r="V31"/>
  <c r="R31"/>
  <c r="M31"/>
  <c r="I31"/>
  <c r="AQ30"/>
  <c r="AL30"/>
  <c r="AH30"/>
  <c r="AD30"/>
  <c r="Z30"/>
  <c r="V30"/>
  <c r="R30"/>
  <c r="M30"/>
  <c r="I30"/>
  <c r="AQ29"/>
  <c r="AL29"/>
  <c r="AH29"/>
  <c r="AD29"/>
  <c r="Z29"/>
  <c r="V29"/>
  <c r="R29"/>
  <c r="M29"/>
  <c r="I29"/>
  <c r="AQ28"/>
  <c r="AL28"/>
  <c r="AH28"/>
  <c r="AD28"/>
  <c r="Z28"/>
  <c r="V28"/>
  <c r="R28"/>
  <c r="M28"/>
  <c r="I28"/>
  <c r="AQ27"/>
  <c r="AL27"/>
  <c r="AH27"/>
  <c r="AD27"/>
  <c r="Z27"/>
  <c r="V27"/>
  <c r="R27"/>
  <c r="M27"/>
  <c r="I27"/>
  <c r="AQ26"/>
  <c r="AL26"/>
  <c r="AH26"/>
  <c r="AD26"/>
  <c r="Z26"/>
  <c r="V26"/>
  <c r="R26"/>
  <c r="M26"/>
  <c r="I26"/>
  <c r="AQ25"/>
  <c r="AL25"/>
  <c r="AH25"/>
  <c r="AD25"/>
  <c r="Z25"/>
  <c r="V25"/>
  <c r="R25"/>
  <c r="M25"/>
  <c r="I25"/>
  <c r="AQ24"/>
  <c r="AL24"/>
  <c r="AH24"/>
  <c r="AD24"/>
  <c r="Z24"/>
  <c r="V24"/>
  <c r="R24"/>
  <c r="M24"/>
  <c r="I24"/>
  <c r="AQ23"/>
  <c r="AL23"/>
  <c r="AH23"/>
  <c r="AD23"/>
  <c r="Z23"/>
  <c r="V23"/>
  <c r="R23"/>
  <c r="M23"/>
  <c r="I23"/>
  <c r="AQ22"/>
  <c r="AL22"/>
  <c r="AH22"/>
  <c r="AD22"/>
  <c r="Z22"/>
  <c r="V22"/>
  <c r="R22"/>
  <c r="M22"/>
  <c r="I22"/>
  <c r="AQ21"/>
  <c r="AL21"/>
  <c r="AH21"/>
  <c r="AD21"/>
  <c r="Z21"/>
  <c r="V21"/>
  <c r="R21"/>
  <c r="M21"/>
  <c r="I21"/>
  <c r="AQ20"/>
  <c r="AL20"/>
  <c r="AH20"/>
  <c r="AD20"/>
  <c r="Z20"/>
  <c r="V20"/>
  <c r="R20"/>
  <c r="M20"/>
  <c r="I20"/>
  <c r="AQ19"/>
  <c r="AL19"/>
  <c r="AH19"/>
  <c r="AD19"/>
  <c r="Z19"/>
  <c r="V19"/>
  <c r="R19"/>
  <c r="M19"/>
  <c r="I19"/>
  <c r="AQ18"/>
  <c r="AL18"/>
  <c r="AH18"/>
  <c r="AD18"/>
  <c r="Z18"/>
  <c r="V18"/>
  <c r="R18"/>
  <c r="M18"/>
  <c r="I18"/>
  <c r="AQ17"/>
  <c r="AL17"/>
  <c r="AH17"/>
  <c r="AD17"/>
  <c r="Z17"/>
  <c r="V17"/>
  <c r="R17"/>
  <c r="M17"/>
  <c r="I17"/>
  <c r="AQ16"/>
  <c r="AL16"/>
  <c r="AH16"/>
  <c r="AD16"/>
  <c r="Z16"/>
  <c r="V16"/>
  <c r="R16"/>
  <c r="M16"/>
  <c r="I16"/>
  <c r="AQ15"/>
  <c r="AL15"/>
  <c r="AH15"/>
  <c r="AD15"/>
  <c r="Z15"/>
  <c r="V15"/>
  <c r="R15"/>
  <c r="M15"/>
  <c r="I15"/>
  <c r="AQ14"/>
  <c r="AL14"/>
  <c r="AH14"/>
  <c r="AD14"/>
  <c r="Z14"/>
  <c r="V14"/>
  <c r="R14"/>
  <c r="M14"/>
  <c r="I14"/>
  <c r="AQ13"/>
  <c r="AL13"/>
  <c r="AH13"/>
  <c r="AD13"/>
  <c r="Z13"/>
  <c r="V13"/>
  <c r="R13"/>
  <c r="M13"/>
  <c r="I13"/>
  <c r="AQ12"/>
  <c r="AL12"/>
  <c r="AH12"/>
  <c r="AD12"/>
  <c r="Z12"/>
  <c r="V12"/>
  <c r="R12"/>
  <c r="M12"/>
  <c r="I12"/>
  <c r="AQ11"/>
  <c r="AL11"/>
  <c r="AH11"/>
  <c r="AD11"/>
  <c r="Z11"/>
  <c r="V11"/>
  <c r="R11"/>
  <c r="M11"/>
  <c r="I11"/>
  <c r="AQ10"/>
  <c r="AL10"/>
  <c r="AH10"/>
  <c r="AD10"/>
  <c r="Z10"/>
  <c r="V10"/>
  <c r="R10"/>
  <c r="M10"/>
  <c r="I10"/>
  <c r="AQ9"/>
  <c r="AL9"/>
  <c r="AH9"/>
  <c r="AD9"/>
  <c r="Z9"/>
  <c r="V9"/>
  <c r="R9"/>
  <c r="M9"/>
  <c r="I9"/>
  <c r="AQ8"/>
  <c r="AL8"/>
  <c r="AH8"/>
  <c r="AD8"/>
  <c r="Z8"/>
  <c r="V8"/>
  <c r="R8"/>
  <c r="M8"/>
  <c r="I8"/>
  <c r="AQ7"/>
  <c r="AQ231"/>
  <c r="AL7"/>
  <c r="AL231"/>
  <c r="AH7"/>
  <c r="AH231"/>
  <c r="AD7"/>
  <c r="AD231"/>
  <c r="Z7"/>
  <c r="Z231"/>
  <c r="V7"/>
  <c r="V231"/>
  <c r="R7"/>
  <c r="R231"/>
  <c r="M7"/>
  <c r="M231"/>
  <c r="I7"/>
  <c r="I231"/>
  <c r="G78" i="1"/>
  <c r="H78" s="1"/>
  <c r="I78" s="1"/>
  <c r="J78" s="1"/>
  <c r="K78" s="1"/>
  <c r="S522" i="107"/>
  <c r="M522"/>
  <c r="G522"/>
  <c r="S521"/>
  <c r="M521"/>
  <c r="G521"/>
  <c r="S520"/>
  <c r="M520"/>
  <c r="G520"/>
  <c r="S519"/>
  <c r="M519"/>
  <c r="G519"/>
  <c r="S518"/>
  <c r="M518"/>
  <c r="G518"/>
  <c r="S517"/>
  <c r="M517"/>
  <c r="G517"/>
  <c r="S516"/>
  <c r="M516"/>
  <c r="G516"/>
  <c r="S515"/>
  <c r="M515"/>
  <c r="G515"/>
  <c r="S514"/>
  <c r="M514"/>
  <c r="G514"/>
  <c r="S513"/>
  <c r="M513"/>
  <c r="G513"/>
  <c r="S512"/>
  <c r="M512"/>
  <c r="G512"/>
  <c r="S511"/>
  <c r="M511"/>
  <c r="G511"/>
  <c r="S507"/>
  <c r="M507"/>
  <c r="G507"/>
  <c r="S506"/>
  <c r="M506"/>
  <c r="G506"/>
  <c r="S505"/>
  <c r="M505"/>
  <c r="G505"/>
  <c r="S504"/>
  <c r="M504"/>
  <c r="G504"/>
  <c r="S503"/>
  <c r="M503"/>
  <c r="G503"/>
  <c r="S502"/>
  <c r="M502"/>
  <c r="G502"/>
  <c r="S501"/>
  <c r="M501"/>
  <c r="G501"/>
  <c r="S500"/>
  <c r="M500"/>
  <c r="G500"/>
  <c r="S499"/>
  <c r="M499"/>
  <c r="G499"/>
  <c r="S498"/>
  <c r="M498"/>
  <c r="G498"/>
  <c r="S497"/>
  <c r="M497"/>
  <c r="G497"/>
  <c r="S496"/>
  <c r="M496"/>
  <c r="G496"/>
  <c r="S495"/>
  <c r="M495"/>
  <c r="G495"/>
  <c r="S494"/>
  <c r="M494"/>
  <c r="M508" s="1"/>
  <c r="M523" s="1"/>
  <c r="G494"/>
  <c r="S490"/>
  <c r="M490"/>
  <c r="G490"/>
  <c r="S489"/>
  <c r="M489"/>
  <c r="G489"/>
  <c r="S488"/>
  <c r="M488"/>
  <c r="G488"/>
  <c r="S487"/>
  <c r="M487"/>
  <c r="G487"/>
  <c r="S486"/>
  <c r="M486"/>
  <c r="G486"/>
  <c r="S485"/>
  <c r="M485"/>
  <c r="G485"/>
  <c r="S484"/>
  <c r="M484"/>
  <c r="G484"/>
  <c r="S483"/>
  <c r="M483"/>
  <c r="G483"/>
  <c r="S482"/>
  <c r="M482"/>
  <c r="G482"/>
  <c r="S481"/>
  <c r="M481"/>
  <c r="G481"/>
  <c r="S480"/>
  <c r="M480"/>
  <c r="G480"/>
  <c r="S479"/>
  <c r="M479"/>
  <c r="G479"/>
  <c r="S478"/>
  <c r="M478"/>
  <c r="G478"/>
  <c r="S477"/>
  <c r="M477"/>
  <c r="G477"/>
  <c r="S476"/>
  <c r="M476"/>
  <c r="G476"/>
  <c r="S475"/>
  <c r="S491"/>
  <c r="M475"/>
  <c r="M491"/>
  <c r="G475"/>
  <c r="G491"/>
  <c r="S471"/>
  <c r="M471"/>
  <c r="G471"/>
  <c r="S470"/>
  <c r="M470"/>
  <c r="G470"/>
  <c r="S469"/>
  <c r="M469"/>
  <c r="G469"/>
  <c r="S468"/>
  <c r="M468"/>
  <c r="G468"/>
  <c r="S467"/>
  <c r="M467"/>
  <c r="G467"/>
  <c r="S466"/>
  <c r="M466"/>
  <c r="G466"/>
  <c r="S465"/>
  <c r="M465"/>
  <c r="G465"/>
  <c r="S464"/>
  <c r="M464"/>
  <c r="G464"/>
  <c r="S463"/>
  <c r="M463"/>
  <c r="G463"/>
  <c r="S462"/>
  <c r="M462"/>
  <c r="G462"/>
  <c r="S461"/>
  <c r="M461"/>
  <c r="G461"/>
  <c r="S460"/>
  <c r="M460"/>
  <c r="G460"/>
  <c r="S459"/>
  <c r="M459"/>
  <c r="G459"/>
  <c r="S458"/>
  <c r="M458"/>
  <c r="G458"/>
  <c r="S457"/>
  <c r="M457"/>
  <c r="G457"/>
  <c r="S456"/>
  <c r="M456"/>
  <c r="G456"/>
  <c r="S455"/>
  <c r="M455"/>
  <c r="G455"/>
  <c r="S454"/>
  <c r="M454"/>
  <c r="G454"/>
  <c r="S453"/>
  <c r="M453"/>
  <c r="G453"/>
  <c r="S452"/>
  <c r="M452"/>
  <c r="G452"/>
  <c r="S451"/>
  <c r="M451"/>
  <c r="G451"/>
  <c r="S450"/>
  <c r="M450"/>
  <c r="G450"/>
  <c r="S449"/>
  <c r="M449"/>
  <c r="G449"/>
  <c r="S448"/>
  <c r="M448"/>
  <c r="G448"/>
  <c r="S447"/>
  <c r="M447"/>
  <c r="G447"/>
  <c r="S446"/>
  <c r="M446"/>
  <c r="G446"/>
  <c r="S445"/>
  <c r="M445"/>
  <c r="G445"/>
  <c r="S444"/>
  <c r="M444"/>
  <c r="G444"/>
  <c r="S443"/>
  <c r="S472" s="1"/>
  <c r="M443"/>
  <c r="M472" s="1"/>
  <c r="G443"/>
  <c r="G472" s="1"/>
  <c r="S439"/>
  <c r="M439"/>
  <c r="G439"/>
  <c r="S438"/>
  <c r="M438"/>
  <c r="G438"/>
  <c r="S437"/>
  <c r="M437"/>
  <c r="G437"/>
  <c r="S436"/>
  <c r="M436"/>
  <c r="G436"/>
  <c r="S435"/>
  <c r="M435"/>
  <c r="G435"/>
  <c r="S434"/>
  <c r="M434"/>
  <c r="G434"/>
  <c r="S433"/>
  <c r="M433"/>
  <c r="G433"/>
  <c r="S432"/>
  <c r="M432"/>
  <c r="G432"/>
  <c r="S431"/>
  <c r="M431"/>
  <c r="G431"/>
  <c r="S430"/>
  <c r="M430"/>
  <c r="G430"/>
  <c r="S429"/>
  <c r="M429"/>
  <c r="G429"/>
  <c r="S428"/>
  <c r="M428"/>
  <c r="G428"/>
  <c r="S427"/>
  <c r="M427"/>
  <c r="G427"/>
  <c r="S426"/>
  <c r="M426"/>
  <c r="G426"/>
  <c r="S425"/>
  <c r="M425"/>
  <c r="G425"/>
  <c r="S424"/>
  <c r="M424"/>
  <c r="G424"/>
  <c r="S423"/>
  <c r="M423"/>
  <c r="G423"/>
  <c r="S422"/>
  <c r="M422"/>
  <c r="G422"/>
  <c r="S421"/>
  <c r="M421"/>
  <c r="G421"/>
  <c r="S420"/>
  <c r="M420"/>
  <c r="G420"/>
  <c r="S419"/>
  <c r="S440" s="1"/>
  <c r="M419"/>
  <c r="M440" s="1"/>
  <c r="G419"/>
  <c r="G440" s="1"/>
  <c r="S415"/>
  <c r="M415"/>
  <c r="G415"/>
  <c r="S414"/>
  <c r="M414"/>
  <c r="G414"/>
  <c r="S413"/>
  <c r="M413"/>
  <c r="G413"/>
  <c r="S412"/>
  <c r="M412"/>
  <c r="G412"/>
  <c r="S411"/>
  <c r="M411"/>
  <c r="G411"/>
  <c r="S410"/>
  <c r="M410"/>
  <c r="G410"/>
  <c r="S409"/>
  <c r="M409"/>
  <c r="G409"/>
  <c r="S408"/>
  <c r="S416" s="1"/>
  <c r="M408"/>
  <c r="M416" s="1"/>
  <c r="G408"/>
  <c r="G416" s="1"/>
  <c r="S404"/>
  <c r="M404"/>
  <c r="G404"/>
  <c r="S403"/>
  <c r="M403"/>
  <c r="G403"/>
  <c r="S402"/>
  <c r="M402"/>
  <c r="G402"/>
  <c r="S401"/>
  <c r="M401"/>
  <c r="G401"/>
  <c r="S400"/>
  <c r="M400"/>
  <c r="G400"/>
  <c r="S399"/>
  <c r="M399"/>
  <c r="G399"/>
  <c r="S398"/>
  <c r="M398"/>
  <c r="G398"/>
  <c r="S397"/>
  <c r="M397"/>
  <c r="G397"/>
  <c r="S396"/>
  <c r="S405"/>
  <c r="M396"/>
  <c r="M405" s="1"/>
  <c r="G396"/>
  <c r="G405" s="1"/>
  <c r="S392"/>
  <c r="M392"/>
  <c r="G392"/>
  <c r="S391"/>
  <c r="M391"/>
  <c r="G391"/>
  <c r="S390"/>
  <c r="M390"/>
  <c r="G390"/>
  <c r="S389"/>
  <c r="M389"/>
  <c r="G389"/>
  <c r="S388"/>
  <c r="M388"/>
  <c r="G388"/>
  <c r="S387"/>
  <c r="M387"/>
  <c r="G387"/>
  <c r="S386"/>
  <c r="M386"/>
  <c r="G386"/>
  <c r="S385"/>
  <c r="M385"/>
  <c r="G385"/>
  <c r="S384"/>
  <c r="M384"/>
  <c r="G384"/>
  <c r="S383"/>
  <c r="S393"/>
  <c r="M383"/>
  <c r="M393"/>
  <c r="G383"/>
  <c r="G393"/>
  <c r="S379"/>
  <c r="M379"/>
  <c r="G379"/>
  <c r="S378"/>
  <c r="M378"/>
  <c r="G378"/>
  <c r="S377"/>
  <c r="M377"/>
  <c r="G377"/>
  <c r="S376"/>
  <c r="M376"/>
  <c r="G376"/>
  <c r="S375"/>
  <c r="M375"/>
  <c r="G375"/>
  <c r="S374"/>
  <c r="M374"/>
  <c r="G374"/>
  <c r="S373"/>
  <c r="M373"/>
  <c r="G373"/>
  <c r="S372"/>
  <c r="M372"/>
  <c r="G372"/>
  <c r="S371"/>
  <c r="M371"/>
  <c r="G371"/>
  <c r="S370"/>
  <c r="M370"/>
  <c r="G370"/>
  <c r="S369"/>
  <c r="M369"/>
  <c r="G369"/>
  <c r="S368"/>
  <c r="M368"/>
  <c r="G368"/>
  <c r="S367"/>
  <c r="S380" s="1"/>
  <c r="M367"/>
  <c r="M380" s="1"/>
  <c r="G367"/>
  <c r="G380" s="1"/>
  <c r="S363"/>
  <c r="M363"/>
  <c r="G363"/>
  <c r="S362"/>
  <c r="M362"/>
  <c r="G362"/>
  <c r="S361"/>
  <c r="M361"/>
  <c r="G361"/>
  <c r="S360"/>
  <c r="M360"/>
  <c r="G360"/>
  <c r="S359"/>
  <c r="M359"/>
  <c r="G359"/>
  <c r="S358"/>
  <c r="M358"/>
  <c r="G358"/>
  <c r="S357"/>
  <c r="M357"/>
  <c r="G357"/>
  <c r="S356"/>
  <c r="M356"/>
  <c r="G356"/>
  <c r="S355"/>
  <c r="M355"/>
  <c r="G355"/>
  <c r="S354"/>
  <c r="M354"/>
  <c r="G354"/>
  <c r="S353"/>
  <c r="M353"/>
  <c r="G353"/>
  <c r="S352"/>
  <c r="S364" s="1"/>
  <c r="M352"/>
  <c r="M364" s="1"/>
  <c r="G352"/>
  <c r="G364" s="1"/>
  <c r="S348"/>
  <c r="M348"/>
  <c r="G348"/>
  <c r="S347"/>
  <c r="M347"/>
  <c r="G347"/>
  <c r="S346"/>
  <c r="M346"/>
  <c r="G346"/>
  <c r="S345"/>
  <c r="M345"/>
  <c r="G345"/>
  <c r="S344"/>
  <c r="M344"/>
  <c r="G344"/>
  <c r="S343"/>
  <c r="M343"/>
  <c r="G343"/>
  <c r="S342"/>
  <c r="S349"/>
  <c r="M342"/>
  <c r="M349" s="1"/>
  <c r="G342"/>
  <c r="G349" s="1"/>
  <c r="S338"/>
  <c r="M338"/>
  <c r="G338"/>
  <c r="S337"/>
  <c r="M337"/>
  <c r="G337"/>
  <c r="S336"/>
  <c r="S339"/>
  <c r="M336"/>
  <c r="M339" s="1"/>
  <c r="G336"/>
  <c r="G339" s="1"/>
  <c r="S333"/>
  <c r="M333"/>
  <c r="G333"/>
  <c r="S329"/>
  <c r="M329"/>
  <c r="G329"/>
  <c r="S328"/>
  <c r="M328"/>
  <c r="G328"/>
  <c r="S327"/>
  <c r="M327"/>
  <c r="G327"/>
  <c r="S326"/>
  <c r="S330" s="1"/>
  <c r="M326"/>
  <c r="M330" s="1"/>
  <c r="G326"/>
  <c r="G330" s="1"/>
  <c r="S322"/>
  <c r="M322"/>
  <c r="G322"/>
  <c r="S321"/>
  <c r="M321"/>
  <c r="G321"/>
  <c r="S320"/>
  <c r="S323"/>
  <c r="M320"/>
  <c r="M323" s="1"/>
  <c r="G320"/>
  <c r="G323" s="1"/>
  <c r="S316"/>
  <c r="M316"/>
  <c r="G316"/>
  <c r="S315"/>
  <c r="M315"/>
  <c r="G315"/>
  <c r="S314"/>
  <c r="M314"/>
  <c r="G314"/>
  <c r="S313"/>
  <c r="M313"/>
  <c r="G313"/>
  <c r="S312"/>
  <c r="M312"/>
  <c r="G312"/>
  <c r="S311"/>
  <c r="S317"/>
  <c r="M311"/>
  <c r="M317"/>
  <c r="G311"/>
  <c r="G317"/>
  <c r="S306"/>
  <c r="M306"/>
  <c r="G306"/>
  <c r="S305"/>
  <c r="M305"/>
  <c r="G305"/>
  <c r="S304"/>
  <c r="M304"/>
  <c r="G304"/>
  <c r="S303"/>
  <c r="M303"/>
  <c r="G303"/>
  <c r="S302"/>
  <c r="S307" s="1"/>
  <c r="M302"/>
  <c r="M307" s="1"/>
  <c r="G302"/>
  <c r="G307" s="1"/>
  <c r="S298"/>
  <c r="M298"/>
  <c r="G298"/>
  <c r="S297"/>
  <c r="M297"/>
  <c r="G297"/>
  <c r="S296"/>
  <c r="M296"/>
  <c r="G296"/>
  <c r="S295"/>
  <c r="M295"/>
  <c r="G295"/>
  <c r="S294"/>
  <c r="S299" s="1"/>
  <c r="M294"/>
  <c r="M299" s="1"/>
  <c r="G294"/>
  <c r="G299" s="1"/>
  <c r="S293"/>
  <c r="M293"/>
  <c r="G293"/>
  <c r="S289"/>
  <c r="M289"/>
  <c r="G289"/>
  <c r="S288"/>
  <c r="S290"/>
  <c r="M288"/>
  <c r="M290"/>
  <c r="G288"/>
  <c r="G290"/>
  <c r="S284"/>
  <c r="M284"/>
  <c r="G284"/>
  <c r="S283"/>
  <c r="M283"/>
  <c r="G283"/>
  <c r="S282"/>
  <c r="M282"/>
  <c r="G282"/>
  <c r="S281"/>
  <c r="M281"/>
  <c r="G281"/>
  <c r="S280"/>
  <c r="S285" s="1"/>
  <c r="M280"/>
  <c r="M285" s="1"/>
  <c r="G280"/>
  <c r="G285" s="1"/>
  <c r="S276"/>
  <c r="M276"/>
  <c r="G276"/>
  <c r="S275"/>
  <c r="M275"/>
  <c r="G275"/>
  <c r="S274"/>
  <c r="M274"/>
  <c r="G274"/>
  <c r="S273"/>
  <c r="M273"/>
  <c r="G273"/>
  <c r="S272"/>
  <c r="M272"/>
  <c r="G272"/>
  <c r="S271"/>
  <c r="M271"/>
  <c r="G271"/>
  <c r="S270"/>
  <c r="M270"/>
  <c r="G270"/>
  <c r="S269"/>
  <c r="M269"/>
  <c r="G269"/>
  <c r="S268"/>
  <c r="M268"/>
  <c r="G268"/>
  <c r="S267"/>
  <c r="S277" s="1"/>
  <c r="M267"/>
  <c r="M277" s="1"/>
  <c r="G267"/>
  <c r="G277" s="1"/>
  <c r="S263"/>
  <c r="M263"/>
  <c r="G263"/>
  <c r="S262"/>
  <c r="M262"/>
  <c r="G262"/>
  <c r="S261"/>
  <c r="M261"/>
  <c r="G261"/>
  <c r="S260"/>
  <c r="M260"/>
  <c r="G260"/>
  <c r="S259"/>
  <c r="M259"/>
  <c r="G259"/>
  <c r="S258"/>
  <c r="M258"/>
  <c r="G258"/>
  <c r="S257"/>
  <c r="M257"/>
  <c r="G257"/>
  <c r="S256"/>
  <c r="M256"/>
  <c r="G256"/>
  <c r="S255"/>
  <c r="M255"/>
  <c r="G255"/>
  <c r="S254"/>
  <c r="M254"/>
  <c r="G254"/>
  <c r="S253"/>
  <c r="M253"/>
  <c r="G253"/>
  <c r="S252"/>
  <c r="M252"/>
  <c r="G252"/>
  <c r="S251"/>
  <c r="M251"/>
  <c r="G251"/>
  <c r="S250"/>
  <c r="M250"/>
  <c r="G250"/>
  <c r="S249"/>
  <c r="M249"/>
  <c r="G249"/>
  <c r="S248"/>
  <c r="M248"/>
  <c r="G248"/>
  <c r="S247"/>
  <c r="M247"/>
  <c r="G247"/>
  <c r="S246"/>
  <c r="S264"/>
  <c r="M246"/>
  <c r="M264"/>
  <c r="G246"/>
  <c r="G264"/>
  <c r="S242"/>
  <c r="M242"/>
  <c r="G242"/>
  <c r="S241"/>
  <c r="M241"/>
  <c r="G241"/>
  <c r="S240"/>
  <c r="M240"/>
  <c r="G240"/>
  <c r="S239"/>
  <c r="M239"/>
  <c r="G239"/>
  <c r="S238"/>
  <c r="M238"/>
  <c r="G238"/>
  <c r="S237"/>
  <c r="M237"/>
  <c r="G237"/>
  <c r="S236"/>
  <c r="M236"/>
  <c r="G236"/>
  <c r="S235"/>
  <c r="M235"/>
  <c r="G235"/>
  <c r="S234"/>
  <c r="S243" s="1"/>
  <c r="M234"/>
  <c r="M243"/>
  <c r="G234"/>
  <c r="G243" s="1"/>
  <c r="S230"/>
  <c r="M230"/>
  <c r="G230"/>
  <c r="S229"/>
  <c r="M229"/>
  <c r="G229"/>
  <c r="S228"/>
  <c r="M228"/>
  <c r="G228"/>
  <c r="S227"/>
  <c r="M227"/>
  <c r="G227"/>
  <c r="S226"/>
  <c r="M226"/>
  <c r="G226"/>
  <c r="S225"/>
  <c r="M225"/>
  <c r="G225"/>
  <c r="S224"/>
  <c r="M224"/>
  <c r="G224"/>
  <c r="S223"/>
  <c r="M223"/>
  <c r="G223"/>
  <c r="S222"/>
  <c r="M222"/>
  <c r="G222"/>
  <c r="S221"/>
  <c r="M221"/>
  <c r="G221"/>
  <c r="S220"/>
  <c r="M220"/>
  <c r="G220"/>
  <c r="S219"/>
  <c r="S231"/>
  <c r="M219"/>
  <c r="M231"/>
  <c r="G219"/>
  <c r="G231"/>
  <c r="S215"/>
  <c r="M215"/>
  <c r="G215"/>
  <c r="S214"/>
  <c r="M214"/>
  <c r="G214"/>
  <c r="S213"/>
  <c r="M213"/>
  <c r="G213"/>
  <c r="S212"/>
  <c r="M212"/>
  <c r="G212"/>
  <c r="S211"/>
  <c r="M211"/>
  <c r="G211"/>
  <c r="S210"/>
  <c r="M210"/>
  <c r="G210"/>
  <c r="S209"/>
  <c r="M209"/>
  <c r="G209"/>
  <c r="S208"/>
  <c r="M208"/>
  <c r="G208"/>
  <c r="S207"/>
  <c r="M207"/>
  <c r="G207"/>
  <c r="S206"/>
  <c r="M206"/>
  <c r="G206"/>
  <c r="S205"/>
  <c r="M205"/>
  <c r="G205"/>
  <c r="S204"/>
  <c r="S216" s="1"/>
  <c r="M204"/>
  <c r="M216" s="1"/>
  <c r="G204"/>
  <c r="G216" s="1"/>
  <c r="S200"/>
  <c r="M200"/>
  <c r="G200"/>
  <c r="S199"/>
  <c r="M199"/>
  <c r="G199"/>
  <c r="S198"/>
  <c r="M198"/>
  <c r="G198"/>
  <c r="S197"/>
  <c r="M197"/>
  <c r="G197"/>
  <c r="S196"/>
  <c r="M196"/>
  <c r="G196"/>
  <c r="S195"/>
  <c r="S201"/>
  <c r="M195"/>
  <c r="M201"/>
  <c r="G195"/>
  <c r="G201"/>
  <c r="S192"/>
  <c r="M192"/>
  <c r="G192"/>
  <c r="S189"/>
  <c r="M189"/>
  <c r="G189"/>
  <c r="S186"/>
  <c r="M186"/>
  <c r="G186"/>
  <c r="S183"/>
  <c r="M183"/>
  <c r="G183"/>
  <c r="S180"/>
  <c r="M180"/>
  <c r="G180"/>
  <c r="S177"/>
  <c r="M177"/>
  <c r="G177"/>
  <c r="S174"/>
  <c r="M174"/>
  <c r="G174"/>
  <c r="S171"/>
  <c r="M171"/>
  <c r="G171"/>
  <c r="S167"/>
  <c r="M167"/>
  <c r="G167"/>
  <c r="S166"/>
  <c r="M166"/>
  <c r="G166"/>
  <c r="S165"/>
  <c r="S168" s="1"/>
  <c r="M165"/>
  <c r="M168" s="1"/>
  <c r="G165"/>
  <c r="G168"/>
  <c r="S161"/>
  <c r="M161"/>
  <c r="G161"/>
  <c r="S160"/>
  <c r="M160"/>
  <c r="G160"/>
  <c r="S159"/>
  <c r="M159"/>
  <c r="G159"/>
  <c r="S158"/>
  <c r="M158"/>
  <c r="G158"/>
  <c r="S157"/>
  <c r="M157"/>
  <c r="G157"/>
  <c r="S156"/>
  <c r="S162" s="1"/>
  <c r="M156"/>
  <c r="M162" s="1"/>
  <c r="G156"/>
  <c r="G162" s="1"/>
  <c r="S152"/>
  <c r="M152"/>
  <c r="G152"/>
  <c r="S151"/>
  <c r="S153"/>
  <c r="M151"/>
  <c r="M153"/>
  <c r="G151"/>
  <c r="G153"/>
  <c r="S147"/>
  <c r="M147"/>
  <c r="G147"/>
  <c r="S146"/>
  <c r="M146"/>
  <c r="G146"/>
  <c r="S145"/>
  <c r="M145"/>
  <c r="G145"/>
  <c r="S144"/>
  <c r="S148" s="1"/>
  <c r="M144"/>
  <c r="M148" s="1"/>
  <c r="G144"/>
  <c r="G148" s="1"/>
  <c r="S140"/>
  <c r="M140"/>
  <c r="G140"/>
  <c r="S139"/>
  <c r="S141"/>
  <c r="M139"/>
  <c r="M141" s="1"/>
  <c r="G139"/>
  <c r="G141" s="1"/>
  <c r="S135"/>
  <c r="M135"/>
  <c r="G135"/>
  <c r="S134"/>
  <c r="S136"/>
  <c r="M134"/>
  <c r="M136"/>
  <c r="G134"/>
  <c r="G136"/>
  <c r="S130"/>
  <c r="M130"/>
  <c r="G130"/>
  <c r="S129"/>
  <c r="S131"/>
  <c r="M129"/>
  <c r="M131"/>
  <c r="G129"/>
  <c r="G131"/>
  <c r="S125"/>
  <c r="M125"/>
  <c r="G125"/>
  <c r="S124"/>
  <c r="S126"/>
  <c r="M124"/>
  <c r="M126"/>
  <c r="G124"/>
  <c r="G126" s="1"/>
  <c r="S120"/>
  <c r="M120"/>
  <c r="G120"/>
  <c r="S119"/>
  <c r="M119"/>
  <c r="G119"/>
  <c r="S118"/>
  <c r="S121" s="1"/>
  <c r="M118"/>
  <c r="M121"/>
  <c r="G118"/>
  <c r="G121" s="1"/>
  <c r="S114"/>
  <c r="M114"/>
  <c r="G114"/>
  <c r="S113"/>
  <c r="M113"/>
  <c r="G113"/>
  <c r="S112"/>
  <c r="M112"/>
  <c r="G112"/>
  <c r="S111"/>
  <c r="M111"/>
  <c r="G111"/>
  <c r="S110"/>
  <c r="S115" s="1"/>
  <c r="M110"/>
  <c r="M115"/>
  <c r="G110"/>
  <c r="G115" s="1"/>
  <c r="S106"/>
  <c r="M106"/>
  <c r="G106"/>
  <c r="S105"/>
  <c r="M105"/>
  <c r="G105"/>
  <c r="S104"/>
  <c r="S107" s="1"/>
  <c r="M104"/>
  <c r="M107"/>
  <c r="G104"/>
  <c r="G107" s="1"/>
  <c r="S100"/>
  <c r="M100"/>
  <c r="G100"/>
  <c r="S99"/>
  <c r="S101" s="1"/>
  <c r="M99"/>
  <c r="M101" s="1"/>
  <c r="G99"/>
  <c r="G101" s="1"/>
  <c r="S95"/>
  <c r="M95"/>
  <c r="G95"/>
  <c r="S94"/>
  <c r="M94"/>
  <c r="G94"/>
  <c r="S93"/>
  <c r="S96"/>
  <c r="M93"/>
  <c r="M96" s="1"/>
  <c r="G93"/>
  <c r="G96" s="1"/>
  <c r="S89"/>
  <c r="M89"/>
  <c r="G89"/>
  <c r="S88"/>
  <c r="M88"/>
  <c r="G88"/>
  <c r="S87"/>
  <c r="M87"/>
  <c r="G87"/>
  <c r="S86"/>
  <c r="M86"/>
  <c r="G86"/>
  <c r="S85"/>
  <c r="S90" s="1"/>
  <c r="M85"/>
  <c r="M90" s="1"/>
  <c r="G85"/>
  <c r="G90"/>
  <c r="S81"/>
  <c r="M81"/>
  <c r="G81"/>
  <c r="S80"/>
  <c r="M80"/>
  <c r="G80"/>
  <c r="S79"/>
  <c r="M79"/>
  <c r="G79"/>
  <c r="S78"/>
  <c r="M78"/>
  <c r="G78"/>
  <c r="S77"/>
  <c r="M77"/>
  <c r="G77"/>
  <c r="S76"/>
  <c r="M76"/>
  <c r="G76"/>
  <c r="S75"/>
  <c r="M75"/>
  <c r="G75"/>
  <c r="S74"/>
  <c r="M74"/>
  <c r="G74"/>
  <c r="S73"/>
  <c r="M73"/>
  <c r="G73"/>
  <c r="S72"/>
  <c r="M72"/>
  <c r="G72"/>
  <c r="S71"/>
  <c r="M71"/>
  <c r="G71"/>
  <c r="S70"/>
  <c r="M70"/>
  <c r="G70"/>
  <c r="S69"/>
  <c r="M69"/>
  <c r="G69"/>
  <c r="S68"/>
  <c r="M68"/>
  <c r="G68"/>
  <c r="S67"/>
  <c r="M67"/>
  <c r="G67"/>
  <c r="S66"/>
  <c r="M66"/>
  <c r="G66"/>
  <c r="S65"/>
  <c r="M65"/>
  <c r="G65"/>
  <c r="S64"/>
  <c r="M64"/>
  <c r="G64"/>
  <c r="S63"/>
  <c r="M63"/>
  <c r="G63"/>
  <c r="S62"/>
  <c r="M62"/>
  <c r="G62"/>
  <c r="S61"/>
  <c r="M61"/>
  <c r="G61"/>
  <c r="S60"/>
  <c r="M60"/>
  <c r="G60"/>
  <c r="S59"/>
  <c r="S82" s="1"/>
  <c r="M59"/>
  <c r="M82" s="1"/>
  <c r="G59"/>
  <c r="G82"/>
  <c r="S56"/>
  <c r="M56"/>
  <c r="G56"/>
  <c r="S53"/>
  <c r="M53"/>
  <c r="G53"/>
  <c r="S49"/>
  <c r="M49"/>
  <c r="G49"/>
  <c r="S48"/>
  <c r="M48"/>
  <c r="G48"/>
  <c r="S47"/>
  <c r="M47"/>
  <c r="G47"/>
  <c r="S46"/>
  <c r="S50" s="1"/>
  <c r="M46"/>
  <c r="M50" s="1"/>
  <c r="G46"/>
  <c r="G50" s="1"/>
  <c r="S42"/>
  <c r="M42"/>
  <c r="G42"/>
  <c r="S41"/>
  <c r="M41"/>
  <c r="G41"/>
  <c r="S40"/>
  <c r="S43" s="1"/>
  <c r="M40"/>
  <c r="M43"/>
  <c r="G40"/>
  <c r="G43" s="1"/>
  <c r="S36"/>
  <c r="M36"/>
  <c r="G36"/>
  <c r="S35"/>
  <c r="M35"/>
  <c r="G35"/>
  <c r="S34"/>
  <c r="M34"/>
  <c r="G34"/>
  <c r="S33"/>
  <c r="M33"/>
  <c r="G33"/>
  <c r="S32"/>
  <c r="S37" s="1"/>
  <c r="M32"/>
  <c r="M37"/>
  <c r="G32"/>
  <c r="G37" s="1"/>
  <c r="S28"/>
  <c r="M28"/>
  <c r="G28"/>
  <c r="S27"/>
  <c r="M27"/>
  <c r="G27"/>
  <c r="S26"/>
  <c r="M26"/>
  <c r="G26"/>
  <c r="S25"/>
  <c r="M25"/>
  <c r="G25"/>
  <c r="S24"/>
  <c r="S29" s="1"/>
  <c r="M24"/>
  <c r="M29" s="1"/>
  <c r="G24"/>
  <c r="G29" s="1"/>
  <c r="S20"/>
  <c r="M20"/>
  <c r="G20"/>
  <c r="S19"/>
  <c r="M19"/>
  <c r="G19"/>
  <c r="S18"/>
  <c r="M18"/>
  <c r="G18"/>
  <c r="S17"/>
  <c r="S21" s="1"/>
  <c r="S525" s="1"/>
  <c r="M17"/>
  <c r="M21" s="1"/>
  <c r="G17"/>
  <c r="G21" s="1"/>
  <c r="S13"/>
  <c r="M13"/>
  <c r="G13"/>
  <c r="S12"/>
  <c r="M12"/>
  <c r="G12"/>
  <c r="S11"/>
  <c r="M11"/>
  <c r="G11"/>
  <c r="S10"/>
  <c r="M10"/>
  <c r="G10"/>
  <c r="S9"/>
  <c r="M9"/>
  <c r="G9"/>
  <c r="S8"/>
  <c r="S14"/>
  <c r="M8"/>
  <c r="M14"/>
  <c r="M525" s="1"/>
  <c r="G8"/>
  <c r="G14" s="1"/>
  <c r="G525" s="1"/>
  <c r="G508"/>
  <c r="S508"/>
  <c r="G523"/>
  <c r="S523"/>
  <c r="C29" i="104"/>
  <c r="C28"/>
  <c r="C27" i="22"/>
  <c r="B11"/>
  <c r="H40" i="1"/>
  <c r="I40" s="1"/>
  <c r="J275" i="102"/>
  <c r="G275"/>
  <c r="K254"/>
  <c r="H254"/>
  <c r="K253"/>
  <c r="H253"/>
  <c r="K252"/>
  <c r="H252"/>
  <c r="K251"/>
  <c r="H251"/>
  <c r="K250"/>
  <c r="H250"/>
  <c r="K249"/>
  <c r="H249"/>
  <c r="K248"/>
  <c r="H248"/>
  <c r="K247"/>
  <c r="H247"/>
  <c r="K246"/>
  <c r="H246"/>
  <c r="K245"/>
  <c r="H245"/>
  <c r="K244"/>
  <c r="H244"/>
  <c r="K243"/>
  <c r="H243"/>
  <c r="K242"/>
  <c r="H242"/>
  <c r="K241"/>
  <c r="H241"/>
  <c r="K240"/>
  <c r="H240"/>
  <c r="K239"/>
  <c r="H239"/>
  <c r="K238"/>
  <c r="H238"/>
  <c r="K237"/>
  <c r="H237"/>
  <c r="K236"/>
  <c r="H236"/>
  <c r="K235"/>
  <c r="K255"/>
  <c r="J272" s="1"/>
  <c r="H235"/>
  <c r="H255" s="1"/>
  <c r="G272" s="1"/>
  <c r="K229"/>
  <c r="H229"/>
  <c r="K228"/>
  <c r="H228"/>
  <c r="K227"/>
  <c r="H227"/>
  <c r="K226"/>
  <c r="H226"/>
  <c r="K225"/>
  <c r="H225"/>
  <c r="K224"/>
  <c r="H224"/>
  <c r="K223"/>
  <c r="H223"/>
  <c r="K222"/>
  <c r="H222"/>
  <c r="K221"/>
  <c r="K230"/>
  <c r="J271" s="1"/>
  <c r="H221"/>
  <c r="H230" s="1"/>
  <c r="G271" s="1"/>
  <c r="K215"/>
  <c r="H215"/>
  <c r="K214"/>
  <c r="H214"/>
  <c r="K213"/>
  <c r="H213"/>
  <c r="K212"/>
  <c r="H212"/>
  <c r="K211"/>
  <c r="H211"/>
  <c r="K210"/>
  <c r="H210"/>
  <c r="K209"/>
  <c r="H209"/>
  <c r="K208"/>
  <c r="H208"/>
  <c r="K207"/>
  <c r="H207"/>
  <c r="K206"/>
  <c r="H206"/>
  <c r="K205"/>
  <c r="H205"/>
  <c r="K204"/>
  <c r="H204"/>
  <c r="K203"/>
  <c r="H203"/>
  <c r="K202"/>
  <c r="H202"/>
  <c r="K201"/>
  <c r="H201"/>
  <c r="K200"/>
  <c r="H200"/>
  <c r="K199"/>
  <c r="H199"/>
  <c r="K198"/>
  <c r="H198"/>
  <c r="K197"/>
  <c r="H197"/>
  <c r="K196"/>
  <c r="H196"/>
  <c r="K195"/>
  <c r="H195"/>
  <c r="K194"/>
  <c r="H194"/>
  <c r="K193"/>
  <c r="H193"/>
  <c r="K192"/>
  <c r="H192"/>
  <c r="K191"/>
  <c r="H191"/>
  <c r="K190"/>
  <c r="H190"/>
  <c r="K189"/>
  <c r="H189"/>
  <c r="K188"/>
  <c r="H188"/>
  <c r="K187"/>
  <c r="H187"/>
  <c r="K186"/>
  <c r="K216"/>
  <c r="J270" s="1"/>
  <c r="H186"/>
  <c r="H216" s="1"/>
  <c r="G270" s="1"/>
  <c r="K180"/>
  <c r="H180"/>
  <c r="K179"/>
  <c r="K181"/>
  <c r="J269" s="1"/>
  <c r="H179"/>
  <c r="H181" s="1"/>
  <c r="G269" s="1"/>
  <c r="K173"/>
  <c r="H173"/>
  <c r="K172"/>
  <c r="H172"/>
  <c r="K171"/>
  <c r="H171"/>
  <c r="K170"/>
  <c r="H170"/>
  <c r="K169"/>
  <c r="H169"/>
  <c r="K168"/>
  <c r="H168"/>
  <c r="K167"/>
  <c r="H167"/>
  <c r="K166"/>
  <c r="H166"/>
  <c r="K165"/>
  <c r="H165"/>
  <c r="K164"/>
  <c r="H164"/>
  <c r="K163"/>
  <c r="H163"/>
  <c r="K162"/>
  <c r="H162"/>
  <c r="K161"/>
  <c r="H161"/>
  <c r="K160"/>
  <c r="H160"/>
  <c r="K159"/>
  <c r="H159"/>
  <c r="K158"/>
  <c r="H158"/>
  <c r="K157"/>
  <c r="H157"/>
  <c r="K156"/>
  <c r="H156"/>
  <c r="K155"/>
  <c r="H155"/>
  <c r="K154"/>
  <c r="H154"/>
  <c r="K153"/>
  <c r="K174"/>
  <c r="J268" s="1"/>
  <c r="H153"/>
  <c r="H174" s="1"/>
  <c r="G268" s="1"/>
  <c r="K147"/>
  <c r="H147"/>
  <c r="K146"/>
  <c r="H146"/>
  <c r="K145"/>
  <c r="H145"/>
  <c r="K144"/>
  <c r="H144"/>
  <c r="K143"/>
  <c r="H143"/>
  <c r="K142"/>
  <c r="H142"/>
  <c r="K141"/>
  <c r="H141"/>
  <c r="H148" s="1"/>
  <c r="G267" s="1"/>
  <c r="K140"/>
  <c r="H140"/>
  <c r="K139"/>
  <c r="H139"/>
  <c r="K138"/>
  <c r="H138"/>
  <c r="K137"/>
  <c r="H137"/>
  <c r="K136"/>
  <c r="K148"/>
  <c r="J267" s="1"/>
  <c r="H136"/>
  <c r="K130"/>
  <c r="H130"/>
  <c r="K129"/>
  <c r="H129"/>
  <c r="K128"/>
  <c r="H128"/>
  <c r="K127"/>
  <c r="H127"/>
  <c r="K126"/>
  <c r="H126"/>
  <c r="K125"/>
  <c r="H125"/>
  <c r="K124"/>
  <c r="H124"/>
  <c r="K123"/>
  <c r="H123"/>
  <c r="K122"/>
  <c r="H122"/>
  <c r="K121"/>
  <c r="H121"/>
  <c r="K120"/>
  <c r="H120"/>
  <c r="K119"/>
  <c r="H119"/>
  <c r="K118"/>
  <c r="H118"/>
  <c r="K117"/>
  <c r="H117"/>
  <c r="K116"/>
  <c r="H116"/>
  <c r="K115"/>
  <c r="H115"/>
  <c r="K114"/>
  <c r="H114"/>
  <c r="K113"/>
  <c r="H113"/>
  <c r="K112"/>
  <c r="H112"/>
  <c r="K111"/>
  <c r="H111"/>
  <c r="K110"/>
  <c r="H110"/>
  <c r="K109"/>
  <c r="H109"/>
  <c r="K108"/>
  <c r="H108"/>
  <c r="K107"/>
  <c r="H107"/>
  <c r="K106"/>
  <c r="H106"/>
  <c r="K105"/>
  <c r="H105"/>
  <c r="K104"/>
  <c r="H104"/>
  <c r="K103"/>
  <c r="H103"/>
  <c r="K102"/>
  <c r="H102"/>
  <c r="K101"/>
  <c r="H101"/>
  <c r="K100"/>
  <c r="H100"/>
  <c r="K99"/>
  <c r="H99"/>
  <c r="K98"/>
  <c r="H98"/>
  <c r="K97"/>
  <c r="H97"/>
  <c r="K96"/>
  <c r="K131"/>
  <c r="J266" s="1"/>
  <c r="H96"/>
  <c r="H131" s="1"/>
  <c r="G266" s="1"/>
  <c r="K90"/>
  <c r="H90"/>
  <c r="K89"/>
  <c r="H89"/>
  <c r="K88"/>
  <c r="H88"/>
  <c r="K87"/>
  <c r="H87"/>
  <c r="K86"/>
  <c r="H86"/>
  <c r="K85"/>
  <c r="H85"/>
  <c r="K84"/>
  <c r="H84"/>
  <c r="K83"/>
  <c r="K91"/>
  <c r="J265" s="1"/>
  <c r="H83"/>
  <c r="H91" s="1"/>
  <c r="G265" s="1"/>
  <c r="K76"/>
  <c r="H76"/>
  <c r="K75"/>
  <c r="K77"/>
  <c r="J264" s="1"/>
  <c r="H75"/>
  <c r="H77" s="1"/>
  <c r="G264" s="1"/>
  <c r="K69"/>
  <c r="H69"/>
  <c r="K68"/>
  <c r="H68"/>
  <c r="K67"/>
  <c r="H67"/>
  <c r="K66"/>
  <c r="H66"/>
  <c r="K65"/>
  <c r="H65"/>
  <c r="K64"/>
  <c r="H64"/>
  <c r="K63"/>
  <c r="H63"/>
  <c r="H70" s="1"/>
  <c r="G263" s="1"/>
  <c r="K62"/>
  <c r="H62"/>
  <c r="K61"/>
  <c r="H61"/>
  <c r="K60"/>
  <c r="H60"/>
  <c r="K59"/>
  <c r="H59"/>
  <c r="K58"/>
  <c r="H58"/>
  <c r="K57"/>
  <c r="K70"/>
  <c r="J263" s="1"/>
  <c r="H57"/>
  <c r="K51"/>
  <c r="H51"/>
  <c r="K50"/>
  <c r="H50"/>
  <c r="K49"/>
  <c r="H49"/>
  <c r="K48"/>
  <c r="H48"/>
  <c r="K47"/>
  <c r="H47"/>
  <c r="K46"/>
  <c r="H46"/>
  <c r="K45"/>
  <c r="H45"/>
  <c r="K44"/>
  <c r="K52"/>
  <c r="J262" s="1"/>
  <c r="H44"/>
  <c r="H52" s="1"/>
  <c r="G262" s="1"/>
  <c r="K38"/>
  <c r="H38"/>
  <c r="K37"/>
  <c r="H37"/>
  <c r="K36"/>
  <c r="H36"/>
  <c r="K35"/>
  <c r="H35"/>
  <c r="K34"/>
  <c r="H34"/>
  <c r="K33"/>
  <c r="H33"/>
  <c r="K32"/>
  <c r="H32"/>
  <c r="K31"/>
  <c r="H31"/>
  <c r="K30"/>
  <c r="H30"/>
  <c r="K29"/>
  <c r="H29"/>
  <c r="K28"/>
  <c r="H28"/>
  <c r="K27"/>
  <c r="H27"/>
  <c r="K26"/>
  <c r="H26"/>
  <c r="K25"/>
  <c r="H25"/>
  <c r="K24"/>
  <c r="K39"/>
  <c r="J261" s="1"/>
  <c r="H24"/>
  <c r="H39" s="1"/>
  <c r="G261" s="1"/>
  <c r="K18"/>
  <c r="H18"/>
  <c r="K17"/>
  <c r="H17"/>
  <c r="K16"/>
  <c r="H16"/>
  <c r="K15"/>
  <c r="H15"/>
  <c r="K14"/>
  <c r="H14"/>
  <c r="K13"/>
  <c r="H13"/>
  <c r="K12"/>
  <c r="H12"/>
  <c r="K11"/>
  <c r="H11"/>
  <c r="K10"/>
  <c r="H10"/>
  <c r="K9"/>
  <c r="K19"/>
  <c r="J260" s="1"/>
  <c r="H9"/>
  <c r="H19"/>
  <c r="G260" s="1"/>
  <c r="G62" i="1"/>
  <c r="H62" s="1"/>
  <c r="J24" i="101"/>
  <c r="H24"/>
  <c r="F24"/>
  <c r="J23"/>
  <c r="H23"/>
  <c r="F23"/>
  <c r="J22"/>
  <c r="H22"/>
  <c r="F22"/>
  <c r="J21"/>
  <c r="H21"/>
  <c r="F21"/>
  <c r="J20"/>
  <c r="H20"/>
  <c r="F20"/>
  <c r="J19"/>
  <c r="H19"/>
  <c r="F19"/>
  <c r="J18"/>
  <c r="H18"/>
  <c r="F18"/>
  <c r="J17"/>
  <c r="H17"/>
  <c r="F17"/>
  <c r="J16"/>
  <c r="H16"/>
  <c r="F16"/>
  <c r="J15"/>
  <c r="H15"/>
  <c r="F15"/>
  <c r="J14"/>
  <c r="H14"/>
  <c r="F14"/>
  <c r="J13"/>
  <c r="H13"/>
  <c r="F13"/>
  <c r="J12"/>
  <c r="H12"/>
  <c r="F12"/>
  <c r="J11"/>
  <c r="H11"/>
  <c r="F11"/>
  <c r="J10"/>
  <c r="H10"/>
  <c r="F10"/>
  <c r="J9"/>
  <c r="H9"/>
  <c r="F9"/>
  <c r="J8"/>
  <c r="H8"/>
  <c r="F8"/>
  <c r="A8"/>
  <c r="A9"/>
  <c r="A10" s="1"/>
  <c r="A11" s="1"/>
  <c r="A12" s="1"/>
  <c r="A13" s="1"/>
  <c r="A14" s="1"/>
  <c r="A15" s="1"/>
  <c r="A16" s="1"/>
  <c r="A17" s="1"/>
  <c r="A18" s="1"/>
  <c r="A19" s="1"/>
  <c r="A20" s="1"/>
  <c r="A21" s="1"/>
  <c r="A22" s="1"/>
  <c r="A23" s="1"/>
  <c r="A24" s="1"/>
  <c r="J7"/>
  <c r="J25" s="1"/>
  <c r="H7"/>
  <c r="H25" s="1"/>
  <c r="F7"/>
  <c r="F25" s="1"/>
  <c r="F19" i="100"/>
  <c r="F18"/>
  <c r="F17"/>
  <c r="F16"/>
  <c r="A16"/>
  <c r="A17"/>
  <c r="A18" s="1"/>
  <c r="A19" s="1"/>
  <c r="F15"/>
  <c r="F20"/>
  <c r="F12"/>
  <c r="F11"/>
  <c r="F10"/>
  <c r="F13" s="1"/>
  <c r="F21" s="1"/>
  <c r="K19" i="99"/>
  <c r="J19"/>
  <c r="D19"/>
  <c r="C19"/>
  <c r="V16"/>
  <c r="O16"/>
  <c r="E16"/>
  <c r="H16" s="1"/>
  <c r="S14"/>
  <c r="V14" s="1"/>
  <c r="L14"/>
  <c r="O14" s="1"/>
  <c r="S12"/>
  <c r="V12" s="1"/>
  <c r="L12"/>
  <c r="O12" s="1"/>
  <c r="E12"/>
  <c r="E19" s="1"/>
  <c r="S10"/>
  <c r="S19" s="1"/>
  <c r="L10"/>
  <c r="L19" s="1"/>
  <c r="E10"/>
  <c r="K9" i="98"/>
  <c r="L9"/>
  <c r="H9"/>
  <c r="N9"/>
  <c r="O9" s="1"/>
  <c r="O10" s="1"/>
  <c r="F9"/>
  <c r="O8"/>
  <c r="L8"/>
  <c r="I8"/>
  <c r="F8"/>
  <c r="O7"/>
  <c r="L7"/>
  <c r="L10"/>
  <c r="I7"/>
  <c r="F7"/>
  <c r="F10" s="1"/>
  <c r="N5"/>
  <c r="K5"/>
  <c r="H5"/>
  <c r="E5"/>
  <c r="I10"/>
  <c r="I9"/>
  <c r="L28" i="97"/>
  <c r="H28"/>
  <c r="F28"/>
  <c r="L24"/>
  <c r="I24"/>
  <c r="F24"/>
  <c r="K23"/>
  <c r="L23" s="1"/>
  <c r="L25" s="1"/>
  <c r="H23"/>
  <c r="I23"/>
  <c r="I25" s="1"/>
  <c r="F23"/>
  <c r="F25" s="1"/>
  <c r="K19"/>
  <c r="L19" s="1"/>
  <c r="H19"/>
  <c r="I19" s="1"/>
  <c r="F19"/>
  <c r="L18"/>
  <c r="I18"/>
  <c r="L17"/>
  <c r="I17"/>
  <c r="L16"/>
  <c r="I16"/>
  <c r="L15"/>
  <c r="I15"/>
  <c r="A15"/>
  <c r="A16" s="1"/>
  <c r="A17" s="1"/>
  <c r="A18" s="1"/>
  <c r="A19" s="1"/>
  <c r="L14"/>
  <c r="I14"/>
  <c r="L13"/>
  <c r="I13"/>
  <c r="L12"/>
  <c r="I12"/>
  <c r="K11"/>
  <c r="L11" s="1"/>
  <c r="H11"/>
  <c r="I11" s="1"/>
  <c r="F11"/>
  <c r="L10"/>
  <c r="I10"/>
  <c r="F10"/>
  <c r="L9"/>
  <c r="I9"/>
  <c r="F9"/>
  <c r="L8"/>
  <c r="I8"/>
  <c r="F8"/>
  <c r="L7"/>
  <c r="I7"/>
  <c r="F7"/>
  <c r="L6"/>
  <c r="L20" s="1"/>
  <c r="L30" s="1"/>
  <c r="L31" s="1"/>
  <c r="I6"/>
  <c r="F6"/>
  <c r="F20"/>
  <c r="K4"/>
  <c r="H4"/>
  <c r="E4"/>
  <c r="A3"/>
  <c r="B2"/>
  <c r="A2"/>
  <c r="A1"/>
  <c r="R29" i="96"/>
  <c r="O29"/>
  <c r="L29"/>
  <c r="I29"/>
  <c r="F29"/>
  <c r="R28"/>
  <c r="O28"/>
  <c r="L28"/>
  <c r="I28"/>
  <c r="F28"/>
  <c r="R27"/>
  <c r="O27"/>
  <c r="L27"/>
  <c r="I27"/>
  <c r="F27"/>
  <c r="R26"/>
  <c r="O26"/>
  <c r="L26"/>
  <c r="I26"/>
  <c r="F26"/>
  <c r="R25"/>
  <c r="O25"/>
  <c r="L25"/>
  <c r="I25"/>
  <c r="F25"/>
  <c r="R24"/>
  <c r="O24"/>
  <c r="L24"/>
  <c r="I24"/>
  <c r="F24"/>
  <c r="R23"/>
  <c r="O23"/>
  <c r="L23"/>
  <c r="I23"/>
  <c r="F23"/>
  <c r="R22"/>
  <c r="O22"/>
  <c r="L22"/>
  <c r="I22"/>
  <c r="F22"/>
  <c r="R21"/>
  <c r="O21"/>
  <c r="L21"/>
  <c r="I21"/>
  <c r="F21"/>
  <c r="R20"/>
  <c r="O20"/>
  <c r="L20"/>
  <c r="I20"/>
  <c r="F20"/>
  <c r="R19"/>
  <c r="O19"/>
  <c r="L19"/>
  <c r="I19"/>
  <c r="F19"/>
  <c r="R18"/>
  <c r="O18"/>
  <c r="L18"/>
  <c r="I18"/>
  <c r="F18"/>
  <c r="R17"/>
  <c r="O17"/>
  <c r="L17"/>
  <c r="I17"/>
  <c r="F17"/>
  <c r="R16"/>
  <c r="O16"/>
  <c r="L16"/>
  <c r="I16"/>
  <c r="F16"/>
  <c r="R15"/>
  <c r="O15"/>
  <c r="L15"/>
  <c r="I15"/>
  <c r="F15"/>
  <c r="A15"/>
  <c r="A16"/>
  <c r="A17" s="1"/>
  <c r="A18" s="1"/>
  <c r="A19" s="1"/>
  <c r="A20" s="1"/>
  <c r="A21" s="1"/>
  <c r="A22" s="1"/>
  <c r="A23" s="1"/>
  <c r="A24" s="1"/>
  <c r="A25" s="1"/>
  <c r="A26" s="1"/>
  <c r="A27" s="1"/>
  <c r="A28" s="1"/>
  <c r="A29" s="1"/>
  <c r="R14"/>
  <c r="R30" s="1"/>
  <c r="R32" s="1"/>
  <c r="O14"/>
  <c r="O30" s="1"/>
  <c r="L14"/>
  <c r="L30"/>
  <c r="I14"/>
  <c r="I30"/>
  <c r="F14"/>
  <c r="F30" s="1"/>
  <c r="F32" s="1"/>
  <c r="R9"/>
  <c r="O9"/>
  <c r="L9"/>
  <c r="I9"/>
  <c r="F9"/>
  <c r="R8"/>
  <c r="O8"/>
  <c r="L8"/>
  <c r="I8"/>
  <c r="F8"/>
  <c r="R7"/>
  <c r="R10" s="1"/>
  <c r="O7"/>
  <c r="O10" s="1"/>
  <c r="L7"/>
  <c r="L10" s="1"/>
  <c r="L32" s="1"/>
  <c r="I7"/>
  <c r="I10" s="1"/>
  <c r="F7"/>
  <c r="F10" s="1"/>
  <c r="Q4"/>
  <c r="N4"/>
  <c r="H4"/>
  <c r="I7" i="93"/>
  <c r="M21" i="92"/>
  <c r="N21"/>
  <c r="M20"/>
  <c r="N20" s="1"/>
  <c r="Q11"/>
  <c r="N11"/>
  <c r="K11"/>
  <c r="N8"/>
  <c r="H8"/>
  <c r="E8"/>
  <c r="P43" i="90"/>
  <c r="L42"/>
  <c r="H42"/>
  <c r="L41"/>
  <c r="H41"/>
  <c r="L40"/>
  <c r="H40"/>
  <c r="L39"/>
  <c r="H39"/>
  <c r="L38"/>
  <c r="H38"/>
  <c r="L37"/>
  <c r="H37"/>
  <c r="L36"/>
  <c r="H36"/>
  <c r="L34"/>
  <c r="H34"/>
  <c r="L31"/>
  <c r="H31"/>
  <c r="L30"/>
  <c r="H30"/>
  <c r="L26"/>
  <c r="H26"/>
  <c r="L24"/>
  <c r="H24"/>
  <c r="L23"/>
  <c r="H23"/>
  <c r="L22"/>
  <c r="H22"/>
  <c r="L21"/>
  <c r="H21"/>
  <c r="L18"/>
  <c r="L43" s="1"/>
  <c r="H18"/>
  <c r="H43" s="1"/>
  <c r="L8"/>
  <c r="L9" s="1"/>
  <c r="H8"/>
  <c r="H9" s="1"/>
  <c r="H7" i="88"/>
  <c r="E7"/>
  <c r="G5"/>
  <c r="D5"/>
  <c r="G13" i="1"/>
  <c r="H13" s="1"/>
  <c r="I13" s="1"/>
  <c r="J13" s="1"/>
  <c r="G8" i="87"/>
  <c r="D8"/>
  <c r="G48" i="1"/>
  <c r="H48" s="1"/>
  <c r="Y523" i="85"/>
  <c r="S523"/>
  <c r="M523"/>
  <c r="G523"/>
  <c r="Y522"/>
  <c r="S522"/>
  <c r="M522"/>
  <c r="G522"/>
  <c r="Y521"/>
  <c r="S521"/>
  <c r="M521"/>
  <c r="G521"/>
  <c r="Y520"/>
  <c r="S520"/>
  <c r="M520"/>
  <c r="G520"/>
  <c r="Y519"/>
  <c r="S519"/>
  <c r="M519"/>
  <c r="G519"/>
  <c r="Y518"/>
  <c r="S518"/>
  <c r="M518"/>
  <c r="G518"/>
  <c r="Y517"/>
  <c r="S517"/>
  <c r="M517"/>
  <c r="G517"/>
  <c r="Y516"/>
  <c r="S516"/>
  <c r="M516"/>
  <c r="G516"/>
  <c r="Y515"/>
  <c r="S515"/>
  <c r="M515"/>
  <c r="G515"/>
  <c r="Y514"/>
  <c r="S514"/>
  <c r="M514"/>
  <c r="G514"/>
  <c r="Y513"/>
  <c r="S513"/>
  <c r="M513"/>
  <c r="G513"/>
  <c r="Y512"/>
  <c r="S512"/>
  <c r="S524"/>
  <c r="M512"/>
  <c r="M524"/>
  <c r="G512"/>
  <c r="G524"/>
  <c r="Y508"/>
  <c r="S508"/>
  <c r="M508"/>
  <c r="G508"/>
  <c r="Y507"/>
  <c r="S507"/>
  <c r="M507"/>
  <c r="G507"/>
  <c r="Y506"/>
  <c r="S506"/>
  <c r="M506"/>
  <c r="G506"/>
  <c r="Y505"/>
  <c r="S505"/>
  <c r="M505"/>
  <c r="G505"/>
  <c r="Y504"/>
  <c r="S504"/>
  <c r="M504"/>
  <c r="G504"/>
  <c r="Y503"/>
  <c r="S503"/>
  <c r="M503"/>
  <c r="G503"/>
  <c r="Y502"/>
  <c r="S502"/>
  <c r="M502"/>
  <c r="G502"/>
  <c r="Y501"/>
  <c r="S501"/>
  <c r="M501"/>
  <c r="G501"/>
  <c r="Y500"/>
  <c r="S500"/>
  <c r="M500"/>
  <c r="G500"/>
  <c r="Y499"/>
  <c r="S499"/>
  <c r="M499"/>
  <c r="G499"/>
  <c r="Y498"/>
  <c r="S498"/>
  <c r="M498"/>
  <c r="G498"/>
  <c r="Y497"/>
  <c r="S497"/>
  <c r="M497"/>
  <c r="G497"/>
  <c r="Y496"/>
  <c r="S496"/>
  <c r="M496"/>
  <c r="G496"/>
  <c r="Y495"/>
  <c r="S495"/>
  <c r="S509"/>
  <c r="M495"/>
  <c r="M509"/>
  <c r="G495"/>
  <c r="G509"/>
  <c r="Y491"/>
  <c r="S491"/>
  <c r="M491"/>
  <c r="G491"/>
  <c r="Y490"/>
  <c r="S490"/>
  <c r="M490"/>
  <c r="G490"/>
  <c r="Y489"/>
  <c r="S489"/>
  <c r="M489"/>
  <c r="G489"/>
  <c r="Y488"/>
  <c r="S488"/>
  <c r="M488"/>
  <c r="G488"/>
  <c r="Y487"/>
  <c r="S487"/>
  <c r="M487"/>
  <c r="G487"/>
  <c r="Y486"/>
  <c r="S486"/>
  <c r="M486"/>
  <c r="G486"/>
  <c r="Y485"/>
  <c r="S485"/>
  <c r="M485"/>
  <c r="G485"/>
  <c r="Y484"/>
  <c r="S484"/>
  <c r="M484"/>
  <c r="G484"/>
  <c r="Y483"/>
  <c r="S483"/>
  <c r="M483"/>
  <c r="G483"/>
  <c r="Y482"/>
  <c r="S482"/>
  <c r="M482"/>
  <c r="G482"/>
  <c r="Y481"/>
  <c r="S481"/>
  <c r="M481"/>
  <c r="G481"/>
  <c r="Y480"/>
  <c r="S480"/>
  <c r="M480"/>
  <c r="G480"/>
  <c r="Y479"/>
  <c r="S479"/>
  <c r="M479"/>
  <c r="G479"/>
  <c r="Y478"/>
  <c r="S478"/>
  <c r="M478"/>
  <c r="G478"/>
  <c r="Y477"/>
  <c r="S477"/>
  <c r="M477"/>
  <c r="G477"/>
  <c r="Y476"/>
  <c r="Y492"/>
  <c r="S476"/>
  <c r="S492"/>
  <c r="M476"/>
  <c r="M492"/>
  <c r="G476"/>
  <c r="G492"/>
  <c r="Y472"/>
  <c r="S472"/>
  <c r="M472"/>
  <c r="G472"/>
  <c r="Y471"/>
  <c r="S471"/>
  <c r="M471"/>
  <c r="G471"/>
  <c r="Y470"/>
  <c r="S470"/>
  <c r="M470"/>
  <c r="G470"/>
  <c r="Y469"/>
  <c r="S469"/>
  <c r="M469"/>
  <c r="G469"/>
  <c r="Y468"/>
  <c r="S468"/>
  <c r="M468"/>
  <c r="G468"/>
  <c r="Y467"/>
  <c r="S467"/>
  <c r="M467"/>
  <c r="G467"/>
  <c r="Y466"/>
  <c r="S466"/>
  <c r="M466"/>
  <c r="G466"/>
  <c r="Y465"/>
  <c r="S465"/>
  <c r="M465"/>
  <c r="G465"/>
  <c r="Y464"/>
  <c r="S464"/>
  <c r="M464"/>
  <c r="G464"/>
  <c r="Y463"/>
  <c r="S463"/>
  <c r="M463"/>
  <c r="G463"/>
  <c r="Y462"/>
  <c r="S462"/>
  <c r="M462"/>
  <c r="G462"/>
  <c r="Y461"/>
  <c r="S461"/>
  <c r="M461"/>
  <c r="G461"/>
  <c r="Y460"/>
  <c r="S460"/>
  <c r="M460"/>
  <c r="G460"/>
  <c r="Y459"/>
  <c r="S459"/>
  <c r="M459"/>
  <c r="G459"/>
  <c r="Y458"/>
  <c r="S458"/>
  <c r="M458"/>
  <c r="G458"/>
  <c r="Y457"/>
  <c r="S457"/>
  <c r="M457"/>
  <c r="G457"/>
  <c r="Y456"/>
  <c r="S456"/>
  <c r="M456"/>
  <c r="G456"/>
  <c r="Y455"/>
  <c r="S455"/>
  <c r="M455"/>
  <c r="G455"/>
  <c r="Y454"/>
  <c r="S454"/>
  <c r="M454"/>
  <c r="G454"/>
  <c r="Y453"/>
  <c r="S453"/>
  <c r="M453"/>
  <c r="G453"/>
  <c r="Y452"/>
  <c r="S452"/>
  <c r="M452"/>
  <c r="G452"/>
  <c r="Y451"/>
  <c r="S451"/>
  <c r="M451"/>
  <c r="G451"/>
  <c r="Y450"/>
  <c r="S450"/>
  <c r="M450"/>
  <c r="G450"/>
  <c r="Y449"/>
  <c r="S449"/>
  <c r="M449"/>
  <c r="G449"/>
  <c r="Y448"/>
  <c r="S448"/>
  <c r="M448"/>
  <c r="G448"/>
  <c r="Y447"/>
  <c r="S447"/>
  <c r="M447"/>
  <c r="G447"/>
  <c r="Y446"/>
  <c r="S446"/>
  <c r="M446"/>
  <c r="G446"/>
  <c r="Y445"/>
  <c r="S445"/>
  <c r="M445"/>
  <c r="G445"/>
  <c r="Y444"/>
  <c r="Y473" s="1"/>
  <c r="S444"/>
  <c r="S473" s="1"/>
  <c r="M444"/>
  <c r="M473" s="1"/>
  <c r="G444"/>
  <c r="G473" s="1"/>
  <c r="Y440"/>
  <c r="S440"/>
  <c r="M440"/>
  <c r="G440"/>
  <c r="Y439"/>
  <c r="S439"/>
  <c r="M439"/>
  <c r="G439"/>
  <c r="Y438"/>
  <c r="S438"/>
  <c r="M438"/>
  <c r="G438"/>
  <c r="Y437"/>
  <c r="S437"/>
  <c r="M437"/>
  <c r="G437"/>
  <c r="Y436"/>
  <c r="S436"/>
  <c r="M436"/>
  <c r="G436"/>
  <c r="Y435"/>
  <c r="S435"/>
  <c r="M435"/>
  <c r="G435"/>
  <c r="Y434"/>
  <c r="S434"/>
  <c r="M434"/>
  <c r="G434"/>
  <c r="Y433"/>
  <c r="S433"/>
  <c r="M433"/>
  <c r="G433"/>
  <c r="Y432"/>
  <c r="S432"/>
  <c r="M432"/>
  <c r="G432"/>
  <c r="Y431"/>
  <c r="S431"/>
  <c r="M431"/>
  <c r="G431"/>
  <c r="Y430"/>
  <c r="S430"/>
  <c r="M430"/>
  <c r="G430"/>
  <c r="Y429"/>
  <c r="S429"/>
  <c r="M429"/>
  <c r="G429"/>
  <c r="Y428"/>
  <c r="S428"/>
  <c r="M428"/>
  <c r="G428"/>
  <c r="Y427"/>
  <c r="S427"/>
  <c r="M427"/>
  <c r="G427"/>
  <c r="Y426"/>
  <c r="S426"/>
  <c r="M426"/>
  <c r="G426"/>
  <c r="Y425"/>
  <c r="S425"/>
  <c r="M425"/>
  <c r="G425"/>
  <c r="Y424"/>
  <c r="S424"/>
  <c r="M424"/>
  <c r="G424"/>
  <c r="Y423"/>
  <c r="S423"/>
  <c r="M423"/>
  <c r="G423"/>
  <c r="Y422"/>
  <c r="S422"/>
  <c r="M422"/>
  <c r="G422"/>
  <c r="Y421"/>
  <c r="S421"/>
  <c r="M421"/>
  <c r="G421"/>
  <c r="Y420"/>
  <c r="Y441" s="1"/>
  <c r="S420"/>
  <c r="S441" s="1"/>
  <c r="M420"/>
  <c r="M441" s="1"/>
  <c r="G420"/>
  <c r="G441" s="1"/>
  <c r="Y416"/>
  <c r="S416"/>
  <c r="M416"/>
  <c r="G416"/>
  <c r="Y415"/>
  <c r="S415"/>
  <c r="M415"/>
  <c r="G415"/>
  <c r="Y414"/>
  <c r="S414"/>
  <c r="M414"/>
  <c r="G414"/>
  <c r="Y413"/>
  <c r="S413"/>
  <c r="M413"/>
  <c r="G413"/>
  <c r="Y412"/>
  <c r="S412"/>
  <c r="M412"/>
  <c r="G412"/>
  <c r="Y411"/>
  <c r="S411"/>
  <c r="M411"/>
  <c r="G411"/>
  <c r="Y410"/>
  <c r="S410"/>
  <c r="M410"/>
  <c r="G410"/>
  <c r="Y409"/>
  <c r="Y417" s="1"/>
  <c r="S409"/>
  <c r="S417" s="1"/>
  <c r="M409"/>
  <c r="M417" s="1"/>
  <c r="G409"/>
  <c r="G417" s="1"/>
  <c r="Y405"/>
  <c r="S405"/>
  <c r="M405"/>
  <c r="G405"/>
  <c r="Y404"/>
  <c r="S404"/>
  <c r="M404"/>
  <c r="G404"/>
  <c r="Y403"/>
  <c r="S403"/>
  <c r="M403"/>
  <c r="G403"/>
  <c r="Y402"/>
  <c r="S402"/>
  <c r="M402"/>
  <c r="G402"/>
  <c r="Y401"/>
  <c r="S401"/>
  <c r="M401"/>
  <c r="G401"/>
  <c r="Y400"/>
  <c r="S400"/>
  <c r="M400"/>
  <c r="G400"/>
  <c r="Y399"/>
  <c r="S399"/>
  <c r="M399"/>
  <c r="G399"/>
  <c r="Y398"/>
  <c r="S398"/>
  <c r="M398"/>
  <c r="G398"/>
  <c r="Y397"/>
  <c r="Y406" s="1"/>
  <c r="S397"/>
  <c r="S406" s="1"/>
  <c r="M397"/>
  <c r="M406" s="1"/>
  <c r="G397"/>
  <c r="G406" s="1"/>
  <c r="Y393"/>
  <c r="S393"/>
  <c r="M393"/>
  <c r="G393"/>
  <c r="Y392"/>
  <c r="S392"/>
  <c r="M392"/>
  <c r="G392"/>
  <c r="Y391"/>
  <c r="S391"/>
  <c r="M391"/>
  <c r="G391"/>
  <c r="Y390"/>
  <c r="S390"/>
  <c r="M390"/>
  <c r="G390"/>
  <c r="Y389"/>
  <c r="S389"/>
  <c r="M389"/>
  <c r="G389"/>
  <c r="Y388"/>
  <c r="S388"/>
  <c r="M388"/>
  <c r="G388"/>
  <c r="Y387"/>
  <c r="S387"/>
  <c r="M387"/>
  <c r="G387"/>
  <c r="Y386"/>
  <c r="S386"/>
  <c r="M386"/>
  <c r="G386"/>
  <c r="Y385"/>
  <c r="S385"/>
  <c r="M385"/>
  <c r="G385"/>
  <c r="Y384"/>
  <c r="Y394" s="1"/>
  <c r="S384"/>
  <c r="S394" s="1"/>
  <c r="M384"/>
  <c r="M394" s="1"/>
  <c r="G384"/>
  <c r="G394" s="1"/>
  <c r="Y380"/>
  <c r="S380"/>
  <c r="M380"/>
  <c r="G380"/>
  <c r="Y379"/>
  <c r="S379"/>
  <c r="M379"/>
  <c r="G379"/>
  <c r="Y378"/>
  <c r="S378"/>
  <c r="M378"/>
  <c r="G378"/>
  <c r="Y377"/>
  <c r="S377"/>
  <c r="M377"/>
  <c r="G377"/>
  <c r="Y376"/>
  <c r="S376"/>
  <c r="M376"/>
  <c r="G376"/>
  <c r="Y375"/>
  <c r="S375"/>
  <c r="M375"/>
  <c r="G375"/>
  <c r="Y374"/>
  <c r="S374"/>
  <c r="M374"/>
  <c r="G374"/>
  <c r="Y373"/>
  <c r="S373"/>
  <c r="M373"/>
  <c r="G373"/>
  <c r="Y372"/>
  <c r="S372"/>
  <c r="M372"/>
  <c r="G372"/>
  <c r="Y371"/>
  <c r="S371"/>
  <c r="M371"/>
  <c r="G371"/>
  <c r="Y370"/>
  <c r="S370"/>
  <c r="M370"/>
  <c r="G370"/>
  <c r="Y369"/>
  <c r="S369"/>
  <c r="M369"/>
  <c r="G369"/>
  <c r="Y368"/>
  <c r="Y381" s="1"/>
  <c r="S368"/>
  <c r="S381" s="1"/>
  <c r="M368"/>
  <c r="M381" s="1"/>
  <c r="G368"/>
  <c r="G381" s="1"/>
  <c r="Y364"/>
  <c r="S364"/>
  <c r="M364"/>
  <c r="G364"/>
  <c r="Y363"/>
  <c r="S363"/>
  <c r="M363"/>
  <c r="G363"/>
  <c r="Y362"/>
  <c r="S362"/>
  <c r="M362"/>
  <c r="G362"/>
  <c r="Y361"/>
  <c r="S361"/>
  <c r="M361"/>
  <c r="G361"/>
  <c r="Y360"/>
  <c r="S360"/>
  <c r="M360"/>
  <c r="G360"/>
  <c r="Y359"/>
  <c r="S359"/>
  <c r="M359"/>
  <c r="G359"/>
  <c r="Y358"/>
  <c r="S358"/>
  <c r="M358"/>
  <c r="G358"/>
  <c r="Y357"/>
  <c r="S357"/>
  <c r="M357"/>
  <c r="G357"/>
  <c r="Y356"/>
  <c r="S356"/>
  <c r="M356"/>
  <c r="G356"/>
  <c r="Y355"/>
  <c r="S355"/>
  <c r="M355"/>
  <c r="G355"/>
  <c r="Y354"/>
  <c r="S354"/>
  <c r="M354"/>
  <c r="G354"/>
  <c r="Y353"/>
  <c r="Y365" s="1"/>
  <c r="S353"/>
  <c r="S365" s="1"/>
  <c r="M353"/>
  <c r="M365" s="1"/>
  <c r="G353"/>
  <c r="G365" s="1"/>
  <c r="Y349"/>
  <c r="S349"/>
  <c r="M349"/>
  <c r="G349"/>
  <c r="Y348"/>
  <c r="S348"/>
  <c r="M348"/>
  <c r="G348"/>
  <c r="Y347"/>
  <c r="S347"/>
  <c r="M347"/>
  <c r="G347"/>
  <c r="Y346"/>
  <c r="S346"/>
  <c r="M346"/>
  <c r="G346"/>
  <c r="Y345"/>
  <c r="S345"/>
  <c r="M345"/>
  <c r="G345"/>
  <c r="Y344"/>
  <c r="S344"/>
  <c r="M344"/>
  <c r="G344"/>
  <c r="Y343"/>
  <c r="Y350" s="1"/>
  <c r="S343"/>
  <c r="S350" s="1"/>
  <c r="M343"/>
  <c r="M350" s="1"/>
  <c r="G343"/>
  <c r="G350" s="1"/>
  <c r="Y339"/>
  <c r="S339"/>
  <c r="M339"/>
  <c r="G339"/>
  <c r="Y338"/>
  <c r="S338"/>
  <c r="M338"/>
  <c r="G338"/>
  <c r="Y337"/>
  <c r="Y340" s="1"/>
  <c r="S337"/>
  <c r="S340" s="1"/>
  <c r="M337"/>
  <c r="M340" s="1"/>
  <c r="G337"/>
  <c r="G340" s="1"/>
  <c r="Y334"/>
  <c r="S334"/>
  <c r="M334"/>
  <c r="G334"/>
  <c r="Y330"/>
  <c r="S330"/>
  <c r="M330"/>
  <c r="G330"/>
  <c r="Y329"/>
  <c r="S329"/>
  <c r="M329"/>
  <c r="G329"/>
  <c r="Y328"/>
  <c r="S328"/>
  <c r="M328"/>
  <c r="G328"/>
  <c r="Y327"/>
  <c r="Y331" s="1"/>
  <c r="S327"/>
  <c r="S331" s="1"/>
  <c r="M327"/>
  <c r="M331" s="1"/>
  <c r="G327"/>
  <c r="G331" s="1"/>
  <c r="Y323"/>
  <c r="S323"/>
  <c r="M323"/>
  <c r="G323"/>
  <c r="Y322"/>
  <c r="S322"/>
  <c r="M322"/>
  <c r="G322"/>
  <c r="Y321"/>
  <c r="Y324" s="1"/>
  <c r="S321"/>
  <c r="S324" s="1"/>
  <c r="M321"/>
  <c r="M324" s="1"/>
  <c r="G321"/>
  <c r="G324" s="1"/>
  <c r="Y317"/>
  <c r="S317"/>
  <c r="M317"/>
  <c r="G317"/>
  <c r="Y316"/>
  <c r="S316"/>
  <c r="M316"/>
  <c r="G316"/>
  <c r="Y315"/>
  <c r="S315"/>
  <c r="M315"/>
  <c r="G315"/>
  <c r="Y314"/>
  <c r="S314"/>
  <c r="M314"/>
  <c r="G314"/>
  <c r="Y313"/>
  <c r="S313"/>
  <c r="M313"/>
  <c r="G313"/>
  <c r="Y312"/>
  <c r="Y318" s="1"/>
  <c r="S312"/>
  <c r="S318" s="1"/>
  <c r="M312"/>
  <c r="M318" s="1"/>
  <c r="G312"/>
  <c r="G318" s="1"/>
  <c r="Y307"/>
  <c r="S307"/>
  <c r="M307"/>
  <c r="G307"/>
  <c r="Y306"/>
  <c r="S306"/>
  <c r="M306"/>
  <c r="G306"/>
  <c r="Y305"/>
  <c r="S305"/>
  <c r="M305"/>
  <c r="G305"/>
  <c r="Y304"/>
  <c r="S304"/>
  <c r="M304"/>
  <c r="G304"/>
  <c r="Y303"/>
  <c r="Y308" s="1"/>
  <c r="S303"/>
  <c r="S308" s="1"/>
  <c r="M303"/>
  <c r="M308" s="1"/>
  <c r="G303"/>
  <c r="G308" s="1"/>
  <c r="Y299"/>
  <c r="S299"/>
  <c r="M299"/>
  <c r="G299"/>
  <c r="Y298"/>
  <c r="S298"/>
  <c r="M298"/>
  <c r="G298"/>
  <c r="Y297"/>
  <c r="S297"/>
  <c r="M297"/>
  <c r="G297"/>
  <c r="Y296"/>
  <c r="S296"/>
  <c r="M296"/>
  <c r="G296"/>
  <c r="Y295"/>
  <c r="Y300" s="1"/>
  <c r="S295"/>
  <c r="S300" s="1"/>
  <c r="M295"/>
  <c r="M300" s="1"/>
  <c r="G295"/>
  <c r="G300" s="1"/>
  <c r="Y294"/>
  <c r="S294"/>
  <c r="M294"/>
  <c r="G294"/>
  <c r="Y290"/>
  <c r="S290"/>
  <c r="M290"/>
  <c r="G290"/>
  <c r="Y289"/>
  <c r="Y291" s="1"/>
  <c r="S289"/>
  <c r="S291" s="1"/>
  <c r="M289"/>
  <c r="M291" s="1"/>
  <c r="G289"/>
  <c r="G291" s="1"/>
  <c r="Y285"/>
  <c r="S285"/>
  <c r="M285"/>
  <c r="G285"/>
  <c r="Y284"/>
  <c r="S284"/>
  <c r="M284"/>
  <c r="G284"/>
  <c r="Y283"/>
  <c r="S283"/>
  <c r="M283"/>
  <c r="G283"/>
  <c r="Y282"/>
  <c r="S282"/>
  <c r="M282"/>
  <c r="G282"/>
  <c r="Y281"/>
  <c r="Y286" s="1"/>
  <c r="S281"/>
  <c r="S286" s="1"/>
  <c r="M281"/>
  <c r="M286" s="1"/>
  <c r="G281"/>
  <c r="G286" s="1"/>
  <c r="Y277"/>
  <c r="S277"/>
  <c r="M277"/>
  <c r="G277"/>
  <c r="Y276"/>
  <c r="S276"/>
  <c r="M276"/>
  <c r="G276"/>
  <c r="Y275"/>
  <c r="S275"/>
  <c r="M275"/>
  <c r="G275"/>
  <c r="Y274"/>
  <c r="S274"/>
  <c r="M274"/>
  <c r="G274"/>
  <c r="Y273"/>
  <c r="S273"/>
  <c r="M273"/>
  <c r="G273"/>
  <c r="Y272"/>
  <c r="S272"/>
  <c r="M272"/>
  <c r="G272"/>
  <c r="Y271"/>
  <c r="S271"/>
  <c r="M271"/>
  <c r="G271"/>
  <c r="Y270"/>
  <c r="S270"/>
  <c r="M270"/>
  <c r="G270"/>
  <c r="Y269"/>
  <c r="S269"/>
  <c r="M269"/>
  <c r="G269"/>
  <c r="Y268"/>
  <c r="Y278" s="1"/>
  <c r="S268"/>
  <c r="S278" s="1"/>
  <c r="M268"/>
  <c r="M278" s="1"/>
  <c r="G268"/>
  <c r="G278" s="1"/>
  <c r="Y264"/>
  <c r="S264"/>
  <c r="M264"/>
  <c r="G264"/>
  <c r="Y263"/>
  <c r="S263"/>
  <c r="M263"/>
  <c r="G263"/>
  <c r="Y262"/>
  <c r="S262"/>
  <c r="M262"/>
  <c r="G262"/>
  <c r="Y261"/>
  <c r="S261"/>
  <c r="M261"/>
  <c r="G261"/>
  <c r="Y260"/>
  <c r="S260"/>
  <c r="M260"/>
  <c r="G260"/>
  <c r="Y259"/>
  <c r="S259"/>
  <c r="M259"/>
  <c r="G259"/>
  <c r="Y258"/>
  <c r="S258"/>
  <c r="M258"/>
  <c r="G258"/>
  <c r="Y257"/>
  <c r="S257"/>
  <c r="M257"/>
  <c r="G257"/>
  <c r="Y256"/>
  <c r="S256"/>
  <c r="M256"/>
  <c r="G256"/>
  <c r="Y255"/>
  <c r="S255"/>
  <c r="M255"/>
  <c r="G255"/>
  <c r="Y254"/>
  <c r="S254"/>
  <c r="M254"/>
  <c r="G254"/>
  <c r="Y253"/>
  <c r="S253"/>
  <c r="M253"/>
  <c r="G253"/>
  <c r="Y252"/>
  <c r="S252"/>
  <c r="M252"/>
  <c r="G252"/>
  <c r="Y251"/>
  <c r="S251"/>
  <c r="M251"/>
  <c r="G251"/>
  <c r="Y250"/>
  <c r="S250"/>
  <c r="M250"/>
  <c r="G250"/>
  <c r="Y249"/>
  <c r="S249"/>
  <c r="M249"/>
  <c r="G249"/>
  <c r="Y248"/>
  <c r="S248"/>
  <c r="M248"/>
  <c r="G248"/>
  <c r="Y247"/>
  <c r="Y265" s="1"/>
  <c r="S247"/>
  <c r="S265" s="1"/>
  <c r="M247"/>
  <c r="M265" s="1"/>
  <c r="G247"/>
  <c r="G265" s="1"/>
  <c r="Y243"/>
  <c r="S243"/>
  <c r="M243"/>
  <c r="G243"/>
  <c r="Y242"/>
  <c r="S242"/>
  <c r="M242"/>
  <c r="G242"/>
  <c r="Y241"/>
  <c r="S241"/>
  <c r="M241"/>
  <c r="G241"/>
  <c r="Y240"/>
  <c r="S240"/>
  <c r="M240"/>
  <c r="G240"/>
  <c r="Y239"/>
  <c r="S239"/>
  <c r="M239"/>
  <c r="G239"/>
  <c r="Y238"/>
  <c r="S238"/>
  <c r="M238"/>
  <c r="G238"/>
  <c r="Y237"/>
  <c r="S237"/>
  <c r="M237"/>
  <c r="G237"/>
  <c r="Y236"/>
  <c r="S236"/>
  <c r="M236"/>
  <c r="G236"/>
  <c r="Y235"/>
  <c r="Y244" s="1"/>
  <c r="S235"/>
  <c r="S244" s="1"/>
  <c r="M235"/>
  <c r="M244" s="1"/>
  <c r="G235"/>
  <c r="G244" s="1"/>
  <c r="Y231"/>
  <c r="S231"/>
  <c r="M231"/>
  <c r="G231"/>
  <c r="Y230"/>
  <c r="S230"/>
  <c r="M230"/>
  <c r="G230"/>
  <c r="Y229"/>
  <c r="S229"/>
  <c r="M229"/>
  <c r="G229"/>
  <c r="Y228"/>
  <c r="S228"/>
  <c r="M228"/>
  <c r="G228"/>
  <c r="Y227"/>
  <c r="S227"/>
  <c r="M227"/>
  <c r="G227"/>
  <c r="Y226"/>
  <c r="S226"/>
  <c r="M226"/>
  <c r="G226"/>
  <c r="Y225"/>
  <c r="S225"/>
  <c r="M225"/>
  <c r="G225"/>
  <c r="Y224"/>
  <c r="S224"/>
  <c r="M224"/>
  <c r="G224"/>
  <c r="Y223"/>
  <c r="S223"/>
  <c r="M223"/>
  <c r="G223"/>
  <c r="Y222"/>
  <c r="S222"/>
  <c r="M222"/>
  <c r="G222"/>
  <c r="Y221"/>
  <c r="S221"/>
  <c r="M221"/>
  <c r="G221"/>
  <c r="Y220"/>
  <c r="Y232" s="1"/>
  <c r="S220"/>
  <c r="S232" s="1"/>
  <c r="M220"/>
  <c r="M232" s="1"/>
  <c r="G220"/>
  <c r="G232" s="1"/>
  <c r="Y216"/>
  <c r="S216"/>
  <c r="M216"/>
  <c r="G216"/>
  <c r="Y215"/>
  <c r="S215"/>
  <c r="M215"/>
  <c r="G215"/>
  <c r="Y214"/>
  <c r="S214"/>
  <c r="M214"/>
  <c r="G214"/>
  <c r="Y213"/>
  <c r="S213"/>
  <c r="M213"/>
  <c r="G213"/>
  <c r="Y212"/>
  <c r="S212"/>
  <c r="M212"/>
  <c r="G212"/>
  <c r="Y211"/>
  <c r="S211"/>
  <c r="M211"/>
  <c r="G211"/>
  <c r="Y210"/>
  <c r="S210"/>
  <c r="M210"/>
  <c r="G210"/>
  <c r="Y209"/>
  <c r="S209"/>
  <c r="M209"/>
  <c r="G209"/>
  <c r="Y208"/>
  <c r="S208"/>
  <c r="M208"/>
  <c r="G208"/>
  <c r="Y207"/>
  <c r="S207"/>
  <c r="M207"/>
  <c r="G207"/>
  <c r="Y206"/>
  <c r="S206"/>
  <c r="M206"/>
  <c r="G206"/>
  <c r="Y205"/>
  <c r="Y217" s="1"/>
  <c r="S205"/>
  <c r="S217" s="1"/>
  <c r="M205"/>
  <c r="M217" s="1"/>
  <c r="G205"/>
  <c r="G217" s="1"/>
  <c r="Y201"/>
  <c r="S201"/>
  <c r="M201"/>
  <c r="G201"/>
  <c r="Y200"/>
  <c r="S200"/>
  <c r="M200"/>
  <c r="G200"/>
  <c r="Y199"/>
  <c r="S199"/>
  <c r="M199"/>
  <c r="G199"/>
  <c r="Y198"/>
  <c r="S198"/>
  <c r="M198"/>
  <c r="G198"/>
  <c r="Y197"/>
  <c r="S197"/>
  <c r="M197"/>
  <c r="G197"/>
  <c r="Y196"/>
  <c r="Y202" s="1"/>
  <c r="S196"/>
  <c r="S202" s="1"/>
  <c r="M196"/>
  <c r="M202" s="1"/>
  <c r="G196"/>
  <c r="G202" s="1"/>
  <c r="Y193"/>
  <c r="S193"/>
  <c r="M193"/>
  <c r="G193"/>
  <c r="Y190"/>
  <c r="S190"/>
  <c r="M190"/>
  <c r="G190"/>
  <c r="Y187"/>
  <c r="S187"/>
  <c r="M187"/>
  <c r="G187"/>
  <c r="Y184"/>
  <c r="S184"/>
  <c r="M184"/>
  <c r="G184"/>
  <c r="Y181"/>
  <c r="S181"/>
  <c r="M181"/>
  <c r="G181"/>
  <c r="Y178"/>
  <c r="S178"/>
  <c r="M178"/>
  <c r="G178"/>
  <c r="Y175"/>
  <c r="S175"/>
  <c r="M175"/>
  <c r="G175"/>
  <c r="Y172"/>
  <c r="S172"/>
  <c r="M172"/>
  <c r="G172"/>
  <c r="Y168"/>
  <c r="S168"/>
  <c r="M168"/>
  <c r="G168"/>
  <c r="Y167"/>
  <c r="S167"/>
  <c r="M167"/>
  <c r="G167"/>
  <c r="Y166"/>
  <c r="Y169" s="1"/>
  <c r="S166"/>
  <c r="S169" s="1"/>
  <c r="M166"/>
  <c r="M169" s="1"/>
  <c r="G166"/>
  <c r="G169" s="1"/>
  <c r="Y162"/>
  <c r="S162"/>
  <c r="M162"/>
  <c r="G162"/>
  <c r="Y161"/>
  <c r="S161"/>
  <c r="M161"/>
  <c r="G161"/>
  <c r="Y160"/>
  <c r="S160"/>
  <c r="M160"/>
  <c r="G160"/>
  <c r="Y159"/>
  <c r="S159"/>
  <c r="M159"/>
  <c r="G159"/>
  <c r="Y158"/>
  <c r="S158"/>
  <c r="M158"/>
  <c r="G158"/>
  <c r="Y157"/>
  <c r="Y163" s="1"/>
  <c r="S157"/>
  <c r="S163" s="1"/>
  <c r="M157"/>
  <c r="M163" s="1"/>
  <c r="G157"/>
  <c r="G163" s="1"/>
  <c r="Y153"/>
  <c r="S153"/>
  <c r="M153"/>
  <c r="G153"/>
  <c r="Y152"/>
  <c r="Y154" s="1"/>
  <c r="S152"/>
  <c r="S154" s="1"/>
  <c r="M152"/>
  <c r="M154" s="1"/>
  <c r="G152"/>
  <c r="G154" s="1"/>
  <c r="Y148"/>
  <c r="S148"/>
  <c r="M148"/>
  <c r="G148"/>
  <c r="Y147"/>
  <c r="S147"/>
  <c r="M147"/>
  <c r="G147"/>
  <c r="Y146"/>
  <c r="S146"/>
  <c r="M146"/>
  <c r="G146"/>
  <c r="Y145"/>
  <c r="Y149" s="1"/>
  <c r="S145"/>
  <c r="S149" s="1"/>
  <c r="M145"/>
  <c r="M149" s="1"/>
  <c r="G145"/>
  <c r="G149" s="1"/>
  <c r="Y141"/>
  <c r="S141"/>
  <c r="M141"/>
  <c r="G141"/>
  <c r="Y140"/>
  <c r="Y142" s="1"/>
  <c r="S140"/>
  <c r="S142" s="1"/>
  <c r="M140"/>
  <c r="M142" s="1"/>
  <c r="G140"/>
  <c r="G142" s="1"/>
  <c r="Y136"/>
  <c r="S136"/>
  <c r="M136"/>
  <c r="G136"/>
  <c r="Y135"/>
  <c r="Y137" s="1"/>
  <c r="S135"/>
  <c r="S137" s="1"/>
  <c r="M135"/>
  <c r="M137" s="1"/>
  <c r="G135"/>
  <c r="G137" s="1"/>
  <c r="Y131"/>
  <c r="S131"/>
  <c r="M131"/>
  <c r="G131"/>
  <c r="Y130"/>
  <c r="Y132" s="1"/>
  <c r="S130"/>
  <c r="S132" s="1"/>
  <c r="M130"/>
  <c r="M132" s="1"/>
  <c r="G130"/>
  <c r="G132" s="1"/>
  <c r="Y126"/>
  <c r="S126"/>
  <c r="M126"/>
  <c r="G126"/>
  <c r="Y125"/>
  <c r="Y127" s="1"/>
  <c r="S125"/>
  <c r="S127" s="1"/>
  <c r="M125"/>
  <c r="M127" s="1"/>
  <c r="G125"/>
  <c r="G127" s="1"/>
  <c r="Y121"/>
  <c r="S121"/>
  <c r="M121"/>
  <c r="G121"/>
  <c r="Y120"/>
  <c r="S120"/>
  <c r="M120"/>
  <c r="G120"/>
  <c r="Y119"/>
  <c r="Y122" s="1"/>
  <c r="S119"/>
  <c r="S122" s="1"/>
  <c r="M119"/>
  <c r="M122" s="1"/>
  <c r="G119"/>
  <c r="G122" s="1"/>
  <c r="Y115"/>
  <c r="S115"/>
  <c r="M115"/>
  <c r="G115"/>
  <c r="Y114"/>
  <c r="S114"/>
  <c r="M114"/>
  <c r="G114"/>
  <c r="Y113"/>
  <c r="S113"/>
  <c r="M113"/>
  <c r="G113"/>
  <c r="Y112"/>
  <c r="S112"/>
  <c r="M112"/>
  <c r="G112"/>
  <c r="Y111"/>
  <c r="Y116" s="1"/>
  <c r="S111"/>
  <c r="S116" s="1"/>
  <c r="M111"/>
  <c r="M116" s="1"/>
  <c r="G111"/>
  <c r="G116" s="1"/>
  <c r="Y107"/>
  <c r="S107"/>
  <c r="M107"/>
  <c r="G107"/>
  <c r="Y106"/>
  <c r="S106"/>
  <c r="M106"/>
  <c r="G106"/>
  <c r="Y105"/>
  <c r="Y108" s="1"/>
  <c r="S105"/>
  <c r="S108" s="1"/>
  <c r="M105"/>
  <c r="M108" s="1"/>
  <c r="G105"/>
  <c r="G108" s="1"/>
  <c r="Y101"/>
  <c r="S101"/>
  <c r="M101"/>
  <c r="G101"/>
  <c r="Y100"/>
  <c r="Y102" s="1"/>
  <c r="S100"/>
  <c r="S102" s="1"/>
  <c r="M100"/>
  <c r="M102" s="1"/>
  <c r="G100"/>
  <c r="G102" s="1"/>
  <c r="Y96"/>
  <c r="S96"/>
  <c r="M96"/>
  <c r="G96"/>
  <c r="Y95"/>
  <c r="S95"/>
  <c r="M95"/>
  <c r="G95"/>
  <c r="Y94"/>
  <c r="Y97" s="1"/>
  <c r="S94"/>
  <c r="S97" s="1"/>
  <c r="M94"/>
  <c r="M97" s="1"/>
  <c r="G94"/>
  <c r="G97" s="1"/>
  <c r="Y90"/>
  <c r="S90"/>
  <c r="M90"/>
  <c r="G90"/>
  <c r="Y89"/>
  <c r="S89"/>
  <c r="M89"/>
  <c r="G89"/>
  <c r="Y88"/>
  <c r="S88"/>
  <c r="M88"/>
  <c r="G88"/>
  <c r="Y87"/>
  <c r="S87"/>
  <c r="M87"/>
  <c r="G87"/>
  <c r="Y86"/>
  <c r="Y91" s="1"/>
  <c r="S86"/>
  <c r="S91" s="1"/>
  <c r="M86"/>
  <c r="M91" s="1"/>
  <c r="G86"/>
  <c r="G91" s="1"/>
  <c r="Y82"/>
  <c r="S82"/>
  <c r="M82"/>
  <c r="G82"/>
  <c r="Y81"/>
  <c r="S81"/>
  <c r="M81"/>
  <c r="G81"/>
  <c r="Y80"/>
  <c r="S80"/>
  <c r="M80"/>
  <c r="G80"/>
  <c r="Y79"/>
  <c r="S79"/>
  <c r="M79"/>
  <c r="G79"/>
  <c r="Y78"/>
  <c r="S78"/>
  <c r="M78"/>
  <c r="G78"/>
  <c r="Y77"/>
  <c r="S77"/>
  <c r="M77"/>
  <c r="G77"/>
  <c r="Y76"/>
  <c r="S76"/>
  <c r="M76"/>
  <c r="G76"/>
  <c r="Y75"/>
  <c r="S75"/>
  <c r="M75"/>
  <c r="G75"/>
  <c r="Y74"/>
  <c r="S74"/>
  <c r="M74"/>
  <c r="G74"/>
  <c r="Y73"/>
  <c r="S73"/>
  <c r="M73"/>
  <c r="G73"/>
  <c r="Y72"/>
  <c r="S72"/>
  <c r="M72"/>
  <c r="G72"/>
  <c r="Y71"/>
  <c r="S71"/>
  <c r="M71"/>
  <c r="G71"/>
  <c r="Y70"/>
  <c r="S70"/>
  <c r="M70"/>
  <c r="G70"/>
  <c r="Y69"/>
  <c r="S69"/>
  <c r="M69"/>
  <c r="G69"/>
  <c r="Y68"/>
  <c r="S68"/>
  <c r="M68"/>
  <c r="G68"/>
  <c r="Y67"/>
  <c r="S67"/>
  <c r="M67"/>
  <c r="G67"/>
  <c r="Y66"/>
  <c r="S66"/>
  <c r="M66"/>
  <c r="G66"/>
  <c r="Y65"/>
  <c r="S65"/>
  <c r="M65"/>
  <c r="G65"/>
  <c r="Y64"/>
  <c r="S64"/>
  <c r="M64"/>
  <c r="G64"/>
  <c r="Y63"/>
  <c r="S63"/>
  <c r="M63"/>
  <c r="G63"/>
  <c r="Y62"/>
  <c r="S62"/>
  <c r="M62"/>
  <c r="G62"/>
  <c r="Y61"/>
  <c r="S61"/>
  <c r="M61"/>
  <c r="G61"/>
  <c r="Y60"/>
  <c r="Y83" s="1"/>
  <c r="S60"/>
  <c r="S83" s="1"/>
  <c r="M60"/>
  <c r="M83" s="1"/>
  <c r="G60"/>
  <c r="G83" s="1"/>
  <c r="Y57"/>
  <c r="S57"/>
  <c r="M57"/>
  <c r="G57"/>
  <c r="Y54"/>
  <c r="S54"/>
  <c r="M54"/>
  <c r="G54"/>
  <c r="R52"/>
  <c r="Y50"/>
  <c r="S50"/>
  <c r="M50"/>
  <c r="G50"/>
  <c r="Y49"/>
  <c r="S49"/>
  <c r="M49"/>
  <c r="G49"/>
  <c r="Y48"/>
  <c r="S48"/>
  <c r="M48"/>
  <c r="G48"/>
  <c r="Y47"/>
  <c r="Y51"/>
  <c r="S47"/>
  <c r="S51"/>
  <c r="M47"/>
  <c r="M51"/>
  <c r="G47"/>
  <c r="G51"/>
  <c r="Y43"/>
  <c r="S43"/>
  <c r="M43"/>
  <c r="G43"/>
  <c r="Y42"/>
  <c r="S42"/>
  <c r="M42"/>
  <c r="G42"/>
  <c r="Y41"/>
  <c r="Y44"/>
  <c r="S41"/>
  <c r="S44"/>
  <c r="M41"/>
  <c r="M44" s="1"/>
  <c r="G41"/>
  <c r="G44" s="1"/>
  <c r="Y37"/>
  <c r="S37"/>
  <c r="M37"/>
  <c r="G37"/>
  <c r="Y36"/>
  <c r="S36"/>
  <c r="M36"/>
  <c r="G36"/>
  <c r="Y35"/>
  <c r="S35"/>
  <c r="M35"/>
  <c r="G35"/>
  <c r="Y34"/>
  <c r="S34"/>
  <c r="M34"/>
  <c r="G34"/>
  <c r="Y33"/>
  <c r="Y38" s="1"/>
  <c r="S33"/>
  <c r="S38" s="1"/>
  <c r="M33"/>
  <c r="M38" s="1"/>
  <c r="G33"/>
  <c r="G38" s="1"/>
  <c r="Y29"/>
  <c r="S29"/>
  <c r="M29"/>
  <c r="G29"/>
  <c r="Y28"/>
  <c r="S28"/>
  <c r="M28"/>
  <c r="G28"/>
  <c r="Y27"/>
  <c r="S27"/>
  <c r="M27"/>
  <c r="G27"/>
  <c r="Y26"/>
  <c r="S26"/>
  <c r="M26"/>
  <c r="G26"/>
  <c r="Y25"/>
  <c r="Y30" s="1"/>
  <c r="S25"/>
  <c r="S30" s="1"/>
  <c r="M25"/>
  <c r="M30" s="1"/>
  <c r="G25"/>
  <c r="G30" s="1"/>
  <c r="Y21"/>
  <c r="S21"/>
  <c r="M21"/>
  <c r="G21"/>
  <c r="Y20"/>
  <c r="S20"/>
  <c r="M20"/>
  <c r="G20"/>
  <c r="Y19"/>
  <c r="S19"/>
  <c r="M19"/>
  <c r="G19"/>
  <c r="Y18"/>
  <c r="Y22" s="1"/>
  <c r="S18"/>
  <c r="S22" s="1"/>
  <c r="M18"/>
  <c r="M22" s="1"/>
  <c r="G18"/>
  <c r="G22" s="1"/>
  <c r="G526" s="1"/>
  <c r="Y14"/>
  <c r="S14"/>
  <c r="M14"/>
  <c r="G14"/>
  <c r="Y13"/>
  <c r="S13"/>
  <c r="M13"/>
  <c r="G13"/>
  <c r="Y12"/>
  <c r="S12"/>
  <c r="M12"/>
  <c r="G12"/>
  <c r="Y11"/>
  <c r="S11"/>
  <c r="M11"/>
  <c r="G11"/>
  <c r="Y10"/>
  <c r="S10"/>
  <c r="M10"/>
  <c r="G10"/>
  <c r="Y9"/>
  <c r="Y15" s="1"/>
  <c r="S9"/>
  <c r="S15" s="1"/>
  <c r="S526" s="1"/>
  <c r="M9"/>
  <c r="M15" s="1"/>
  <c r="M526" s="1"/>
  <c r="G9"/>
  <c r="G15"/>
  <c r="G80" i="1"/>
  <c r="G33"/>
  <c r="A2" i="83"/>
  <c r="A1"/>
  <c r="Y509" i="85"/>
  <c r="Y524" s="1"/>
  <c r="K8" i="82"/>
  <c r="K10" s="1"/>
  <c r="H8"/>
  <c r="H10" s="1"/>
  <c r="E8"/>
  <c r="E10" s="1"/>
  <c r="G6"/>
  <c r="J6" s="1"/>
  <c r="H8" i="81"/>
  <c r="E8"/>
  <c r="AA28" i="80"/>
  <c r="Z28"/>
  <c r="Y28"/>
  <c r="W28"/>
  <c r="V28"/>
  <c r="U28"/>
  <c r="S28"/>
  <c r="R28"/>
  <c r="Q28"/>
  <c r="O28"/>
  <c r="N28"/>
  <c r="M28"/>
  <c r="K28"/>
  <c r="J28"/>
  <c r="I28"/>
  <c r="G28"/>
  <c r="F28"/>
  <c r="E28"/>
  <c r="AA22"/>
  <c r="Z22"/>
  <c r="Y22"/>
  <c r="W22"/>
  <c r="V22"/>
  <c r="U22"/>
  <c r="S22"/>
  <c r="R22"/>
  <c r="Q22"/>
  <c r="O22"/>
  <c r="N22"/>
  <c r="M22"/>
  <c r="K22"/>
  <c r="J22"/>
  <c r="I22"/>
  <c r="G22"/>
  <c r="F22"/>
  <c r="E22"/>
  <c r="C12"/>
  <c r="C24"/>
  <c r="AA10"/>
  <c r="AA33" s="1"/>
  <c r="Z10"/>
  <c r="Z33" s="1"/>
  <c r="Y10"/>
  <c r="Y33" s="1"/>
  <c r="W10"/>
  <c r="W33"/>
  <c r="V10"/>
  <c r="V33" s="1"/>
  <c r="U10"/>
  <c r="U33" s="1"/>
  <c r="S10"/>
  <c r="S33" s="1"/>
  <c r="R10"/>
  <c r="R33"/>
  <c r="Q10"/>
  <c r="Q33" s="1"/>
  <c r="O10"/>
  <c r="O33" s="1"/>
  <c r="N10"/>
  <c r="N33" s="1"/>
  <c r="M10"/>
  <c r="M33"/>
  <c r="K10"/>
  <c r="K33" s="1"/>
  <c r="J10"/>
  <c r="J33" s="1"/>
  <c r="I10"/>
  <c r="I33" s="1"/>
  <c r="G10"/>
  <c r="F10"/>
  <c r="E10"/>
  <c r="G75" i="1"/>
  <c r="H75" s="1"/>
  <c r="H125" i="79"/>
  <c r="G125"/>
  <c r="F125"/>
  <c r="E125"/>
  <c r="D125"/>
  <c r="H108"/>
  <c r="G108"/>
  <c r="F108"/>
  <c r="E108"/>
  <c r="D108"/>
  <c r="H100"/>
  <c r="G100"/>
  <c r="F100"/>
  <c r="E100"/>
  <c r="D100"/>
  <c r="H65"/>
  <c r="G65"/>
  <c r="F65"/>
  <c r="E65"/>
  <c r="D65"/>
  <c r="H51"/>
  <c r="G51"/>
  <c r="F51"/>
  <c r="E51"/>
  <c r="D51"/>
  <c r="H46"/>
  <c r="G46"/>
  <c r="F46"/>
  <c r="E46"/>
  <c r="D46"/>
  <c r="H33"/>
  <c r="G33"/>
  <c r="F33"/>
  <c r="E33"/>
  <c r="D33"/>
  <c r="H28"/>
  <c r="G28"/>
  <c r="F28"/>
  <c r="E28"/>
  <c r="D28"/>
  <c r="R99" i="78"/>
  <c r="O99"/>
  <c r="L99"/>
  <c r="F99"/>
  <c r="R98"/>
  <c r="R97"/>
  <c r="R100" s="1"/>
  <c r="O97"/>
  <c r="O100" s="1"/>
  <c r="L97"/>
  <c r="L100"/>
  <c r="F97"/>
  <c r="F100" s="1"/>
  <c r="R93"/>
  <c r="O93"/>
  <c r="L93"/>
  <c r="F93"/>
  <c r="L89"/>
  <c r="D89"/>
  <c r="E89" s="1"/>
  <c r="F89" s="1"/>
  <c r="G89" s="1"/>
  <c r="H89" s="1"/>
  <c r="L88"/>
  <c r="D88"/>
  <c r="E88" s="1"/>
  <c r="F88" s="1"/>
  <c r="G88" s="1"/>
  <c r="H88" s="1"/>
  <c r="L87"/>
  <c r="D87"/>
  <c r="E87" s="1"/>
  <c r="F87" s="1"/>
  <c r="G87" s="1"/>
  <c r="H87" s="1"/>
  <c r="L86"/>
  <c r="D86"/>
  <c r="E86" s="1"/>
  <c r="F86" s="1"/>
  <c r="G86" s="1"/>
  <c r="H86" s="1"/>
  <c r="L83"/>
  <c r="D83"/>
  <c r="E83" s="1"/>
  <c r="F83" s="1"/>
  <c r="G83" s="1"/>
  <c r="H83" s="1"/>
  <c r="L79"/>
  <c r="D79"/>
  <c r="E79" s="1"/>
  <c r="F79" s="1"/>
  <c r="G79" s="1"/>
  <c r="H79" s="1"/>
  <c r="L78"/>
  <c r="D78"/>
  <c r="E78" s="1"/>
  <c r="F78" s="1"/>
  <c r="G78" s="1"/>
  <c r="H78" s="1"/>
  <c r="R74"/>
  <c r="O74"/>
  <c r="L74"/>
  <c r="F74"/>
  <c r="R73"/>
  <c r="R75" s="1"/>
  <c r="O73"/>
  <c r="O75"/>
  <c r="L73"/>
  <c r="L75"/>
  <c r="F73"/>
  <c r="F75"/>
  <c r="L69"/>
  <c r="D69"/>
  <c r="E69" s="1"/>
  <c r="F69" s="1"/>
  <c r="G69" s="1"/>
  <c r="H69" s="1"/>
  <c r="R68"/>
  <c r="O68"/>
  <c r="L68"/>
  <c r="F68"/>
  <c r="L67"/>
  <c r="D67"/>
  <c r="E67" s="1"/>
  <c r="F67" s="1"/>
  <c r="G67" s="1"/>
  <c r="H67" s="1"/>
  <c r="L66"/>
  <c r="D66"/>
  <c r="E66" s="1"/>
  <c r="F66" s="1"/>
  <c r="G66" s="1"/>
  <c r="H66" s="1"/>
  <c r="L65"/>
  <c r="D65"/>
  <c r="E65" s="1"/>
  <c r="F65" s="1"/>
  <c r="G65" s="1"/>
  <c r="H65" s="1"/>
  <c r="L64"/>
  <c r="D64"/>
  <c r="E64" s="1"/>
  <c r="F64" s="1"/>
  <c r="G64" s="1"/>
  <c r="H64" s="1"/>
  <c r="L63"/>
  <c r="D63"/>
  <c r="E63" s="1"/>
  <c r="F63" s="1"/>
  <c r="G63" s="1"/>
  <c r="H63" s="1"/>
  <c r="R62"/>
  <c r="R70"/>
  <c r="O62"/>
  <c r="O70"/>
  <c r="L62"/>
  <c r="F62"/>
  <c r="L61"/>
  <c r="L70"/>
  <c r="D61"/>
  <c r="E61" s="1"/>
  <c r="F61" s="1"/>
  <c r="L58"/>
  <c r="D58"/>
  <c r="E58" s="1"/>
  <c r="F58" s="1"/>
  <c r="G58" s="1"/>
  <c r="H58" s="1"/>
  <c r="L55"/>
  <c r="F55"/>
  <c r="R51"/>
  <c r="O51"/>
  <c r="O52"/>
  <c r="L51"/>
  <c r="F51"/>
  <c r="R50"/>
  <c r="R52"/>
  <c r="L50"/>
  <c r="F50"/>
  <c r="R49"/>
  <c r="L49"/>
  <c r="L52" s="1"/>
  <c r="F49"/>
  <c r="F52" s="1"/>
  <c r="R46"/>
  <c r="O46"/>
  <c r="L46"/>
  <c r="F46"/>
  <c r="O43"/>
  <c r="L42"/>
  <c r="D42"/>
  <c r="E42" s="1"/>
  <c r="F42" s="1"/>
  <c r="G42" s="1"/>
  <c r="H42" s="1"/>
  <c r="L41"/>
  <c r="D41"/>
  <c r="E41" s="1"/>
  <c r="F41" s="1"/>
  <c r="R40"/>
  <c r="L40"/>
  <c r="F40"/>
  <c r="R38"/>
  <c r="L38"/>
  <c r="F38"/>
  <c r="R37"/>
  <c r="F37"/>
  <c r="R36"/>
  <c r="R43"/>
  <c r="L36"/>
  <c r="L43"/>
  <c r="F36"/>
  <c r="R32"/>
  <c r="O32"/>
  <c r="L32"/>
  <c r="F32"/>
  <c r="R31"/>
  <c r="R33"/>
  <c r="O31"/>
  <c r="O33"/>
  <c r="L31"/>
  <c r="L33"/>
  <c r="F31"/>
  <c r="F33"/>
  <c r="L27"/>
  <c r="D27"/>
  <c r="E27" s="1"/>
  <c r="F27" s="1"/>
  <c r="G27" s="1"/>
  <c r="H27" s="1"/>
  <c r="L26"/>
  <c r="D26"/>
  <c r="E26" s="1"/>
  <c r="F26" s="1"/>
  <c r="G26" s="1"/>
  <c r="H26" s="1"/>
  <c r="L25"/>
  <c r="D25"/>
  <c r="E25" s="1"/>
  <c r="F25" s="1"/>
  <c r="G25" s="1"/>
  <c r="H25" s="1"/>
  <c r="L24"/>
  <c r="D24"/>
  <c r="E24" s="1"/>
  <c r="F24" s="1"/>
  <c r="R23"/>
  <c r="O23"/>
  <c r="L23"/>
  <c r="F23"/>
  <c r="R22"/>
  <c r="O22"/>
  <c r="L22"/>
  <c r="F22"/>
  <c r="R21"/>
  <c r="R28"/>
  <c r="O21"/>
  <c r="O28"/>
  <c r="L21"/>
  <c r="L28"/>
  <c r="F21"/>
  <c r="R18"/>
  <c r="L18"/>
  <c r="F18"/>
  <c r="L14"/>
  <c r="D14"/>
  <c r="E14"/>
  <c r="F14" s="1"/>
  <c r="G14" s="1"/>
  <c r="H14" s="1"/>
  <c r="L13"/>
  <c r="D13"/>
  <c r="E13" s="1"/>
  <c r="F13" s="1"/>
  <c r="G13" s="1"/>
  <c r="H13" s="1"/>
  <c r="L12"/>
  <c r="D12"/>
  <c r="E12" s="1"/>
  <c r="F12" s="1"/>
  <c r="G12" s="1"/>
  <c r="H12" s="1"/>
  <c r="L11"/>
  <c r="D11"/>
  <c r="E11" s="1"/>
  <c r="F11" s="1"/>
  <c r="G11" s="1"/>
  <c r="H11" s="1"/>
  <c r="L10"/>
  <c r="D10"/>
  <c r="E10" s="1"/>
  <c r="F10" s="1"/>
  <c r="R9"/>
  <c r="R15" s="1"/>
  <c r="O9"/>
  <c r="O15" s="1"/>
  <c r="L9"/>
  <c r="L15" s="1"/>
  <c r="H9"/>
  <c r="F9"/>
  <c r="P14" i="61"/>
  <c r="J14"/>
  <c r="G14"/>
  <c r="D14"/>
  <c r="P8"/>
  <c r="M8"/>
  <c r="J8"/>
  <c r="G8"/>
  <c r="G17" s="1"/>
  <c r="D8"/>
  <c r="D17" s="1"/>
  <c r="F5"/>
  <c r="C5"/>
  <c r="F7" i="58"/>
  <c r="L7" i="65"/>
  <c r="L8" s="1"/>
  <c r="I7"/>
  <c r="I8" s="1"/>
  <c r="F7"/>
  <c r="F8" s="1"/>
  <c r="K6"/>
  <c r="K5"/>
  <c r="H5"/>
  <c r="E5"/>
  <c r="G13" i="73"/>
  <c r="E13"/>
  <c r="C13"/>
  <c r="G5"/>
  <c r="K8" i="72"/>
  <c r="H8"/>
  <c r="E8"/>
  <c r="G5"/>
  <c r="D5"/>
  <c r="M8" i="56"/>
  <c r="K8"/>
  <c r="I8"/>
  <c r="G8"/>
  <c r="E8"/>
  <c r="C8"/>
  <c r="H8" i="76"/>
  <c r="E8"/>
  <c r="E10" s="1"/>
  <c r="G6"/>
  <c r="G5"/>
  <c r="D5"/>
  <c r="M8" i="63"/>
  <c r="K8"/>
  <c r="I8"/>
  <c r="G8"/>
  <c r="E8"/>
  <c r="C8"/>
  <c r="D7" i="43"/>
  <c r="C5"/>
  <c r="D7" i="40"/>
  <c r="L19" i="47"/>
  <c r="J19"/>
  <c r="H19"/>
  <c r="F19"/>
  <c r="L17"/>
  <c r="J17"/>
  <c r="H17"/>
  <c r="F17"/>
  <c r="L15"/>
  <c r="J15"/>
  <c r="H15"/>
  <c r="F15"/>
  <c r="L13"/>
  <c r="J13"/>
  <c r="H13"/>
  <c r="F13"/>
  <c r="L11"/>
  <c r="J11"/>
  <c r="H11"/>
  <c r="F11"/>
  <c r="L9"/>
  <c r="J9"/>
  <c r="J21" s="1"/>
  <c r="H9"/>
  <c r="H21" s="1"/>
  <c r="F9"/>
  <c r="F21" s="1"/>
  <c r="D7" i="25"/>
  <c r="B20" i="75"/>
  <c r="B19"/>
  <c r="H7"/>
  <c r="E7"/>
  <c r="H16" i="6"/>
  <c r="A10" i="13"/>
  <c r="R24" i="45"/>
  <c r="Q16"/>
  <c r="R16" s="1"/>
  <c r="E16"/>
  <c r="F16" s="1"/>
  <c r="E14"/>
  <c r="F14" s="1"/>
  <c r="E12"/>
  <c r="F12" s="1"/>
  <c r="K10"/>
  <c r="L10" s="1"/>
  <c r="O6"/>
  <c r="I6"/>
  <c r="C6"/>
  <c r="D27" i="70"/>
  <c r="C27"/>
  <c r="F31" i="31"/>
  <c r="D31"/>
  <c r="F30"/>
  <c r="D30"/>
  <c r="F29"/>
  <c r="D29"/>
  <c r="F28"/>
  <c r="D28"/>
  <c r="F27"/>
  <c r="D27"/>
  <c r="F26"/>
  <c r="D26"/>
  <c r="F25"/>
  <c r="F32" s="1"/>
  <c r="D25"/>
  <c r="D32" s="1"/>
  <c r="F14"/>
  <c r="D14"/>
  <c r="F13"/>
  <c r="D13"/>
  <c r="F12"/>
  <c r="D12"/>
  <c r="F11"/>
  <c r="D11"/>
  <c r="D15" s="1"/>
  <c r="F10"/>
  <c r="F9"/>
  <c r="F8"/>
  <c r="F15" s="1"/>
  <c r="I14" i="20"/>
  <c r="F14"/>
  <c r="I13"/>
  <c r="F13"/>
  <c r="I12"/>
  <c r="F12"/>
  <c r="I11"/>
  <c r="F11"/>
  <c r="I10"/>
  <c r="I15" s="1"/>
  <c r="F10"/>
  <c r="F15" s="1"/>
  <c r="H7"/>
  <c r="D66" i="9"/>
  <c r="D62"/>
  <c r="D61"/>
  <c r="D60"/>
  <c r="D63" s="1"/>
  <c r="D56"/>
  <c r="D55"/>
  <c r="D54"/>
  <c r="D53"/>
  <c r="D52"/>
  <c r="D51"/>
  <c r="D50"/>
  <c r="D49"/>
  <c r="D48"/>
  <c r="D57" s="1"/>
  <c r="D44"/>
  <c r="D43"/>
  <c r="D42"/>
  <c r="D41"/>
  <c r="D40"/>
  <c r="D39"/>
  <c r="D38"/>
  <c r="D37"/>
  <c r="D36"/>
  <c r="D35"/>
  <c r="D34"/>
  <c r="D33"/>
  <c r="D32"/>
  <c r="D31"/>
  <c r="D30"/>
  <c r="D29"/>
  <c r="D28"/>
  <c r="D27"/>
  <c r="D26"/>
  <c r="D25"/>
  <c r="D24"/>
  <c r="D23"/>
  <c r="D22"/>
  <c r="D45" s="1"/>
  <c r="D18"/>
  <c r="D17"/>
  <c r="D16"/>
  <c r="D15"/>
  <c r="D14"/>
  <c r="D13"/>
  <c r="D12"/>
  <c r="D11"/>
  <c r="D19" s="1"/>
  <c r="D7"/>
  <c r="D6"/>
  <c r="D5"/>
  <c r="D4"/>
  <c r="D3"/>
  <c r="D8" s="1"/>
  <c r="M235" i="38"/>
  <c r="K235"/>
  <c r="I235"/>
  <c r="G235"/>
  <c r="N233"/>
  <c r="L233"/>
  <c r="J233"/>
  <c r="H233"/>
  <c r="N232"/>
  <c r="L232"/>
  <c r="J232"/>
  <c r="H232"/>
  <c r="N231"/>
  <c r="L231"/>
  <c r="J231"/>
  <c r="H231"/>
  <c r="N230"/>
  <c r="L230"/>
  <c r="J230"/>
  <c r="H230"/>
  <c r="N229"/>
  <c r="L229"/>
  <c r="J229"/>
  <c r="H229"/>
  <c r="N228"/>
  <c r="L228"/>
  <c r="J228"/>
  <c r="H228"/>
  <c r="N227"/>
  <c r="L227"/>
  <c r="J227"/>
  <c r="H227"/>
  <c r="N226"/>
  <c r="L226"/>
  <c r="J226"/>
  <c r="H226"/>
  <c r="N225"/>
  <c r="L225"/>
  <c r="J225"/>
  <c r="H225"/>
  <c r="N224"/>
  <c r="L224"/>
  <c r="J224"/>
  <c r="H224"/>
  <c r="N223"/>
  <c r="L223"/>
  <c r="J223"/>
  <c r="H223"/>
  <c r="N222"/>
  <c r="L222"/>
  <c r="J222"/>
  <c r="H222"/>
  <c r="N221"/>
  <c r="L221"/>
  <c r="J221"/>
  <c r="H221"/>
  <c r="N220"/>
  <c r="L220"/>
  <c r="J220"/>
  <c r="H220"/>
  <c r="N219"/>
  <c r="L219"/>
  <c r="J219"/>
  <c r="H219"/>
  <c r="N218"/>
  <c r="L218"/>
  <c r="J218"/>
  <c r="H218"/>
  <c r="N217"/>
  <c r="L217"/>
  <c r="J217"/>
  <c r="H217"/>
  <c r="N216"/>
  <c r="L216"/>
  <c r="J216"/>
  <c r="H216"/>
  <c r="N215"/>
  <c r="L215"/>
  <c r="J215"/>
  <c r="H215"/>
  <c r="N214"/>
  <c r="L214"/>
  <c r="J214"/>
  <c r="H214"/>
  <c r="N213"/>
  <c r="L213"/>
  <c r="J213"/>
  <c r="H213"/>
  <c r="N212"/>
  <c r="L212"/>
  <c r="J212"/>
  <c r="H212"/>
  <c r="N211"/>
  <c r="L211"/>
  <c r="J211"/>
  <c r="H211"/>
  <c r="N210"/>
  <c r="L210"/>
  <c r="J210"/>
  <c r="H210"/>
  <c r="N209"/>
  <c r="L209"/>
  <c r="J209"/>
  <c r="H209"/>
  <c r="N208"/>
  <c r="L208"/>
  <c r="J208"/>
  <c r="H208"/>
  <c r="N207"/>
  <c r="L207"/>
  <c r="J207"/>
  <c r="H207"/>
  <c r="N206"/>
  <c r="L206"/>
  <c r="J206"/>
  <c r="H206"/>
  <c r="N205"/>
  <c r="L205"/>
  <c r="J205"/>
  <c r="H205"/>
  <c r="N204"/>
  <c r="L204"/>
  <c r="J204"/>
  <c r="H204"/>
  <c r="N203"/>
  <c r="L203"/>
  <c r="J203"/>
  <c r="H203"/>
  <c r="N202"/>
  <c r="L202"/>
  <c r="J202"/>
  <c r="H202"/>
  <c r="N201"/>
  <c r="L201"/>
  <c r="J201"/>
  <c r="H201"/>
  <c r="N200"/>
  <c r="L200"/>
  <c r="J200"/>
  <c r="H200"/>
  <c r="N199"/>
  <c r="L199"/>
  <c r="J199"/>
  <c r="H199"/>
  <c r="N198"/>
  <c r="L198"/>
  <c r="J198"/>
  <c r="H198"/>
  <c r="N197"/>
  <c r="L197"/>
  <c r="J197"/>
  <c r="H197"/>
  <c r="N196"/>
  <c r="L196"/>
  <c r="J196"/>
  <c r="H196"/>
  <c r="N195"/>
  <c r="L195"/>
  <c r="J195"/>
  <c r="H195"/>
  <c r="N194"/>
  <c r="L194"/>
  <c r="J194"/>
  <c r="H194"/>
  <c r="N193"/>
  <c r="L193"/>
  <c r="J193"/>
  <c r="H193"/>
  <c r="N192"/>
  <c r="L192"/>
  <c r="J192"/>
  <c r="H192"/>
  <c r="N191"/>
  <c r="L191"/>
  <c r="J191"/>
  <c r="H191"/>
  <c r="N190"/>
  <c r="L190"/>
  <c r="J190"/>
  <c r="H190"/>
  <c r="N189"/>
  <c r="L189"/>
  <c r="J189"/>
  <c r="H189"/>
  <c r="N188"/>
  <c r="L188"/>
  <c r="J188"/>
  <c r="H188"/>
  <c r="N187"/>
  <c r="L187"/>
  <c r="J187"/>
  <c r="H187"/>
  <c r="N186"/>
  <c r="L186"/>
  <c r="J186"/>
  <c r="H186"/>
  <c r="N185"/>
  <c r="L185"/>
  <c r="J185"/>
  <c r="H185"/>
  <c r="N184"/>
  <c r="L184"/>
  <c r="J184"/>
  <c r="H184"/>
  <c r="N183"/>
  <c r="L183"/>
  <c r="J183"/>
  <c r="H183"/>
  <c r="N182"/>
  <c r="L182"/>
  <c r="J182"/>
  <c r="H182"/>
  <c r="N181"/>
  <c r="L181"/>
  <c r="J181"/>
  <c r="H181"/>
  <c r="N180"/>
  <c r="L180"/>
  <c r="J180"/>
  <c r="H180"/>
  <c r="N179"/>
  <c r="L179"/>
  <c r="J179"/>
  <c r="H179"/>
  <c r="N178"/>
  <c r="L178"/>
  <c r="J178"/>
  <c r="H178"/>
  <c r="N177"/>
  <c r="L177"/>
  <c r="J177"/>
  <c r="H177"/>
  <c r="N176"/>
  <c r="L176"/>
  <c r="J176"/>
  <c r="H176"/>
  <c r="N175"/>
  <c r="L175"/>
  <c r="J175"/>
  <c r="H175"/>
  <c r="N174"/>
  <c r="L174"/>
  <c r="J174"/>
  <c r="H174"/>
  <c r="N173"/>
  <c r="L173"/>
  <c r="J173"/>
  <c r="H173"/>
  <c r="N172"/>
  <c r="L172"/>
  <c r="J172"/>
  <c r="H172"/>
  <c r="N171"/>
  <c r="L171"/>
  <c r="J171"/>
  <c r="H171"/>
  <c r="N170"/>
  <c r="L170"/>
  <c r="J170"/>
  <c r="H170"/>
  <c r="N169"/>
  <c r="L169"/>
  <c r="J169"/>
  <c r="H169"/>
  <c r="N168"/>
  <c r="L168"/>
  <c r="J168"/>
  <c r="H168"/>
  <c r="N167"/>
  <c r="L167"/>
  <c r="J167"/>
  <c r="H167"/>
  <c r="N166"/>
  <c r="L166"/>
  <c r="J166"/>
  <c r="H166"/>
  <c r="N165"/>
  <c r="L165"/>
  <c r="J165"/>
  <c r="H165"/>
  <c r="N164"/>
  <c r="L164"/>
  <c r="J164"/>
  <c r="H164"/>
  <c r="N163"/>
  <c r="L163"/>
  <c r="J163"/>
  <c r="H163"/>
  <c r="N162"/>
  <c r="L162"/>
  <c r="J162"/>
  <c r="H162"/>
  <c r="N161"/>
  <c r="L161"/>
  <c r="J161"/>
  <c r="H161"/>
  <c r="N160"/>
  <c r="L160"/>
  <c r="J160"/>
  <c r="H160"/>
  <c r="N159"/>
  <c r="L159"/>
  <c r="J159"/>
  <c r="H159"/>
  <c r="N158"/>
  <c r="L158"/>
  <c r="J158"/>
  <c r="H158"/>
  <c r="N157"/>
  <c r="L157"/>
  <c r="J157"/>
  <c r="H157"/>
  <c r="N156"/>
  <c r="L156"/>
  <c r="J156"/>
  <c r="H156"/>
  <c r="N155"/>
  <c r="L155"/>
  <c r="J155"/>
  <c r="H155"/>
  <c r="N154"/>
  <c r="L154"/>
  <c r="J154"/>
  <c r="H154"/>
  <c r="N153"/>
  <c r="L153"/>
  <c r="J153"/>
  <c r="H153"/>
  <c r="N152"/>
  <c r="L152"/>
  <c r="J152"/>
  <c r="H152"/>
  <c r="N151"/>
  <c r="L151"/>
  <c r="J151"/>
  <c r="H151"/>
  <c r="N150"/>
  <c r="L150"/>
  <c r="J150"/>
  <c r="H150"/>
  <c r="N149"/>
  <c r="L149"/>
  <c r="J149"/>
  <c r="H149"/>
  <c r="N148"/>
  <c r="L148"/>
  <c r="J148"/>
  <c r="H148"/>
  <c r="N147"/>
  <c r="L147"/>
  <c r="J147"/>
  <c r="H147"/>
  <c r="N146"/>
  <c r="L146"/>
  <c r="J146"/>
  <c r="H146"/>
  <c r="N145"/>
  <c r="L145"/>
  <c r="J145"/>
  <c r="H145"/>
  <c r="N144"/>
  <c r="L144"/>
  <c r="J144"/>
  <c r="H144"/>
  <c r="N143"/>
  <c r="L143"/>
  <c r="J143"/>
  <c r="H143"/>
  <c r="N142"/>
  <c r="L142"/>
  <c r="J142"/>
  <c r="H142"/>
  <c r="N141"/>
  <c r="L141"/>
  <c r="J141"/>
  <c r="H141"/>
  <c r="N140"/>
  <c r="L140"/>
  <c r="J140"/>
  <c r="H140"/>
  <c r="N139"/>
  <c r="L139"/>
  <c r="J139"/>
  <c r="H139"/>
  <c r="N138"/>
  <c r="L138"/>
  <c r="J138"/>
  <c r="H138"/>
  <c r="N137"/>
  <c r="L137"/>
  <c r="J137"/>
  <c r="H137"/>
  <c r="N136"/>
  <c r="L136"/>
  <c r="J136"/>
  <c r="H136"/>
  <c r="N135"/>
  <c r="L135"/>
  <c r="J135"/>
  <c r="H135"/>
  <c r="N134"/>
  <c r="L134"/>
  <c r="J134"/>
  <c r="H134"/>
  <c r="N133"/>
  <c r="L133"/>
  <c r="J133"/>
  <c r="H133"/>
  <c r="N132"/>
  <c r="L132"/>
  <c r="J132"/>
  <c r="H132"/>
  <c r="N131"/>
  <c r="L131"/>
  <c r="J131"/>
  <c r="H131"/>
  <c r="N130"/>
  <c r="L130"/>
  <c r="J130"/>
  <c r="H130"/>
  <c r="N129"/>
  <c r="L129"/>
  <c r="J129"/>
  <c r="H129"/>
  <c r="N128"/>
  <c r="L128"/>
  <c r="J128"/>
  <c r="H128"/>
  <c r="N127"/>
  <c r="L127"/>
  <c r="J127"/>
  <c r="H127"/>
  <c r="N126"/>
  <c r="L126"/>
  <c r="J126"/>
  <c r="H126"/>
  <c r="N125"/>
  <c r="L125"/>
  <c r="J125"/>
  <c r="H125"/>
  <c r="N124"/>
  <c r="L124"/>
  <c r="J124"/>
  <c r="H124"/>
  <c r="N123"/>
  <c r="L123"/>
  <c r="J123"/>
  <c r="H123"/>
  <c r="N122"/>
  <c r="L122"/>
  <c r="J122"/>
  <c r="H122"/>
  <c r="N121"/>
  <c r="L121"/>
  <c r="J121"/>
  <c r="H121"/>
  <c r="N120"/>
  <c r="L120"/>
  <c r="J120"/>
  <c r="H120"/>
  <c r="N119"/>
  <c r="L119"/>
  <c r="J119"/>
  <c r="H119"/>
  <c r="N118"/>
  <c r="L118"/>
  <c r="J118"/>
  <c r="H118"/>
  <c r="N117"/>
  <c r="L117"/>
  <c r="J117"/>
  <c r="H117"/>
  <c r="N116"/>
  <c r="L116"/>
  <c r="J116"/>
  <c r="H116"/>
  <c r="N115"/>
  <c r="L115"/>
  <c r="J115"/>
  <c r="H115"/>
  <c r="N114"/>
  <c r="L114"/>
  <c r="J114"/>
  <c r="H114"/>
  <c r="N113"/>
  <c r="L113"/>
  <c r="J113"/>
  <c r="H113"/>
  <c r="N112"/>
  <c r="L112"/>
  <c r="J112"/>
  <c r="H112"/>
  <c r="N111"/>
  <c r="L111"/>
  <c r="J111"/>
  <c r="H111"/>
  <c r="N110"/>
  <c r="L110"/>
  <c r="J110"/>
  <c r="H110"/>
  <c r="N109"/>
  <c r="L109"/>
  <c r="J109"/>
  <c r="H109"/>
  <c r="N108"/>
  <c r="L108"/>
  <c r="J108"/>
  <c r="H108"/>
  <c r="N107"/>
  <c r="L107"/>
  <c r="J107"/>
  <c r="H107"/>
  <c r="N106"/>
  <c r="L106"/>
  <c r="J106"/>
  <c r="H106"/>
  <c r="N105"/>
  <c r="L105"/>
  <c r="J105"/>
  <c r="H105"/>
  <c r="N104"/>
  <c r="L104"/>
  <c r="J104"/>
  <c r="H104"/>
  <c r="N103"/>
  <c r="L103"/>
  <c r="J103"/>
  <c r="H103"/>
  <c r="N102"/>
  <c r="L102"/>
  <c r="J102"/>
  <c r="H102"/>
  <c r="N101"/>
  <c r="L101"/>
  <c r="J101"/>
  <c r="H101"/>
  <c r="N100"/>
  <c r="L100"/>
  <c r="J100"/>
  <c r="H100"/>
  <c r="N99"/>
  <c r="L99"/>
  <c r="J99"/>
  <c r="H99"/>
  <c r="N98"/>
  <c r="L98"/>
  <c r="J98"/>
  <c r="H98"/>
  <c r="N97"/>
  <c r="L97"/>
  <c r="J97"/>
  <c r="H97"/>
  <c r="N96"/>
  <c r="L96"/>
  <c r="J96"/>
  <c r="H96"/>
  <c r="N95"/>
  <c r="L95"/>
  <c r="J95"/>
  <c r="H95"/>
  <c r="N94"/>
  <c r="L94"/>
  <c r="J94"/>
  <c r="H94"/>
  <c r="N93"/>
  <c r="L93"/>
  <c r="J93"/>
  <c r="H93"/>
  <c r="N92"/>
  <c r="L92"/>
  <c r="J92"/>
  <c r="H92"/>
  <c r="N91"/>
  <c r="L91"/>
  <c r="J91"/>
  <c r="H91"/>
  <c r="N90"/>
  <c r="L90"/>
  <c r="J90"/>
  <c r="H90"/>
  <c r="N89"/>
  <c r="L89"/>
  <c r="J89"/>
  <c r="H89"/>
  <c r="N88"/>
  <c r="L88"/>
  <c r="J88"/>
  <c r="H88"/>
  <c r="N87"/>
  <c r="L87"/>
  <c r="J87"/>
  <c r="H87"/>
  <c r="N86"/>
  <c r="L86"/>
  <c r="J86"/>
  <c r="H86"/>
  <c r="N85"/>
  <c r="L85"/>
  <c r="J85"/>
  <c r="H85"/>
  <c r="N84"/>
  <c r="L84"/>
  <c r="J84"/>
  <c r="H84"/>
  <c r="N83"/>
  <c r="L83"/>
  <c r="J83"/>
  <c r="H83"/>
  <c r="N82"/>
  <c r="L82"/>
  <c r="J82"/>
  <c r="H82"/>
  <c r="N81"/>
  <c r="L81"/>
  <c r="J81"/>
  <c r="H81"/>
  <c r="N80"/>
  <c r="L80"/>
  <c r="J80"/>
  <c r="H80"/>
  <c r="N79"/>
  <c r="L79"/>
  <c r="J79"/>
  <c r="H79"/>
  <c r="N78"/>
  <c r="L78"/>
  <c r="J78"/>
  <c r="H78"/>
  <c r="N77"/>
  <c r="L77"/>
  <c r="J77"/>
  <c r="H77"/>
  <c r="N76"/>
  <c r="L76"/>
  <c r="J76"/>
  <c r="H76"/>
  <c r="N75"/>
  <c r="L75"/>
  <c r="J75"/>
  <c r="H75"/>
  <c r="N74"/>
  <c r="L74"/>
  <c r="J74"/>
  <c r="H74"/>
  <c r="N73"/>
  <c r="L73"/>
  <c r="J73"/>
  <c r="H73"/>
  <c r="N72"/>
  <c r="L72"/>
  <c r="J72"/>
  <c r="H72"/>
  <c r="N71"/>
  <c r="L71"/>
  <c r="J71"/>
  <c r="H71"/>
  <c r="N70"/>
  <c r="L70"/>
  <c r="J70"/>
  <c r="H70"/>
  <c r="N69"/>
  <c r="L69"/>
  <c r="J69"/>
  <c r="H69"/>
  <c r="N68"/>
  <c r="L68"/>
  <c r="J68"/>
  <c r="H68"/>
  <c r="N67"/>
  <c r="L67"/>
  <c r="J67"/>
  <c r="H67"/>
  <c r="N66"/>
  <c r="L66"/>
  <c r="J66"/>
  <c r="H66"/>
  <c r="N65"/>
  <c r="L65"/>
  <c r="J65"/>
  <c r="H65"/>
  <c r="N64"/>
  <c r="L64"/>
  <c r="J64"/>
  <c r="H64"/>
  <c r="N63"/>
  <c r="L63"/>
  <c r="J63"/>
  <c r="H63"/>
  <c r="N62"/>
  <c r="L62"/>
  <c r="J62"/>
  <c r="H62"/>
  <c r="N61"/>
  <c r="L61"/>
  <c r="J61"/>
  <c r="H61"/>
  <c r="N60"/>
  <c r="L60"/>
  <c r="J60"/>
  <c r="H60"/>
  <c r="N59"/>
  <c r="L59"/>
  <c r="J59"/>
  <c r="H59"/>
  <c r="N58"/>
  <c r="L58"/>
  <c r="J58"/>
  <c r="H58"/>
  <c r="N57"/>
  <c r="L57"/>
  <c r="J57"/>
  <c r="H57"/>
  <c r="N56"/>
  <c r="L56"/>
  <c r="J56"/>
  <c r="H56"/>
  <c r="N55"/>
  <c r="L55"/>
  <c r="J55"/>
  <c r="H55"/>
  <c r="N54"/>
  <c r="L54"/>
  <c r="J54"/>
  <c r="H54"/>
  <c r="N53"/>
  <c r="L53"/>
  <c r="J53"/>
  <c r="H53"/>
  <c r="N52"/>
  <c r="L52"/>
  <c r="J52"/>
  <c r="H52"/>
  <c r="N51"/>
  <c r="L51"/>
  <c r="J51"/>
  <c r="H51"/>
  <c r="N50"/>
  <c r="L50"/>
  <c r="J50"/>
  <c r="H50"/>
  <c r="N49"/>
  <c r="L49"/>
  <c r="J49"/>
  <c r="H49"/>
  <c r="N48"/>
  <c r="L48"/>
  <c r="J48"/>
  <c r="H48"/>
  <c r="N47"/>
  <c r="L47"/>
  <c r="J47"/>
  <c r="H47"/>
  <c r="N46"/>
  <c r="L46"/>
  <c r="J46"/>
  <c r="H46"/>
  <c r="N45"/>
  <c r="L45"/>
  <c r="J45"/>
  <c r="H45"/>
  <c r="N44"/>
  <c r="L44"/>
  <c r="J44"/>
  <c r="H44"/>
  <c r="N43"/>
  <c r="L43"/>
  <c r="J43"/>
  <c r="H43"/>
  <c r="N42"/>
  <c r="L42"/>
  <c r="J42"/>
  <c r="H42"/>
  <c r="N41"/>
  <c r="L41"/>
  <c r="J41"/>
  <c r="H41"/>
  <c r="N40"/>
  <c r="L40"/>
  <c r="J40"/>
  <c r="H40"/>
  <c r="N39"/>
  <c r="L39"/>
  <c r="J39"/>
  <c r="H39"/>
  <c r="N38"/>
  <c r="L38"/>
  <c r="J38"/>
  <c r="H38"/>
  <c r="N37"/>
  <c r="L37"/>
  <c r="J37"/>
  <c r="H37"/>
  <c r="N36"/>
  <c r="L36"/>
  <c r="J36"/>
  <c r="H36"/>
  <c r="N35"/>
  <c r="L35"/>
  <c r="J35"/>
  <c r="H35"/>
  <c r="N34"/>
  <c r="L34"/>
  <c r="J34"/>
  <c r="H34"/>
  <c r="N33"/>
  <c r="L33"/>
  <c r="J33"/>
  <c r="H33"/>
  <c r="N32"/>
  <c r="L32"/>
  <c r="J32"/>
  <c r="H32"/>
  <c r="N31"/>
  <c r="L31"/>
  <c r="J31"/>
  <c r="H31"/>
  <c r="N30"/>
  <c r="L30"/>
  <c r="J30"/>
  <c r="H30"/>
  <c r="N29"/>
  <c r="L29"/>
  <c r="J29"/>
  <c r="H29"/>
  <c r="N28"/>
  <c r="L28"/>
  <c r="J28"/>
  <c r="H28"/>
  <c r="N27"/>
  <c r="L27"/>
  <c r="J27"/>
  <c r="H27"/>
  <c r="N26"/>
  <c r="L26"/>
  <c r="J26"/>
  <c r="H26"/>
  <c r="N25"/>
  <c r="L25"/>
  <c r="J25"/>
  <c r="H25"/>
  <c r="N24"/>
  <c r="L24"/>
  <c r="J24"/>
  <c r="H24"/>
  <c r="N23"/>
  <c r="L23"/>
  <c r="J23"/>
  <c r="H23"/>
  <c r="N22"/>
  <c r="L22"/>
  <c r="J22"/>
  <c r="H22"/>
  <c r="N21"/>
  <c r="L21"/>
  <c r="J21"/>
  <c r="H21"/>
  <c r="N20"/>
  <c r="L20"/>
  <c r="J20"/>
  <c r="H20"/>
  <c r="N19"/>
  <c r="L19"/>
  <c r="J19"/>
  <c r="H19"/>
  <c r="N18"/>
  <c r="L18"/>
  <c r="J18"/>
  <c r="H18"/>
  <c r="N17"/>
  <c r="L17"/>
  <c r="J17"/>
  <c r="H17"/>
  <c r="N16"/>
  <c r="L16"/>
  <c r="J16"/>
  <c r="H16"/>
  <c r="N15"/>
  <c r="L15"/>
  <c r="J15"/>
  <c r="H15"/>
  <c r="N14"/>
  <c r="L14"/>
  <c r="J14"/>
  <c r="H14"/>
  <c r="N13"/>
  <c r="L13"/>
  <c r="J13"/>
  <c r="H13"/>
  <c r="N12"/>
  <c r="L12"/>
  <c r="J12"/>
  <c r="H12"/>
  <c r="N11"/>
  <c r="L11"/>
  <c r="J11"/>
  <c r="H11"/>
  <c r="N10"/>
  <c r="L10"/>
  <c r="J10"/>
  <c r="H10"/>
  <c r="N9"/>
  <c r="L9"/>
  <c r="J9"/>
  <c r="H9"/>
  <c r="N8"/>
  <c r="L8"/>
  <c r="J8"/>
  <c r="H8"/>
  <c r="N7"/>
  <c r="L7"/>
  <c r="J7"/>
  <c r="H7"/>
  <c r="N6"/>
  <c r="L6"/>
  <c r="J6"/>
  <c r="H6"/>
  <c r="N5"/>
  <c r="N235" s="1"/>
  <c r="L5"/>
  <c r="L235" s="1"/>
  <c r="J5"/>
  <c r="J235" s="1"/>
  <c r="H5"/>
  <c r="H235" s="1"/>
  <c r="F249" i="59"/>
  <c r="Q248"/>
  <c r="N248"/>
  <c r="K248"/>
  <c r="H248"/>
  <c r="Q247"/>
  <c r="N247"/>
  <c r="K247"/>
  <c r="H247"/>
  <c r="Q246"/>
  <c r="N246"/>
  <c r="K246"/>
  <c r="H246"/>
  <c r="Q245"/>
  <c r="N245"/>
  <c r="K245"/>
  <c r="H245"/>
  <c r="Q244"/>
  <c r="N244"/>
  <c r="K244"/>
  <c r="H244"/>
  <c r="Q243"/>
  <c r="N243"/>
  <c r="K243"/>
  <c r="H243"/>
  <c r="Q242"/>
  <c r="N242"/>
  <c r="K242"/>
  <c r="H242"/>
  <c r="Q241"/>
  <c r="N241"/>
  <c r="K241"/>
  <c r="H241"/>
  <c r="Q240"/>
  <c r="N240"/>
  <c r="K240"/>
  <c r="H240"/>
  <c r="Q239"/>
  <c r="N239"/>
  <c r="K239"/>
  <c r="H239"/>
  <c r="Q238"/>
  <c r="N238"/>
  <c r="K238"/>
  <c r="H238"/>
  <c r="Q237"/>
  <c r="N237"/>
  <c r="K237"/>
  <c r="H237"/>
  <c r="Q236"/>
  <c r="N236"/>
  <c r="K236"/>
  <c r="H236"/>
  <c r="Q235"/>
  <c r="N235"/>
  <c r="K235"/>
  <c r="H235"/>
  <c r="Q234"/>
  <c r="N234"/>
  <c r="K234"/>
  <c r="H234"/>
  <c r="Q233"/>
  <c r="N233"/>
  <c r="K233"/>
  <c r="H233"/>
  <c r="Q232"/>
  <c r="N232"/>
  <c r="K232"/>
  <c r="H232"/>
  <c r="Q231"/>
  <c r="N231"/>
  <c r="K231"/>
  <c r="H231"/>
  <c r="Q230"/>
  <c r="N230"/>
  <c r="K230"/>
  <c r="H230"/>
  <c r="Q229"/>
  <c r="N229"/>
  <c r="K229"/>
  <c r="H229"/>
  <c r="Q228"/>
  <c r="N228"/>
  <c r="K228"/>
  <c r="H228"/>
  <c r="Q227"/>
  <c r="N227"/>
  <c r="K227"/>
  <c r="H227"/>
  <c r="Q226"/>
  <c r="N226"/>
  <c r="K226"/>
  <c r="H226"/>
  <c r="Q225"/>
  <c r="N225"/>
  <c r="K225"/>
  <c r="H225"/>
  <c r="Q224"/>
  <c r="N224"/>
  <c r="K224"/>
  <c r="H224"/>
  <c r="Q223"/>
  <c r="N223"/>
  <c r="K223"/>
  <c r="H223"/>
  <c r="Q222"/>
  <c r="N222"/>
  <c r="K222"/>
  <c r="H222"/>
  <c r="Q221"/>
  <c r="N221"/>
  <c r="K221"/>
  <c r="H221"/>
  <c r="Q220"/>
  <c r="N220"/>
  <c r="K220"/>
  <c r="H220"/>
  <c r="Q219"/>
  <c r="N219"/>
  <c r="K219"/>
  <c r="H219"/>
  <c r="Q218"/>
  <c r="N218"/>
  <c r="K218"/>
  <c r="H218"/>
  <c r="Q217"/>
  <c r="N217"/>
  <c r="K217"/>
  <c r="H217"/>
  <c r="Q216"/>
  <c r="N216"/>
  <c r="K216"/>
  <c r="H216"/>
  <c r="Q215"/>
  <c r="N215"/>
  <c r="K215"/>
  <c r="H215"/>
  <c r="Q214"/>
  <c r="N214"/>
  <c r="K214"/>
  <c r="H214"/>
  <c r="Q213"/>
  <c r="N213"/>
  <c r="K213"/>
  <c r="H213"/>
  <c r="Q212"/>
  <c r="N212"/>
  <c r="K212"/>
  <c r="H212"/>
  <c r="Q211"/>
  <c r="N211"/>
  <c r="K211"/>
  <c r="H211"/>
  <c r="Q210"/>
  <c r="N210"/>
  <c r="K210"/>
  <c r="H210"/>
  <c r="Q209"/>
  <c r="N209"/>
  <c r="K209"/>
  <c r="H209"/>
  <c r="Q208"/>
  <c r="N208"/>
  <c r="K208"/>
  <c r="H208"/>
  <c r="Q207"/>
  <c r="N207"/>
  <c r="K207"/>
  <c r="H207"/>
  <c r="Q206"/>
  <c r="N206"/>
  <c r="K206"/>
  <c r="H206"/>
  <c r="Q205"/>
  <c r="N205"/>
  <c r="K205"/>
  <c r="H205"/>
  <c r="Q204"/>
  <c r="N204"/>
  <c r="K204"/>
  <c r="H204"/>
  <c r="Q203"/>
  <c r="N203"/>
  <c r="K203"/>
  <c r="H203"/>
  <c r="Q202"/>
  <c r="N202"/>
  <c r="K202"/>
  <c r="H202"/>
  <c r="Q201"/>
  <c r="N201"/>
  <c r="K201"/>
  <c r="H201"/>
  <c r="Q200"/>
  <c r="N200"/>
  <c r="K200"/>
  <c r="H200"/>
  <c r="Q199"/>
  <c r="N199"/>
  <c r="K199"/>
  <c r="H199"/>
  <c r="Q198"/>
  <c r="N198"/>
  <c r="K198"/>
  <c r="H198"/>
  <c r="Q197"/>
  <c r="N197"/>
  <c r="K197"/>
  <c r="H197"/>
  <c r="Q196"/>
  <c r="N196"/>
  <c r="K196"/>
  <c r="H196"/>
  <c r="Q195"/>
  <c r="N195"/>
  <c r="K195"/>
  <c r="H195"/>
  <c r="Q194"/>
  <c r="N194"/>
  <c r="K194"/>
  <c r="H194"/>
  <c r="Q193"/>
  <c r="N193"/>
  <c r="K193"/>
  <c r="H193"/>
  <c r="Q192"/>
  <c r="N192"/>
  <c r="K192"/>
  <c r="H192"/>
  <c r="Q191"/>
  <c r="N191"/>
  <c r="K191"/>
  <c r="H191"/>
  <c r="Q190"/>
  <c r="N190"/>
  <c r="K190"/>
  <c r="H190"/>
  <c r="Q189"/>
  <c r="N189"/>
  <c r="K189"/>
  <c r="H189"/>
  <c r="Q188"/>
  <c r="N188"/>
  <c r="K188"/>
  <c r="H188"/>
  <c r="Q187"/>
  <c r="N187"/>
  <c r="K187"/>
  <c r="H187"/>
  <c r="Q186"/>
  <c r="N186"/>
  <c r="K186"/>
  <c r="H186"/>
  <c r="Q185"/>
  <c r="N185"/>
  <c r="K185"/>
  <c r="H185"/>
  <c r="Q184"/>
  <c r="N184"/>
  <c r="K184"/>
  <c r="H184"/>
  <c r="Q183"/>
  <c r="N183"/>
  <c r="K183"/>
  <c r="H183"/>
  <c r="Q182"/>
  <c r="N182"/>
  <c r="K182"/>
  <c r="H182"/>
  <c r="Q181"/>
  <c r="N181"/>
  <c r="K181"/>
  <c r="H181"/>
  <c r="Q180"/>
  <c r="N180"/>
  <c r="K180"/>
  <c r="H180"/>
  <c r="Q179"/>
  <c r="N179"/>
  <c r="K179"/>
  <c r="H179"/>
  <c r="Q178"/>
  <c r="N178"/>
  <c r="K178"/>
  <c r="H178"/>
  <c r="Q177"/>
  <c r="N177"/>
  <c r="K177"/>
  <c r="H177"/>
  <c r="Q176"/>
  <c r="N176"/>
  <c r="K176"/>
  <c r="H176"/>
  <c r="Q175"/>
  <c r="N175"/>
  <c r="K175"/>
  <c r="H175"/>
  <c r="Q174"/>
  <c r="N174"/>
  <c r="K174"/>
  <c r="H174"/>
  <c r="Q173"/>
  <c r="N173"/>
  <c r="K173"/>
  <c r="H173"/>
  <c r="Q172"/>
  <c r="N172"/>
  <c r="K172"/>
  <c r="H172"/>
  <c r="Q171"/>
  <c r="N171"/>
  <c r="K171"/>
  <c r="H171"/>
  <c r="Q170"/>
  <c r="N170"/>
  <c r="K170"/>
  <c r="H170"/>
  <c r="Q169"/>
  <c r="N169"/>
  <c r="K169"/>
  <c r="H169"/>
  <c r="Q168"/>
  <c r="N168"/>
  <c r="K168"/>
  <c r="H168"/>
  <c r="Q167"/>
  <c r="N167"/>
  <c r="K167"/>
  <c r="H167"/>
  <c r="Q166"/>
  <c r="N166"/>
  <c r="K166"/>
  <c r="H166"/>
  <c r="Q165"/>
  <c r="N165"/>
  <c r="K165"/>
  <c r="H165"/>
  <c r="Q164"/>
  <c r="N164"/>
  <c r="K164"/>
  <c r="H164"/>
  <c r="Q163"/>
  <c r="N163"/>
  <c r="K163"/>
  <c r="H163"/>
  <c r="Q162"/>
  <c r="N162"/>
  <c r="K162"/>
  <c r="H162"/>
  <c r="Q161"/>
  <c r="N161"/>
  <c r="K161"/>
  <c r="H161"/>
  <c r="Q160"/>
  <c r="N160"/>
  <c r="K160"/>
  <c r="H160"/>
  <c r="Q159"/>
  <c r="N159"/>
  <c r="K159"/>
  <c r="H159"/>
  <c r="Q158"/>
  <c r="N158"/>
  <c r="K158"/>
  <c r="H158"/>
  <c r="Q157"/>
  <c r="N157"/>
  <c r="K157"/>
  <c r="H157"/>
  <c r="Q156"/>
  <c r="N156"/>
  <c r="K156"/>
  <c r="H156"/>
  <c r="Q155"/>
  <c r="N155"/>
  <c r="K155"/>
  <c r="H155"/>
  <c r="Q154"/>
  <c r="N154"/>
  <c r="K154"/>
  <c r="H154"/>
  <c r="Q153"/>
  <c r="N153"/>
  <c r="K153"/>
  <c r="H153"/>
  <c r="Q152"/>
  <c r="N152"/>
  <c r="K152"/>
  <c r="H152"/>
  <c r="Q151"/>
  <c r="N151"/>
  <c r="K151"/>
  <c r="H151"/>
  <c r="Q150"/>
  <c r="N150"/>
  <c r="K150"/>
  <c r="H150"/>
  <c r="Q149"/>
  <c r="N149"/>
  <c r="K149"/>
  <c r="H149"/>
  <c r="Q148"/>
  <c r="N148"/>
  <c r="K148"/>
  <c r="H148"/>
  <c r="Q147"/>
  <c r="N147"/>
  <c r="K147"/>
  <c r="H147"/>
  <c r="Q146"/>
  <c r="N146"/>
  <c r="K146"/>
  <c r="H146"/>
  <c r="Q145"/>
  <c r="N145"/>
  <c r="K145"/>
  <c r="H145"/>
  <c r="Q144"/>
  <c r="N144"/>
  <c r="K144"/>
  <c r="H144"/>
  <c r="Q143"/>
  <c r="N143"/>
  <c r="K143"/>
  <c r="H143"/>
  <c r="Q142"/>
  <c r="N142"/>
  <c r="K142"/>
  <c r="H142"/>
  <c r="Q141"/>
  <c r="N141"/>
  <c r="K141"/>
  <c r="H141"/>
  <c r="Q140"/>
  <c r="N140"/>
  <c r="K140"/>
  <c r="H140"/>
  <c r="Q139"/>
  <c r="N139"/>
  <c r="K139"/>
  <c r="H139"/>
  <c r="Q138"/>
  <c r="N138"/>
  <c r="K138"/>
  <c r="H138"/>
  <c r="Q137"/>
  <c r="N137"/>
  <c r="K137"/>
  <c r="H137"/>
  <c r="Q136"/>
  <c r="N136"/>
  <c r="K136"/>
  <c r="H136"/>
  <c r="Q135"/>
  <c r="N135"/>
  <c r="K135"/>
  <c r="H135"/>
  <c r="Q134"/>
  <c r="N134"/>
  <c r="K134"/>
  <c r="H134"/>
  <c r="Q133"/>
  <c r="N133"/>
  <c r="K133"/>
  <c r="H133"/>
  <c r="Q132"/>
  <c r="N132"/>
  <c r="K132"/>
  <c r="H132"/>
  <c r="Q131"/>
  <c r="N131"/>
  <c r="K131"/>
  <c r="H131"/>
  <c r="Q130"/>
  <c r="N130"/>
  <c r="K130"/>
  <c r="H130"/>
  <c r="Q129"/>
  <c r="N129"/>
  <c r="K129"/>
  <c r="H129"/>
  <c r="Q128"/>
  <c r="N128"/>
  <c r="K128"/>
  <c r="H128"/>
  <c r="Q127"/>
  <c r="N127"/>
  <c r="K127"/>
  <c r="H127"/>
  <c r="Q126"/>
  <c r="N126"/>
  <c r="K126"/>
  <c r="H126"/>
  <c r="Q125"/>
  <c r="N125"/>
  <c r="K125"/>
  <c r="H125"/>
  <c r="Q124"/>
  <c r="N124"/>
  <c r="K124"/>
  <c r="H124"/>
  <c r="Q123"/>
  <c r="N123"/>
  <c r="K123"/>
  <c r="H123"/>
  <c r="Q122"/>
  <c r="N122"/>
  <c r="K122"/>
  <c r="H122"/>
  <c r="Q121"/>
  <c r="N121"/>
  <c r="K121"/>
  <c r="H121"/>
  <c r="Q120"/>
  <c r="N120"/>
  <c r="K120"/>
  <c r="H120"/>
  <c r="Q119"/>
  <c r="N119"/>
  <c r="K119"/>
  <c r="H119"/>
  <c r="Q118"/>
  <c r="N118"/>
  <c r="K118"/>
  <c r="H118"/>
  <c r="Q117"/>
  <c r="N117"/>
  <c r="K117"/>
  <c r="H117"/>
  <c r="Q116"/>
  <c r="N116"/>
  <c r="K116"/>
  <c r="H116"/>
  <c r="Q115"/>
  <c r="N115"/>
  <c r="K115"/>
  <c r="H115"/>
  <c r="Q114"/>
  <c r="N114"/>
  <c r="K114"/>
  <c r="H114"/>
  <c r="Q113"/>
  <c r="N113"/>
  <c r="K113"/>
  <c r="H113"/>
  <c r="Q112"/>
  <c r="N112"/>
  <c r="K112"/>
  <c r="H112"/>
  <c r="Q111"/>
  <c r="N111"/>
  <c r="K111"/>
  <c r="H111"/>
  <c r="Q110"/>
  <c r="N110"/>
  <c r="K110"/>
  <c r="H110"/>
  <c r="Q109"/>
  <c r="N109"/>
  <c r="K109"/>
  <c r="H109"/>
  <c r="Q108"/>
  <c r="N108"/>
  <c r="K108"/>
  <c r="H108"/>
  <c r="Q107"/>
  <c r="N107"/>
  <c r="K107"/>
  <c r="H107"/>
  <c r="Q106"/>
  <c r="N106"/>
  <c r="K106"/>
  <c r="H106"/>
  <c r="Q105"/>
  <c r="N105"/>
  <c r="K105"/>
  <c r="H105"/>
  <c r="Q104"/>
  <c r="N104"/>
  <c r="K104"/>
  <c r="H104"/>
  <c r="Q103"/>
  <c r="N103"/>
  <c r="K103"/>
  <c r="H103"/>
  <c r="Q102"/>
  <c r="N102"/>
  <c r="K102"/>
  <c r="H102"/>
  <c r="Q101"/>
  <c r="N101"/>
  <c r="K101"/>
  <c r="H101"/>
  <c r="Q100"/>
  <c r="N100"/>
  <c r="K100"/>
  <c r="H100"/>
  <c r="Q99"/>
  <c r="N99"/>
  <c r="K99"/>
  <c r="H99"/>
  <c r="Q98"/>
  <c r="N98"/>
  <c r="K98"/>
  <c r="H98"/>
  <c r="Q97"/>
  <c r="N97"/>
  <c r="K97"/>
  <c r="H97"/>
  <c r="Q96"/>
  <c r="N96"/>
  <c r="K96"/>
  <c r="H96"/>
  <c r="Q95"/>
  <c r="N95"/>
  <c r="K95"/>
  <c r="H95"/>
  <c r="Q94"/>
  <c r="N94"/>
  <c r="K94"/>
  <c r="H94"/>
  <c r="Q93"/>
  <c r="N93"/>
  <c r="K93"/>
  <c r="H93"/>
  <c r="Q92"/>
  <c r="N92"/>
  <c r="K92"/>
  <c r="H92"/>
  <c r="Q91"/>
  <c r="N91"/>
  <c r="K91"/>
  <c r="H91"/>
  <c r="Q90"/>
  <c r="N90"/>
  <c r="K90"/>
  <c r="H90"/>
  <c r="Q89"/>
  <c r="N89"/>
  <c r="K89"/>
  <c r="H89"/>
  <c r="Q88"/>
  <c r="N88"/>
  <c r="K88"/>
  <c r="H88"/>
  <c r="Q87"/>
  <c r="N87"/>
  <c r="K87"/>
  <c r="H87"/>
  <c r="Q86"/>
  <c r="N86"/>
  <c r="K86"/>
  <c r="H86"/>
  <c r="Q85"/>
  <c r="N85"/>
  <c r="K85"/>
  <c r="H85"/>
  <c r="Q84"/>
  <c r="N84"/>
  <c r="K84"/>
  <c r="H84"/>
  <c r="Q83"/>
  <c r="N83"/>
  <c r="K83"/>
  <c r="H83"/>
  <c r="Q82"/>
  <c r="N82"/>
  <c r="K82"/>
  <c r="H82"/>
  <c r="Q81"/>
  <c r="N81"/>
  <c r="K81"/>
  <c r="H81"/>
  <c r="Q80"/>
  <c r="N80"/>
  <c r="K80"/>
  <c r="H80"/>
  <c r="Q79"/>
  <c r="N79"/>
  <c r="K79"/>
  <c r="H79"/>
  <c r="Q78"/>
  <c r="N78"/>
  <c r="K78"/>
  <c r="H78"/>
  <c r="Q77"/>
  <c r="N77"/>
  <c r="K77"/>
  <c r="H77"/>
  <c r="Q76"/>
  <c r="N76"/>
  <c r="K76"/>
  <c r="H76"/>
  <c r="Q75"/>
  <c r="N75"/>
  <c r="K75"/>
  <c r="H75"/>
  <c r="Q74"/>
  <c r="N74"/>
  <c r="K74"/>
  <c r="H74"/>
  <c r="Q73"/>
  <c r="N73"/>
  <c r="K73"/>
  <c r="H73"/>
  <c r="Q72"/>
  <c r="N72"/>
  <c r="K72"/>
  <c r="H72"/>
  <c r="Q71"/>
  <c r="N71"/>
  <c r="K71"/>
  <c r="H71"/>
  <c r="Q70"/>
  <c r="N70"/>
  <c r="K70"/>
  <c r="H70"/>
  <c r="P69"/>
  <c r="Q69" s="1"/>
  <c r="N69"/>
  <c r="K69"/>
  <c r="H69"/>
  <c r="Q68"/>
  <c r="N68"/>
  <c r="K68"/>
  <c r="H68"/>
  <c r="Q67"/>
  <c r="N67"/>
  <c r="K67"/>
  <c r="H67"/>
  <c r="Q66"/>
  <c r="N66"/>
  <c r="K66"/>
  <c r="H66"/>
  <c r="Q65"/>
  <c r="N65"/>
  <c r="K65"/>
  <c r="H65"/>
  <c r="Q64"/>
  <c r="N64"/>
  <c r="K64"/>
  <c r="H64"/>
  <c r="Q63"/>
  <c r="N63"/>
  <c r="K63"/>
  <c r="H63"/>
  <c r="Q62"/>
  <c r="N62"/>
  <c r="K62"/>
  <c r="H62"/>
  <c r="Q61"/>
  <c r="N61"/>
  <c r="K61"/>
  <c r="H61"/>
  <c r="Q60"/>
  <c r="N60"/>
  <c r="K60"/>
  <c r="H60"/>
  <c r="Q59"/>
  <c r="N59"/>
  <c r="K59"/>
  <c r="H59"/>
  <c r="Q58"/>
  <c r="N58"/>
  <c r="K58"/>
  <c r="H58"/>
  <c r="Q57"/>
  <c r="N57"/>
  <c r="K57"/>
  <c r="H57"/>
  <c r="Q56"/>
  <c r="N56"/>
  <c r="K56"/>
  <c r="H56"/>
  <c r="Q55"/>
  <c r="N55"/>
  <c r="K55"/>
  <c r="H55"/>
  <c r="Q54"/>
  <c r="N54"/>
  <c r="K54"/>
  <c r="H54"/>
  <c r="Q53"/>
  <c r="N53"/>
  <c r="K53"/>
  <c r="H53"/>
  <c r="Q52"/>
  <c r="N52"/>
  <c r="K52"/>
  <c r="H52"/>
  <c r="Q51"/>
  <c r="N51"/>
  <c r="K51"/>
  <c r="H51"/>
  <c r="Q50"/>
  <c r="N50"/>
  <c r="K50"/>
  <c r="H50"/>
  <c r="Q49"/>
  <c r="N49"/>
  <c r="K49"/>
  <c r="H49"/>
  <c r="Q48"/>
  <c r="N48"/>
  <c r="K48"/>
  <c r="H48"/>
  <c r="Q47"/>
  <c r="N47"/>
  <c r="K47"/>
  <c r="H47"/>
  <c r="Q46"/>
  <c r="N46"/>
  <c r="K46"/>
  <c r="H46"/>
  <c r="Q45"/>
  <c r="N45"/>
  <c r="K45"/>
  <c r="H45"/>
  <c r="Q44"/>
  <c r="N44"/>
  <c r="K44"/>
  <c r="H44"/>
  <c r="Q43"/>
  <c r="N43"/>
  <c r="K43"/>
  <c r="H43"/>
  <c r="Q42"/>
  <c r="N42"/>
  <c r="K42"/>
  <c r="H42"/>
  <c r="Q41"/>
  <c r="N41"/>
  <c r="K41"/>
  <c r="H41"/>
  <c r="Q40"/>
  <c r="N40"/>
  <c r="K40"/>
  <c r="H40"/>
  <c r="Q39"/>
  <c r="N39"/>
  <c r="K39"/>
  <c r="H39"/>
  <c r="Q38"/>
  <c r="N38"/>
  <c r="K38"/>
  <c r="H38"/>
  <c r="Q37"/>
  <c r="N37"/>
  <c r="K37"/>
  <c r="H37"/>
  <c r="Q36"/>
  <c r="N36"/>
  <c r="K36"/>
  <c r="H36"/>
  <c r="Q35"/>
  <c r="N35"/>
  <c r="K35"/>
  <c r="H35"/>
  <c r="Q34"/>
  <c r="N34"/>
  <c r="K34"/>
  <c r="H34"/>
  <c r="Q33"/>
  <c r="N33"/>
  <c r="K33"/>
  <c r="H33"/>
  <c r="Q32"/>
  <c r="N32"/>
  <c r="K32"/>
  <c r="H32"/>
  <c r="Q31"/>
  <c r="N31"/>
  <c r="K31"/>
  <c r="H31"/>
  <c r="Q30"/>
  <c r="N30"/>
  <c r="K30"/>
  <c r="H30"/>
  <c r="Q29"/>
  <c r="N29"/>
  <c r="K29"/>
  <c r="H29"/>
  <c r="Q28"/>
  <c r="N28"/>
  <c r="K28"/>
  <c r="H28"/>
  <c r="Q27"/>
  <c r="N27"/>
  <c r="K27"/>
  <c r="H27"/>
  <c r="Q26"/>
  <c r="N26"/>
  <c r="K26"/>
  <c r="H26"/>
  <c r="Q25"/>
  <c r="N25"/>
  <c r="K25"/>
  <c r="H25"/>
  <c r="Q24"/>
  <c r="N24"/>
  <c r="K24"/>
  <c r="H24"/>
  <c r="Q23"/>
  <c r="N23"/>
  <c r="K23"/>
  <c r="H23"/>
  <c r="Q22"/>
  <c r="N22"/>
  <c r="K22"/>
  <c r="H22"/>
  <c r="Q21"/>
  <c r="N21"/>
  <c r="K21"/>
  <c r="H21"/>
  <c r="Q20"/>
  <c r="N20"/>
  <c r="K20"/>
  <c r="H20"/>
  <c r="Q19"/>
  <c r="N19"/>
  <c r="K19"/>
  <c r="H19"/>
  <c r="Q18"/>
  <c r="N18"/>
  <c r="K18"/>
  <c r="H18"/>
  <c r="Q17"/>
  <c r="N17"/>
  <c r="K17"/>
  <c r="H17"/>
  <c r="Q16"/>
  <c r="N16"/>
  <c r="K16"/>
  <c r="H16"/>
  <c r="Q15"/>
  <c r="N15"/>
  <c r="K15"/>
  <c r="H15"/>
  <c r="Q14"/>
  <c r="N14"/>
  <c r="K14"/>
  <c r="H14"/>
  <c r="Q13"/>
  <c r="N13"/>
  <c r="K13"/>
  <c r="H13"/>
  <c r="Q12"/>
  <c r="N12"/>
  <c r="K12"/>
  <c r="H12"/>
  <c r="Q11"/>
  <c r="N11"/>
  <c r="K11"/>
  <c r="H11"/>
  <c r="Q10"/>
  <c r="N10"/>
  <c r="K10"/>
  <c r="H10"/>
  <c r="Q9"/>
  <c r="N9"/>
  <c r="K9"/>
  <c r="H9"/>
  <c r="Q8"/>
  <c r="N8"/>
  <c r="K8"/>
  <c r="H8"/>
  <c r="Q7"/>
  <c r="Q249" s="1"/>
  <c r="N7"/>
  <c r="K7"/>
  <c r="K249" s="1"/>
  <c r="H7"/>
  <c r="H249" s="1"/>
  <c r="N49" i="68"/>
  <c r="K49"/>
  <c r="H49"/>
  <c r="E49"/>
  <c r="O48"/>
  <c r="L48"/>
  <c r="I48"/>
  <c r="F48"/>
  <c r="O47"/>
  <c r="L47"/>
  <c r="I47"/>
  <c r="F47"/>
  <c r="O46"/>
  <c r="L46"/>
  <c r="I46"/>
  <c r="F46"/>
  <c r="O45"/>
  <c r="L45"/>
  <c r="I45"/>
  <c r="F45"/>
  <c r="O44"/>
  <c r="L44"/>
  <c r="I44"/>
  <c r="F44"/>
  <c r="O43"/>
  <c r="L43"/>
  <c r="I43"/>
  <c r="F43"/>
  <c r="O42"/>
  <c r="L42"/>
  <c r="I42"/>
  <c r="F42"/>
  <c r="O41"/>
  <c r="L41"/>
  <c r="I41"/>
  <c r="F41"/>
  <c r="O40"/>
  <c r="L40"/>
  <c r="I40"/>
  <c r="F40"/>
  <c r="O39"/>
  <c r="L39"/>
  <c r="I39"/>
  <c r="F39"/>
  <c r="O38"/>
  <c r="O49" s="1"/>
  <c r="L38"/>
  <c r="I38"/>
  <c r="I49" s="1"/>
  <c r="F38"/>
  <c r="A38"/>
  <c r="A39" s="1"/>
  <c r="A40" s="1"/>
  <c r="A41" s="1"/>
  <c r="A42" s="1"/>
  <c r="A43" s="1"/>
  <c r="A44" s="1"/>
  <c r="A45" s="1"/>
  <c r="A46" s="1"/>
  <c r="A47" s="1"/>
  <c r="A48" s="1"/>
  <c r="O37"/>
  <c r="L37"/>
  <c r="I37"/>
  <c r="F37"/>
  <c r="O36"/>
  <c r="L36"/>
  <c r="I36"/>
  <c r="F36"/>
  <c r="O35"/>
  <c r="L35"/>
  <c r="I35"/>
  <c r="F35"/>
  <c r="O34"/>
  <c r="L34"/>
  <c r="I34"/>
  <c r="F34"/>
  <c r="O33"/>
  <c r="L33"/>
  <c r="I33"/>
  <c r="F33"/>
  <c r="O32"/>
  <c r="L32"/>
  <c r="I32"/>
  <c r="F32"/>
  <c r="O31"/>
  <c r="L31"/>
  <c r="I31"/>
  <c r="F31"/>
  <c r="O30"/>
  <c r="L30"/>
  <c r="I30"/>
  <c r="F30"/>
  <c r="O29"/>
  <c r="L29"/>
  <c r="I29"/>
  <c r="F29"/>
  <c r="O28"/>
  <c r="L28"/>
  <c r="I28"/>
  <c r="F28"/>
  <c r="O27"/>
  <c r="L27"/>
  <c r="I27"/>
  <c r="F27"/>
  <c r="O26"/>
  <c r="L26"/>
  <c r="I26"/>
  <c r="F26"/>
  <c r="O25"/>
  <c r="L25"/>
  <c r="I25"/>
  <c r="F25"/>
  <c r="O24"/>
  <c r="L24"/>
  <c r="I24"/>
  <c r="F24"/>
  <c r="O23"/>
  <c r="L23"/>
  <c r="I23"/>
  <c r="F23"/>
  <c r="O22"/>
  <c r="L22"/>
  <c r="I22"/>
  <c r="F22"/>
  <c r="O21"/>
  <c r="L21"/>
  <c r="I21"/>
  <c r="F21"/>
  <c r="O20"/>
  <c r="L20"/>
  <c r="I20"/>
  <c r="F20"/>
  <c r="O19"/>
  <c r="L19"/>
  <c r="I19"/>
  <c r="F19"/>
  <c r="O18"/>
  <c r="L18"/>
  <c r="I18"/>
  <c r="F18"/>
  <c r="O17"/>
  <c r="L17"/>
  <c r="I17"/>
  <c r="F17"/>
  <c r="O16"/>
  <c r="L16"/>
  <c r="I16"/>
  <c r="F16"/>
  <c r="O15"/>
  <c r="L15"/>
  <c r="I15"/>
  <c r="F15"/>
  <c r="O14"/>
  <c r="L14"/>
  <c r="I14"/>
  <c r="F14"/>
  <c r="O13"/>
  <c r="L13"/>
  <c r="I13"/>
  <c r="F13"/>
  <c r="O12"/>
  <c r="L12"/>
  <c r="I12"/>
  <c r="F12"/>
  <c r="O11"/>
  <c r="L11"/>
  <c r="I11"/>
  <c r="F11"/>
  <c r="O10"/>
  <c r="L10"/>
  <c r="I10"/>
  <c r="F10"/>
  <c r="O9"/>
  <c r="L9"/>
  <c r="I9"/>
  <c r="F9"/>
  <c r="O8"/>
  <c r="L8"/>
  <c r="L49" s="1"/>
  <c r="I8"/>
  <c r="F8"/>
  <c r="F49" s="1"/>
  <c r="N7" i="15"/>
  <c r="E7"/>
  <c r="H100" i="77"/>
  <c r="G100"/>
  <c r="F100"/>
  <c r="E100"/>
  <c r="D100"/>
  <c r="H83"/>
  <c r="G83"/>
  <c r="F83"/>
  <c r="E83"/>
  <c r="D83"/>
  <c r="H75"/>
  <c r="G75"/>
  <c r="F75"/>
  <c r="E75"/>
  <c r="D75"/>
  <c r="H63"/>
  <c r="G63"/>
  <c r="F63"/>
  <c r="E63"/>
  <c r="D63"/>
  <c r="H49"/>
  <c r="G49"/>
  <c r="F49"/>
  <c r="E49"/>
  <c r="D49"/>
  <c r="H44"/>
  <c r="G44"/>
  <c r="F44"/>
  <c r="E44"/>
  <c r="D44"/>
  <c r="H31"/>
  <c r="G31"/>
  <c r="F31"/>
  <c r="E31"/>
  <c r="D31"/>
  <c r="H26"/>
  <c r="G26"/>
  <c r="F26"/>
  <c r="E26"/>
  <c r="D26"/>
  <c r="G83" i="1"/>
  <c r="G82"/>
  <c r="H82" s="1"/>
  <c r="G58"/>
  <c r="H58" s="1"/>
  <c r="G59"/>
  <c r="I51"/>
  <c r="G50"/>
  <c r="H50" s="1"/>
  <c r="G47"/>
  <c r="H47" s="1"/>
  <c r="I47" s="1"/>
  <c r="J47" s="1"/>
  <c r="G46"/>
  <c r="H46" s="1"/>
  <c r="I46" s="1"/>
  <c r="G34"/>
  <c r="H34" s="1"/>
  <c r="I34" s="1"/>
  <c r="J34" s="1"/>
  <c r="K34" s="1"/>
  <c r="G12"/>
  <c r="G7"/>
  <c r="G37"/>
  <c r="H37" s="1"/>
  <c r="G79"/>
  <c r="G54"/>
  <c r="H54" s="1"/>
  <c r="I54" s="1"/>
  <c r="J54" s="1"/>
  <c r="H10"/>
  <c r="G67"/>
  <c r="H67" s="1"/>
  <c r="G38"/>
  <c r="G14"/>
  <c r="H14" s="1"/>
  <c r="I14" s="1"/>
  <c r="G53"/>
  <c r="G77"/>
  <c r="H77" s="1"/>
  <c r="I77" s="1"/>
  <c r="J77" s="1"/>
  <c r="K77" s="1"/>
  <c r="G39"/>
  <c r="G3"/>
  <c r="G26"/>
  <c r="H26" s="1"/>
  <c r="I26" s="1"/>
  <c r="G69"/>
  <c r="G19"/>
  <c r="G30"/>
  <c r="H29"/>
  <c r="I29" s="1"/>
  <c r="H28"/>
  <c r="I28" s="1"/>
  <c r="H27"/>
  <c r="G9"/>
  <c r="H9" s="1"/>
  <c r="I9" s="1"/>
  <c r="H57"/>
  <c r="I57" s="1"/>
  <c r="J57" s="1"/>
  <c r="H38"/>
  <c r="H59"/>
  <c r="I59" s="1"/>
  <c r="L1"/>
  <c r="H7"/>
  <c r="I7" s="1"/>
  <c r="H3"/>
  <c r="I3" s="1"/>
  <c r="J3" s="1"/>
  <c r="K3" s="1"/>
  <c r="H79"/>
  <c r="I79" s="1"/>
  <c r="J79" s="1"/>
  <c r="H53"/>
  <c r="I53"/>
  <c r="J53" s="1"/>
  <c r="K53" s="1"/>
  <c r="H83"/>
  <c r="I83"/>
  <c r="H80"/>
  <c r="I80"/>
  <c r="H39"/>
  <c r="I39"/>
  <c r="J39" s="1"/>
  <c r="K39" s="1"/>
  <c r="H30"/>
  <c r="I30" s="1"/>
  <c r="J30" s="1"/>
  <c r="K30" s="1"/>
  <c r="H33"/>
  <c r="I33" s="1"/>
  <c r="P17" i="61"/>
  <c r="M17"/>
  <c r="J17"/>
  <c r="O10" i="99"/>
  <c r="O19"/>
  <c r="V10"/>
  <c r="V19"/>
  <c r="H12"/>
  <c r="H19"/>
  <c r="G10" i="78" l="1"/>
  <c r="H10" s="1"/>
  <c r="F15"/>
  <c r="G41"/>
  <c r="H41" s="1"/>
  <c r="F43"/>
  <c r="L101"/>
  <c r="O101"/>
  <c r="G24"/>
  <c r="H24" s="1"/>
  <c r="F28"/>
  <c r="G61"/>
  <c r="H61" s="1"/>
  <c r="F70"/>
  <c r="F101"/>
  <c r="R101"/>
  <c r="Y526" i="85"/>
  <c r="I32" i="96"/>
  <c r="O32"/>
  <c r="F30" i="97"/>
  <c r="F31" s="1"/>
  <c r="I20"/>
  <c r="I30" s="1"/>
  <c r="I31" s="1"/>
  <c r="G273" i="102"/>
  <c r="J273"/>
</calcChain>
</file>

<file path=xl/comments1.xml><?xml version="1.0" encoding="utf-8"?>
<comments xmlns="http://schemas.openxmlformats.org/spreadsheetml/2006/main">
  <authors>
    <author>darlene.luna</author>
    <author>jaime.bucks</author>
  </authors>
  <commentList>
    <comment ref="F4" authorId="0">
      <text>
        <r>
          <rPr>
            <b/>
            <sz val="10"/>
            <color indexed="81"/>
            <rFont val="Tahoma"/>
            <family val="2"/>
          </rPr>
          <t>option for 5 year extension to 2020/ vendor req'd to notify 60 days in advance of expiration to renew (rcv notification by 3/1/15)</t>
        </r>
        <r>
          <rPr>
            <b/>
            <sz val="8"/>
            <color indexed="81"/>
            <rFont val="Tahoma"/>
            <family val="2"/>
          </rPr>
          <t xml:space="preserve">
</t>
        </r>
      </text>
    </comment>
    <comment ref="F5" authorId="0">
      <text>
        <r>
          <rPr>
            <b/>
            <sz val="8"/>
            <color indexed="81"/>
            <rFont val="Tahoma"/>
            <family val="2"/>
          </rPr>
          <t>36 month contract. Contract in file</t>
        </r>
      </text>
    </comment>
    <comment ref="F7" authorId="0">
      <text>
        <r>
          <rPr>
            <b/>
            <sz val="10"/>
            <color indexed="81"/>
            <rFont val="Tahoma"/>
            <family val="2"/>
          </rPr>
          <t xml:space="preserve">one year, 2 add'l 1 yr extentions, 3 month notification for price increase &amp; to continue contract -Allow to Expire </t>
        </r>
      </text>
    </comment>
    <comment ref="F9" authorId="0">
      <text>
        <r>
          <rPr>
            <b/>
            <sz val="10"/>
            <color indexed="81"/>
            <rFont val="Tahoma"/>
            <family val="2"/>
          </rPr>
          <t xml:space="preserve">3 year qualification
 with option for 2 one year renewals with  parties as needed (Dml 3/2/15)
</t>
        </r>
        <r>
          <rPr>
            <sz val="10"/>
            <color indexed="81"/>
            <rFont val="Tahoma"/>
            <family val="2"/>
          </rPr>
          <t xml:space="preserve">
</t>
        </r>
      </text>
    </comment>
    <comment ref="F12" authorId="0">
      <text>
        <r>
          <rPr>
            <b/>
            <sz val="10"/>
            <color indexed="81"/>
            <rFont val="Tahoma"/>
            <family val="2"/>
          </rPr>
          <t>7/2/13 per Dwilliams, 25% found to be sub-par - will not be utilizing this part of contract with DPC.
2/11/13 one year plus 3 additional one year terms to auto renew with 90 days written notice = price escalation 90 days written notice by Nov 18</t>
        </r>
        <r>
          <rPr>
            <sz val="10"/>
            <color indexed="81"/>
            <rFont val="Tahoma"/>
            <family val="2"/>
          </rPr>
          <t xml:space="preserve">
</t>
        </r>
      </text>
    </comment>
    <comment ref="F13" authorId="0">
      <text>
        <r>
          <rPr>
            <b/>
            <sz val="10"/>
            <color indexed="81"/>
            <rFont val="Tahoma"/>
            <family val="2"/>
          </rPr>
          <t>2/11/13 one year plus 3 additional one year terms to auto renew with 90 days written notice = price escalation 90 days written notice by Nov 18</t>
        </r>
        <r>
          <rPr>
            <sz val="10"/>
            <color indexed="81"/>
            <rFont val="Tahoma"/>
            <family val="2"/>
          </rPr>
          <t xml:space="preserve">
</t>
        </r>
      </text>
    </comment>
    <comment ref="F16" authorId="0">
      <text>
        <r>
          <rPr>
            <b/>
            <sz val="10"/>
            <color indexed="81"/>
            <rFont val="Tahoma"/>
            <family val="2"/>
          </rPr>
          <t xml:space="preserve">1 year, with 2 extensions, will auto renew without 90 advance notice of termination/price escalation also requires 90 days notice (August 6 of each month). Go out to bid in June - Open October 1-15, for plant testing etc.
</t>
        </r>
      </text>
    </comment>
    <comment ref="F19" authorId="0">
      <text>
        <r>
          <rPr>
            <b/>
            <sz val="10"/>
            <color indexed="81"/>
            <rFont val="Tahoma"/>
            <family val="2"/>
          </rPr>
          <t>3 years with 2- one year options subject to agreement (dml 3/2/15)</t>
        </r>
        <r>
          <rPr>
            <sz val="10"/>
            <color indexed="81"/>
            <rFont val="Tahoma"/>
            <family val="2"/>
          </rPr>
          <t xml:space="preserve">
</t>
        </r>
      </text>
    </comment>
    <comment ref="F20" authorId="0">
      <text>
        <r>
          <rPr>
            <b/>
            <sz val="10"/>
            <color indexed="81"/>
            <rFont val="Tahoma"/>
            <family val="2"/>
          </rPr>
          <t>5 year contract</t>
        </r>
        <r>
          <rPr>
            <sz val="10"/>
            <color indexed="81"/>
            <rFont val="Tahoma"/>
            <family val="2"/>
          </rPr>
          <t xml:space="preserve">
</t>
        </r>
      </text>
    </comment>
    <comment ref="F22" authorId="0">
      <text>
        <r>
          <rPr>
            <b/>
            <sz val="10"/>
            <color indexed="81"/>
            <rFont val="Tahoma"/>
            <family val="2"/>
          </rPr>
          <t xml:space="preserve">Extended 3 years - 10-21-2019
</t>
        </r>
      </text>
    </comment>
    <comment ref="F23" authorId="0">
      <text>
        <r>
          <rPr>
            <b/>
            <sz val="10"/>
            <color indexed="81"/>
            <rFont val="Tahoma"/>
            <family val="2"/>
          </rPr>
          <t xml:space="preserve">1 year w/2 - 1 year terms. Exp 10/5/13
</t>
        </r>
        <r>
          <rPr>
            <sz val="10"/>
            <color indexed="81"/>
            <rFont val="Tahoma"/>
            <family val="2"/>
          </rPr>
          <t xml:space="preserve">
</t>
        </r>
      </text>
    </comment>
    <comment ref="F24" authorId="0">
      <text>
        <r>
          <rPr>
            <b/>
            <sz val="10"/>
            <color indexed="81"/>
            <rFont val="Tahoma"/>
            <family val="2"/>
          </rPr>
          <t xml:space="preserve">2nd term accepted exp 7/20/14
1 year base, 4 add'l one year extensions,  - Automatic renewal option /price escalation request required 90 days in advance of each term renewal. (by May 20th)
</t>
        </r>
      </text>
    </comment>
    <comment ref="F25" authorId="0">
      <text>
        <r>
          <rPr>
            <b/>
            <sz val="10"/>
            <color indexed="81"/>
            <rFont val="Tahoma"/>
            <family val="2"/>
          </rPr>
          <t>Per Jrangel/expiration 3/31/2017.
5 year term extended 5 additional years - must terminate 90 days in advance of final term end date 
(dluna 10/10/14)</t>
        </r>
      </text>
    </comment>
    <comment ref="F26" authorId="0">
      <text>
        <r>
          <rPr>
            <b/>
            <sz val="10"/>
            <color indexed="81"/>
            <rFont val="Tahoma"/>
            <family val="2"/>
          </rPr>
          <t xml:space="preserve">1 year term to Auto -renew for 2 years unless 90 day termination given by either party (dml 1/26/15
</t>
        </r>
        <r>
          <rPr>
            <sz val="10"/>
            <color indexed="81"/>
            <rFont val="Tahoma"/>
            <family val="2"/>
          </rPr>
          <t xml:space="preserve">
</t>
        </r>
      </text>
    </comment>
    <comment ref="F27" authorId="0">
      <text>
        <r>
          <rPr>
            <b/>
            <sz val="10"/>
            <color indexed="81"/>
            <rFont val="Tahoma"/>
            <family val="2"/>
          </rPr>
          <t>3 year qualification
 with option for 2 one year renewals with  parties as needed (Dml 3/2/15)</t>
        </r>
        <r>
          <rPr>
            <sz val="10"/>
            <color indexed="81"/>
            <rFont val="Tahoma"/>
            <family val="2"/>
          </rPr>
          <t xml:space="preserve">
</t>
        </r>
      </text>
    </comment>
    <comment ref="F28" authorId="0">
      <text>
        <r>
          <rPr>
            <b/>
            <sz val="10"/>
            <color indexed="81"/>
            <rFont val="Tahoma"/>
            <family val="2"/>
          </rPr>
          <t xml:space="preserve">3 year qualification
 with option for 2 one year renewals with  parties as needed (Dml 3/2/15)
</t>
        </r>
      </text>
    </comment>
    <comment ref="F29" authorId="0">
      <text>
        <r>
          <rPr>
            <b/>
            <sz val="10"/>
            <color indexed="81"/>
            <rFont val="Tahoma"/>
            <family val="2"/>
          </rPr>
          <t>3 year qualification
 with option for 2 one year renewals with  parties as needed (Dml 3/2/15)</t>
        </r>
        <r>
          <rPr>
            <sz val="10"/>
            <color indexed="81"/>
            <rFont val="Tahoma"/>
            <family val="2"/>
          </rPr>
          <t xml:space="preserve">
</t>
        </r>
      </text>
    </comment>
    <comment ref="F30" authorId="0">
      <text>
        <r>
          <rPr>
            <sz val="10"/>
            <color indexed="81"/>
            <rFont val="Tahoma"/>
            <family val="2"/>
          </rPr>
          <t xml:space="preserve">9/2/13 King &amp; KJ extended through 9/20/14, no response from X8. dluna
(3 yr w/2 one yr options to expire 9/15/15 with options)
</t>
        </r>
      </text>
    </comment>
    <comment ref="F31" authorId="0">
      <text>
        <r>
          <rPr>
            <b/>
            <sz val="10"/>
            <color indexed="81"/>
            <rFont val="Tahoma"/>
            <family val="2"/>
          </rPr>
          <t>3 year awarded bid with 2, 1 year renewal options</t>
        </r>
        <r>
          <rPr>
            <sz val="10"/>
            <color indexed="81"/>
            <rFont val="Tahoma"/>
            <family val="2"/>
          </rPr>
          <t xml:space="preserve">
</t>
        </r>
      </text>
    </comment>
    <comment ref="F32" authorId="0">
      <text>
        <r>
          <rPr>
            <b/>
            <sz val="10"/>
            <color indexed="81"/>
            <rFont val="Tahoma"/>
            <family val="2"/>
          </rPr>
          <t>3 year awarded bid with 2, 1 year renewal options</t>
        </r>
        <r>
          <rPr>
            <sz val="10"/>
            <color indexed="81"/>
            <rFont val="Tahoma"/>
            <family val="2"/>
          </rPr>
          <t xml:space="preserve">
</t>
        </r>
      </text>
    </comment>
    <comment ref="F33" authorId="0">
      <text>
        <r>
          <rPr>
            <b/>
            <sz val="10"/>
            <color indexed="81"/>
            <rFont val="Tahoma"/>
            <family val="2"/>
          </rPr>
          <t>Contract date 9/16/14, one year, 2 add'l 1 yr options (rebid beginning 7/1/17)-no option for price escalation</t>
        </r>
        <r>
          <rPr>
            <sz val="10"/>
            <color indexed="81"/>
            <rFont val="Tahoma"/>
            <family val="2"/>
          </rPr>
          <t xml:space="preserve">
</t>
        </r>
      </text>
    </comment>
    <comment ref="F34" authorId="0">
      <text>
        <r>
          <rPr>
            <sz val="10"/>
            <color indexed="81"/>
            <rFont val="Tahoma"/>
            <family val="2"/>
          </rPr>
          <t>one year term with 4 add'l 1 year terms available by agreement with both parties.</t>
        </r>
      </text>
    </comment>
    <comment ref="F35" authorId="0">
      <text>
        <r>
          <rPr>
            <b/>
            <sz val="10"/>
            <color indexed="81"/>
            <rFont val="Tahoma"/>
            <family val="2"/>
          </rPr>
          <t xml:space="preserve">Bid term 3-5 years, will autorenew after 1st 3 years, 3 months written notice to terminate required by April 1, 2016/ price escalation request needs to be submitted by 4/1/2015
</t>
        </r>
        <r>
          <rPr>
            <sz val="10"/>
            <color indexed="81"/>
            <rFont val="Tahoma"/>
            <family val="2"/>
          </rPr>
          <t xml:space="preserve">
</t>
        </r>
      </text>
    </comment>
    <comment ref="F37" authorId="0">
      <text>
        <r>
          <rPr>
            <b/>
            <sz val="10"/>
            <color indexed="81"/>
            <rFont val="Tahoma"/>
            <family val="2"/>
          </rPr>
          <t xml:space="preserve">Lease Purchase agreement, last payment in 2019
</t>
        </r>
      </text>
    </comment>
    <comment ref="F40" authorId="0">
      <text>
        <r>
          <rPr>
            <sz val="10"/>
            <color indexed="81"/>
            <rFont val="Tahoma"/>
            <family val="2"/>
          </rPr>
          <t>1 YR TERM WITH 3  (1) ONE YEAR Automatic RENEWAL options. Final Bid term expires 10/20/2019 (dl 10/10/14)</t>
        </r>
      </text>
    </comment>
    <comment ref="F41" authorId="0">
      <text>
        <r>
          <rPr>
            <b/>
            <sz val="10"/>
            <color indexed="81"/>
            <rFont val="Tahoma"/>
            <family val="2"/>
          </rPr>
          <t>One year with 2 extensions, no more than 3 yrs (dml 2/7/13)</t>
        </r>
        <r>
          <rPr>
            <sz val="10"/>
            <color indexed="81"/>
            <rFont val="Tahoma"/>
            <family val="2"/>
          </rPr>
          <t xml:space="preserve">
</t>
        </r>
      </text>
    </comment>
    <comment ref="F43" authorId="0">
      <text>
        <r>
          <rPr>
            <b/>
            <sz val="10"/>
            <color indexed="81"/>
            <rFont val="Tahoma"/>
            <family val="2"/>
          </rPr>
          <t xml:space="preserve">1 six months terms PLUS a 1-year term extension allowed. </t>
        </r>
      </text>
    </comment>
    <comment ref="F44" authorId="0">
      <text>
        <r>
          <rPr>
            <sz val="10"/>
            <color indexed="81"/>
            <rFont val="Tahoma"/>
            <family val="2"/>
          </rPr>
          <t>3 year term plus 2 add'l one year terms as agreed by each parties. 90 day requiment for written notice to extend prior to expiration date. Must extend by June 20, 2017  (dml 10/10/14)</t>
        </r>
      </text>
    </comment>
    <comment ref="F46" authorId="0">
      <text>
        <r>
          <rPr>
            <b/>
            <sz val="10"/>
            <color indexed="81"/>
            <rFont val="Tahoma"/>
            <family val="2"/>
          </rPr>
          <t>One year with 2 (1 yr), autorenew unless 90 days written notice to terminate, 90 days advance for price increase (dml 10/15/13)</t>
        </r>
      </text>
    </comment>
    <comment ref="F47" authorId="0">
      <text>
        <r>
          <rPr>
            <b/>
            <sz val="10"/>
            <color indexed="81"/>
            <rFont val="Tahoma"/>
            <family val="2"/>
          </rPr>
          <t>1 year with 2 add'l one year extensions - 90 prior notice to terminate, automatic extension.</t>
        </r>
        <r>
          <rPr>
            <sz val="10"/>
            <color indexed="81"/>
            <rFont val="Tahoma"/>
            <family val="2"/>
          </rPr>
          <t xml:space="preserve">
Vendor must terminate/req price increase by 6/16/2015
</t>
        </r>
      </text>
    </comment>
    <comment ref="F48" authorId="0">
      <text>
        <r>
          <rPr>
            <sz val="10"/>
            <color indexed="81"/>
            <rFont val="Tahoma"/>
            <family val="2"/>
          </rPr>
          <t>One year term, two add'l one year terms with 3 months notice in advance to continue &amp; for price increase. (addendum #1) dluna 6/25/13 - went out to bid but all bids were rejected</t>
        </r>
      </text>
    </comment>
    <comment ref="H48" authorId="0">
      <text>
        <r>
          <rPr>
            <b/>
            <sz val="10"/>
            <color indexed="81"/>
            <rFont val="Tahoma"/>
            <family val="2"/>
          </rPr>
          <t>additional one year extention, notification to etend must be made by October 17, 2013</t>
        </r>
        <r>
          <rPr>
            <sz val="10"/>
            <color indexed="81"/>
            <rFont val="Tahoma"/>
            <family val="2"/>
          </rPr>
          <t xml:space="preserve">
</t>
        </r>
      </text>
    </comment>
    <comment ref="F50" authorId="0">
      <text>
        <r>
          <rPr>
            <b/>
            <sz val="10"/>
            <color indexed="81"/>
            <rFont val="Tahoma"/>
            <family val="2"/>
          </rPr>
          <t xml:space="preserve">dml 1 yr, 2 extensions/3 month continuation &amp; price escalation req. (10/22/13) (A. Morales wants bid to fulfill it's 3 year term 9/16/13 dl)
</t>
        </r>
        <r>
          <rPr>
            <sz val="10"/>
            <color indexed="81"/>
            <rFont val="Tahoma"/>
            <family val="2"/>
          </rPr>
          <t xml:space="preserve">
</t>
        </r>
      </text>
    </comment>
    <comment ref="F51" authorId="0">
      <text>
        <r>
          <rPr>
            <b/>
            <sz val="10"/>
            <color indexed="81"/>
            <rFont val="Tahoma"/>
            <family val="2"/>
          </rPr>
          <t xml:space="preserve">One year with 3 - one year options to renew - final renewal 8/4/16 (Go out to bid April of 2017)
</t>
        </r>
      </text>
    </comment>
    <comment ref="F54" authorId="0">
      <text>
        <r>
          <rPr>
            <b/>
            <sz val="10"/>
            <color indexed="81"/>
            <rFont val="Tahoma"/>
            <family val="2"/>
          </rPr>
          <t>one year with 3 extensions, price escalation anytime with 30 days notice(dml 2/7/13)</t>
        </r>
        <r>
          <rPr>
            <sz val="10"/>
            <color indexed="81"/>
            <rFont val="Tahoma"/>
            <family val="2"/>
          </rPr>
          <t xml:space="preserve">
</t>
        </r>
      </text>
    </comment>
    <comment ref="F56" authorId="0">
      <text>
        <r>
          <rPr>
            <sz val="10"/>
            <color indexed="81"/>
            <rFont val="Tahoma"/>
            <family val="2"/>
          </rPr>
          <t>3 year term plus 2 add'l one year terms as agreed by both parties. 90 day requiment for bidder to extend prior to expiration date. Must extend by JANUARY 1, 2016 (dluna 3/27/13)</t>
        </r>
      </text>
    </comment>
    <comment ref="F57" authorId="0">
      <text>
        <r>
          <rPr>
            <b/>
            <sz val="10"/>
            <color indexed="81"/>
            <rFont val="Tahoma"/>
            <family val="2"/>
          </rPr>
          <t>1 yr, 4 - four add'l (1) one year automatic renewal/ unless 90 day written notice (dml 10/10/14)</t>
        </r>
        <r>
          <rPr>
            <sz val="10"/>
            <color indexed="81"/>
            <rFont val="Tahoma"/>
            <family val="2"/>
          </rPr>
          <t xml:space="preserve">
</t>
        </r>
      </text>
    </comment>
    <comment ref="F58" authorId="0">
      <text>
        <r>
          <rPr>
            <b/>
            <sz val="10"/>
            <color indexed="81"/>
            <rFont val="Tahoma"/>
            <family val="2"/>
          </rPr>
          <t xml:space="preserve">24 months with one 12 month option.  </t>
        </r>
        <r>
          <rPr>
            <sz val="10"/>
            <color indexed="81"/>
            <rFont val="Tahoma"/>
            <family val="2"/>
          </rPr>
          <t xml:space="preserve">3 month notification to discontinue due March 1 2014. (Abel Morales - wants this contract to go it's 3 year course. 9/16/13)
</t>
        </r>
      </text>
    </comment>
    <comment ref="F59" authorId="0">
      <text>
        <r>
          <rPr>
            <b/>
            <sz val="10"/>
            <color indexed="81"/>
            <rFont val="Tahoma"/>
            <family val="2"/>
          </rPr>
          <t xml:space="preserve">1 year, 2 add'l 1 year terms, automatic renewal unless 90 days notice given.90 days required for price escalation. Due by 3/4/2014  Dml </t>
        </r>
        <r>
          <rPr>
            <sz val="10"/>
            <color indexed="81"/>
            <rFont val="Tahoma"/>
            <family val="2"/>
          </rPr>
          <t xml:space="preserve">
</t>
        </r>
      </text>
    </comment>
    <comment ref="F61" authorId="0">
      <text>
        <r>
          <rPr>
            <b/>
            <sz val="10"/>
            <color indexed="81"/>
            <rFont val="Tahoma"/>
            <family val="2"/>
          </rPr>
          <t>3 year term (x 10/05/13) with 2 1-year options (dl 11/23/14)</t>
        </r>
      </text>
    </comment>
    <comment ref="D63" authorId="0">
      <text>
        <r>
          <rPr>
            <b/>
            <sz val="9"/>
            <color indexed="81"/>
            <rFont val="Tahoma"/>
            <family val="2"/>
          </rPr>
          <t>Jeff Thompson | MTM
405-609-6844 office
jthompson@mtmrecognition.com  (dml 4/5/13)</t>
        </r>
        <r>
          <rPr>
            <sz val="8"/>
            <color indexed="81"/>
            <rFont val="Tahoma"/>
            <family val="2"/>
          </rPr>
          <t xml:space="preserve">
</t>
        </r>
      </text>
    </comment>
    <comment ref="F63" authorId="0">
      <text>
        <r>
          <rPr>
            <b/>
            <sz val="8"/>
            <color indexed="81"/>
            <rFont val="Tahoma"/>
            <family val="2"/>
          </rPr>
          <t>36 month term, written notice of agreement from CM for up to 3 add'l 12 mo terms</t>
        </r>
        <r>
          <rPr>
            <sz val="8"/>
            <color indexed="81"/>
            <rFont val="Tahoma"/>
            <family val="2"/>
          </rPr>
          <t xml:space="preserve">
</t>
        </r>
      </text>
    </comment>
    <comment ref="F65" authorId="0">
      <text>
        <r>
          <rPr>
            <b/>
            <sz val="10"/>
            <color indexed="81"/>
            <rFont val="Tahoma"/>
            <family val="2"/>
          </rPr>
          <t>1 year, auto renew for 2 add'l 1 yr terms, 60 notice to terminate $111,899 annual max (10/29/13 dl)</t>
        </r>
        <r>
          <rPr>
            <sz val="10"/>
            <color indexed="81"/>
            <rFont val="Tahoma"/>
            <family val="2"/>
          </rPr>
          <t xml:space="preserve">
</t>
        </r>
      </text>
    </comment>
    <comment ref="F66" authorId="0">
      <text>
        <r>
          <rPr>
            <b/>
            <sz val="10"/>
            <color indexed="81"/>
            <rFont val="Tahoma"/>
            <family val="2"/>
          </rPr>
          <t xml:space="preserve">One plus 2 add'l 1 year extentions if agreeable with both parties.
</t>
        </r>
        <r>
          <rPr>
            <sz val="10"/>
            <color indexed="81"/>
            <rFont val="Tahoma"/>
            <family val="2"/>
          </rPr>
          <t xml:space="preserve">
</t>
        </r>
      </text>
    </comment>
    <comment ref="F69" authorId="0">
      <text>
        <r>
          <rPr>
            <b/>
            <sz val="10"/>
            <color indexed="81"/>
            <rFont val="Tahoma"/>
            <family val="2"/>
          </rPr>
          <t xml:space="preserve">3 years with 2- one year options subject to agreement (dml 2/18/13)
</t>
        </r>
        <r>
          <rPr>
            <sz val="10"/>
            <color indexed="81"/>
            <rFont val="Tahoma"/>
            <family val="2"/>
          </rPr>
          <t xml:space="preserve">
</t>
        </r>
      </text>
    </comment>
    <comment ref="F70" authorId="0">
      <text>
        <r>
          <rPr>
            <b/>
            <sz val="10"/>
            <color indexed="81"/>
            <rFont val="Tahoma"/>
            <family val="2"/>
          </rPr>
          <t>updated 2/25/13 dml</t>
        </r>
        <r>
          <rPr>
            <sz val="10"/>
            <color indexed="81"/>
            <rFont val="Tahoma"/>
            <family val="2"/>
          </rPr>
          <t xml:space="preserve">
</t>
        </r>
      </text>
    </comment>
    <comment ref="F71" authorId="0">
      <text>
        <r>
          <rPr>
            <b/>
            <sz val="10"/>
            <color indexed="81"/>
            <rFont val="Tahoma"/>
            <family val="2"/>
          </rPr>
          <t>verified 2/25/13 dml</t>
        </r>
        <r>
          <rPr>
            <sz val="10"/>
            <color indexed="81"/>
            <rFont val="Tahoma"/>
            <family val="2"/>
          </rPr>
          <t xml:space="preserve">
</t>
        </r>
      </text>
    </comment>
    <comment ref="F72" authorId="0">
      <text>
        <r>
          <rPr>
            <b/>
            <sz val="10"/>
            <color indexed="81"/>
            <rFont val="Tahoma"/>
            <family val="2"/>
          </rPr>
          <t xml:space="preserve">updated 2/25/13 dml </t>
        </r>
        <r>
          <rPr>
            <sz val="10"/>
            <color indexed="81"/>
            <rFont val="Tahoma"/>
            <family val="2"/>
          </rPr>
          <t xml:space="preserve">
</t>
        </r>
      </text>
    </comment>
    <comment ref="F74" authorId="0">
      <text>
        <r>
          <rPr>
            <b/>
            <sz val="10"/>
            <color indexed="81"/>
            <rFont val="Tahoma"/>
            <family val="2"/>
          </rPr>
          <t xml:space="preserve">90 termination w/o cause - expiring 4/15/14
</t>
        </r>
        <r>
          <rPr>
            <sz val="10"/>
            <color indexed="81"/>
            <rFont val="Tahoma"/>
            <family val="2"/>
          </rPr>
          <t xml:space="preserve">
</t>
        </r>
      </text>
    </comment>
    <comment ref="F75" authorId="0">
      <text>
        <r>
          <rPr>
            <b/>
            <sz val="10"/>
            <color indexed="81"/>
            <rFont val="Tahoma"/>
            <family val="2"/>
          </rPr>
          <t>1 year with 1 option for 1 year renewal / 90 days  notice to renew required. Notification required by March 4</t>
        </r>
        <r>
          <rPr>
            <sz val="10"/>
            <color indexed="81"/>
            <rFont val="Tahoma"/>
            <family val="2"/>
          </rPr>
          <t xml:space="preserve">, </t>
        </r>
        <r>
          <rPr>
            <b/>
            <sz val="10"/>
            <color indexed="81"/>
            <rFont val="Tahoma"/>
            <family val="2"/>
          </rPr>
          <t>2014 to renew. dml</t>
        </r>
      </text>
    </comment>
    <comment ref="F77" authorId="0">
      <text>
        <r>
          <rPr>
            <b/>
            <sz val="10"/>
            <color indexed="81"/>
            <rFont val="Tahoma"/>
            <family val="2"/>
          </rPr>
          <t xml:space="preserve">1 year with 4, 1-yr extentions…
</t>
        </r>
        <r>
          <rPr>
            <sz val="10"/>
            <color indexed="81"/>
            <rFont val="Tahoma"/>
            <family val="2"/>
          </rPr>
          <t xml:space="preserve">
</t>
        </r>
      </text>
    </comment>
    <comment ref="F78" authorId="0">
      <text>
        <r>
          <rPr>
            <b/>
            <sz val="10"/>
            <color indexed="81"/>
            <rFont val="Tahoma"/>
            <family val="2"/>
          </rPr>
          <t>One year with four additional 1-year terms (dml 11/14)</t>
        </r>
        <r>
          <rPr>
            <sz val="10"/>
            <color indexed="81"/>
            <rFont val="Tahoma"/>
            <family val="2"/>
          </rPr>
          <t xml:space="preserve">
</t>
        </r>
      </text>
    </comment>
    <comment ref="F79" authorId="0">
      <text>
        <r>
          <rPr>
            <b/>
            <sz val="10"/>
            <color indexed="81"/>
            <rFont val="Tahoma"/>
            <family val="2"/>
          </rPr>
          <t>2 year term with 3 - one year options if agreeable to both parties. Extended to 6/23/14</t>
        </r>
      </text>
    </comment>
    <comment ref="F80" authorId="1">
      <text>
        <r>
          <rPr>
            <sz val="8"/>
            <color indexed="81"/>
            <rFont val="Tahoma"/>
            <family val="2"/>
          </rPr>
          <t xml:space="preserve">3 YR term plus 2 one year terms automatically renewed.  90 days notice of non-renew option required.  JB
</t>
        </r>
      </text>
    </comment>
    <comment ref="F81" authorId="0">
      <text>
        <r>
          <rPr>
            <b/>
            <sz val="10"/>
            <color indexed="81"/>
            <rFont val="Tahoma"/>
            <family val="2"/>
          </rPr>
          <t xml:space="preserve">One Year - no extension </t>
        </r>
      </text>
    </comment>
    <comment ref="F82" authorId="0">
      <text>
        <r>
          <rPr>
            <b/>
            <sz val="10"/>
            <color indexed="81"/>
            <rFont val="Tahoma"/>
            <family val="2"/>
          </rPr>
          <t>one year with 1 option - automatic renewal unless 60 days advance notice given.</t>
        </r>
        <r>
          <rPr>
            <sz val="10"/>
            <color indexed="81"/>
            <rFont val="Tahoma"/>
            <family val="2"/>
          </rPr>
          <t xml:space="preserve">
</t>
        </r>
      </text>
    </comment>
    <comment ref="F499" authorId="0">
      <text>
        <r>
          <rPr>
            <sz val="10"/>
            <color indexed="81"/>
            <rFont val="Tahoma"/>
            <family val="2"/>
          </rPr>
          <t xml:space="preserve">updated 2/15/13 dml
</t>
        </r>
      </text>
    </comment>
    <comment ref="F500" authorId="0">
      <text>
        <r>
          <rPr>
            <sz val="10"/>
            <color indexed="81"/>
            <rFont val="Tahoma"/>
            <family val="2"/>
          </rPr>
          <t xml:space="preserve">verified
 2/15/13 dml
</t>
        </r>
      </text>
    </comment>
  </commentList>
</comments>
</file>

<file path=xl/comments2.xml><?xml version="1.0" encoding="utf-8"?>
<comments xmlns="http://schemas.openxmlformats.org/spreadsheetml/2006/main">
  <authors>
    <author>darlene.luna</author>
  </authors>
  <commentList>
    <comment ref="P69" authorId="0">
      <text>
        <r>
          <rPr>
            <b/>
            <sz val="8"/>
            <color indexed="81"/>
            <rFont val="Tahoma"/>
            <family val="2"/>
          </rPr>
          <t>darlene.luna:</t>
        </r>
        <r>
          <rPr>
            <sz val="8"/>
            <color indexed="81"/>
            <rFont val="Tahoma"/>
            <family val="2"/>
          </rPr>
          <t xml:space="preserve">
Quoted Price per Case (20) $56.25, Price per each $2.81
</t>
        </r>
      </text>
    </comment>
  </commentList>
</comments>
</file>

<file path=xl/comments3.xml><?xml version="1.0" encoding="utf-8"?>
<comments xmlns="http://schemas.openxmlformats.org/spreadsheetml/2006/main">
  <authors>
    <author>darlene.luna</author>
  </authors>
  <commentList>
    <comment ref="C172" authorId="0">
      <text>
        <r>
          <rPr>
            <b/>
            <sz val="10"/>
            <color indexed="81"/>
            <rFont val="Tahoma"/>
            <family val="2"/>
          </rPr>
          <t>HD's bid for #98 Oval Meter Box was submitted in error as $2.80. When I requested the excel spreadsheet they caught their mistake and corrected it.  I told him original bid stood. No changes could be made after bid opening. HD said they would not be able to supply this part at the bid price. dluna 5/15/13</t>
        </r>
        <r>
          <rPr>
            <sz val="10"/>
            <color indexed="81"/>
            <rFont val="Tahoma"/>
            <family val="2"/>
          </rPr>
          <t xml:space="preserve">
</t>
        </r>
      </text>
    </comment>
    <comment ref="L172" authorId="0">
      <text>
        <r>
          <rPr>
            <b/>
            <sz val="10"/>
            <color indexed="81"/>
            <rFont val="Tahoma"/>
            <family val="2"/>
          </rPr>
          <t xml:space="preserve">mistake in bid - unable to sell at this price, didn't key in a digit per Jeff at HD
</t>
        </r>
        <r>
          <rPr>
            <sz val="10"/>
            <color indexed="81"/>
            <rFont val="Tahoma"/>
            <family val="2"/>
          </rPr>
          <t xml:space="preserve">
</t>
        </r>
      </text>
    </comment>
  </commentList>
</comments>
</file>

<file path=xl/connections.xml><?xml version="1.0" encoding="utf-8"?>
<connections xmlns="http://schemas.openxmlformats.org/spreadsheetml/2006/main">
  <connection id="1" name="fdid" type="6" refreshedVersion="4" background="1" saveData="1">
    <textPr codePage="437" sourceFile="C:\Documents and Settings\peterh\Desktop\fdid.csv" comma="1">
      <textFields count="3">
        <textField/>
        <textField/>
        <textField/>
      </textFields>
    </textPr>
  </connection>
  <connection id="2" name="fdid12" type="6" refreshedVersion="4" background="1" saveData="1">
    <textPr codePage="437" sourceFile="C:\Documents and Settings\peterh\Desktop\fdid.csv" comma="1">
      <textFields count="3">
        <textField/>
        <textField/>
        <textField/>
      </textFields>
    </textPr>
  </connection>
</connections>
</file>

<file path=xl/sharedStrings.xml><?xml version="1.0" encoding="utf-8"?>
<sst xmlns="http://schemas.openxmlformats.org/spreadsheetml/2006/main" count="20514" uniqueCount="6764">
  <si>
    <t>Cottage Cheese sm/Lg Curd</t>
  </si>
  <si>
    <t>Margarine Reddies</t>
  </si>
  <si>
    <t>1/12 lb</t>
  </si>
  <si>
    <t>Margarine Solids Pure Veg</t>
  </si>
  <si>
    <t>30/1 lb</t>
  </si>
  <si>
    <t>Sour Cream</t>
  </si>
  <si>
    <t>JUICE</t>
  </si>
  <si>
    <t>390-090</t>
  </si>
  <si>
    <t>Juice, Lemon</t>
  </si>
  <si>
    <t>Juice Orange Pure Pack</t>
  </si>
  <si>
    <t>BREAD</t>
  </si>
  <si>
    <t>375-015</t>
  </si>
  <si>
    <t>Tortilla flour 6" pressed</t>
  </si>
  <si>
    <t>Bread, Garlic Toast (slices)</t>
  </si>
  <si>
    <t>8/24 oz</t>
  </si>
  <si>
    <t>Bread Sandwich Wheat Loaf</t>
  </si>
  <si>
    <t>Bun Hot Dog 12 ct</t>
  </si>
  <si>
    <t>6/12 ct</t>
  </si>
  <si>
    <t>Buns Hamburger White 4 Inc</t>
  </si>
  <si>
    <t>4/12 ct</t>
  </si>
  <si>
    <t>Honey Wheat Rolls Ht &amp; Serv</t>
  </si>
  <si>
    <t>Rolls Sweet yeast parbaked</t>
  </si>
  <si>
    <t>DRY GOODS</t>
  </si>
  <si>
    <t>390-022</t>
  </si>
  <si>
    <t>6/5 lb</t>
  </si>
  <si>
    <t>Architectural Services</t>
  </si>
  <si>
    <t>Engineering Land Surveying</t>
  </si>
  <si>
    <t>Const &amp; Fac Maint</t>
  </si>
  <si>
    <t>Contact</t>
  </si>
  <si>
    <t>Company Name</t>
  </si>
  <si>
    <t>Address</t>
  </si>
  <si>
    <t>City</t>
  </si>
  <si>
    <t>ST</t>
  </si>
  <si>
    <t>Zip</t>
  </si>
  <si>
    <t>Phone</t>
  </si>
  <si>
    <t>Fax</t>
  </si>
  <si>
    <t>E-mail</t>
  </si>
  <si>
    <t>Fort Worth</t>
  </si>
  <si>
    <t>jea-hydro@jea-hydro.com</t>
  </si>
  <si>
    <t>Russell Gully</t>
  </si>
  <si>
    <t>SKG Engineering</t>
  </si>
  <si>
    <t>rg@skge.com</t>
  </si>
  <si>
    <t>Butter Flavor Oil</t>
  </si>
  <si>
    <t>3/1 gal</t>
  </si>
  <si>
    <t>PARTNER’S</t>
  </si>
  <si>
    <t>PHILLIPS</t>
  </si>
  <si>
    <t>PAINT</t>
  </si>
  <si>
    <t>LAKE</t>
  </si>
  <si>
    <t>COLLISION</t>
  </si>
  <si>
    <t>SANTELLANO’S</t>
  </si>
  <si>
    <t>SHIRLEY'S</t>
  </si>
  <si>
    <t>BODY WORK LABOR:</t>
  </si>
  <si>
    <t>FRAME &amp; STRUCTURAL WORK LABOR:</t>
  </si>
  <si>
    <t>MECHANICAL AND DIAGNOSTIC LABOR:</t>
  </si>
  <si>
    <t>PAINT WORK LABOR:</t>
  </si>
  <si>
    <t>CLEARCOAT WORK LABOR:</t>
  </si>
  <si>
    <t>MATERIALS</t>
  </si>
  <si>
    <t>SAND BLASTING</t>
  </si>
  <si>
    <t>DETAIL</t>
  </si>
  <si>
    <t>SHOP MATERIALS</t>
  </si>
  <si>
    <t>PER HR</t>
  </si>
  <si>
    <t>COST +</t>
  </si>
  <si>
    <t>VIEW COLLISION</t>
  </si>
  <si>
    <t>CITY OF SAN ANGELO</t>
  </si>
  <si>
    <t>BID TABULATION “CS-08-O8” DATE: JANUARY 22, 2008</t>
  </si>
  <si>
    <t>Corn Bread Mix</t>
  </si>
  <si>
    <t>Cookies Chocolate Chips</t>
  </si>
  <si>
    <t>1/10 lb</t>
  </si>
  <si>
    <t>Cookie Oatmeal Homestyle</t>
  </si>
  <si>
    <t>Cookies Sugar Homestyle</t>
  </si>
  <si>
    <t>1/25 lb</t>
  </si>
  <si>
    <t xml:space="preserve">Flour Hotel &amp; Rest </t>
  </si>
  <si>
    <t>Food Release Aerosol</t>
  </si>
  <si>
    <t>6/14 oz</t>
  </si>
  <si>
    <t>Gelatin Mix Asst Citrus</t>
  </si>
  <si>
    <t>12/24 oz</t>
  </si>
  <si>
    <t>Gelatin Mix Asst Red</t>
  </si>
  <si>
    <t>Gravy Mix Brown</t>
  </si>
  <si>
    <t>6/13 oz</t>
  </si>
  <si>
    <t>Gravy Mix Pork</t>
  </si>
  <si>
    <t>Gravy Mix Peppered Conesto</t>
  </si>
  <si>
    <t>2/24 oz</t>
  </si>
  <si>
    <t>Gravy Mix Poultry</t>
  </si>
  <si>
    <t>6/12 oz</t>
  </si>
  <si>
    <t>Greens Mustard</t>
  </si>
  <si>
    <t>Green Mixed Chopped Fancy</t>
  </si>
  <si>
    <t>Lemon Pepper</t>
  </si>
  <si>
    <t>Marshmellow</t>
  </si>
  <si>
    <t>Oats</t>
  </si>
  <si>
    <t>Pasta Bowtie</t>
  </si>
  <si>
    <t>Pasta Macaroni Elbow</t>
  </si>
  <si>
    <t>1/20 lb</t>
  </si>
  <si>
    <t>Pasta Spaghetti Long</t>
  </si>
  <si>
    <t>Rice Long Grain'</t>
  </si>
  <si>
    <t>Seasoning Onion Powder</t>
  </si>
  <si>
    <t xml:space="preserve">Seasoning Rotisserie Chicken </t>
  </si>
  <si>
    <t>Stuffing Mix</t>
  </si>
  <si>
    <t>Shortening Clear Fry Liquid</t>
  </si>
  <si>
    <t>1/35 lb</t>
  </si>
  <si>
    <t>Sugar Light Brown in Bags</t>
  </si>
  <si>
    <t>12/2 lb</t>
  </si>
  <si>
    <t>Sugar Pure Cane Grandulated</t>
  </si>
  <si>
    <t>Tea Iced Brew Bags</t>
  </si>
  <si>
    <t>96/1 oz</t>
  </si>
  <si>
    <t>Topping Whip Mix</t>
  </si>
  <si>
    <t>6/16 oz</t>
  </si>
  <si>
    <t>Vinegar White 40 grain</t>
  </si>
  <si>
    <t>4/1 gal</t>
  </si>
  <si>
    <t>SOUPS AND SAUCES</t>
  </si>
  <si>
    <t>390-025</t>
  </si>
  <si>
    <t>6/4 lb</t>
  </si>
  <si>
    <t>Chili No Beans</t>
  </si>
  <si>
    <t>Dressing Buttermilk Ranch</t>
  </si>
  <si>
    <t>1/1 gal</t>
  </si>
  <si>
    <t>Sauce Hot Louisiana</t>
  </si>
  <si>
    <t>24/6 oz</t>
  </si>
  <si>
    <t>Sauce Marinara Chunky RTU</t>
  </si>
  <si>
    <t>Sauce Picante Mild</t>
  </si>
  <si>
    <t>Sweet &amp; Sour Sauce</t>
  </si>
  <si>
    <t>6/1/2gal</t>
  </si>
  <si>
    <t>Tomato Sauce Fancy Calid</t>
  </si>
  <si>
    <t>385-002</t>
  </si>
  <si>
    <t>Tomatoe Diced in Juice</t>
  </si>
  <si>
    <t>CANNED VEGETABLE</t>
  </si>
  <si>
    <t>393-054</t>
  </si>
  <si>
    <t>Beans Refried</t>
  </si>
  <si>
    <t>Bean Baked Oven Prepared</t>
  </si>
  <si>
    <t>Bean Chuck Wagon Mex Style</t>
  </si>
  <si>
    <t>Bean Green Cut MX/SV</t>
  </si>
  <si>
    <t>Bean Green Lima small</t>
  </si>
  <si>
    <t>Beans Pinto</t>
  </si>
  <si>
    <t>Beets Sliced Salad</t>
  </si>
  <si>
    <t>Onions Dried Minced</t>
  </si>
  <si>
    <t>Pea Blackeye Fresh Shelled</t>
  </si>
  <si>
    <t>Pepper Diced Red</t>
  </si>
  <si>
    <t>Pickle Dill Hamburger Slices</t>
  </si>
  <si>
    <t>Potato Au Gratin</t>
  </si>
  <si>
    <t>Potato Scalloped</t>
  </si>
  <si>
    <t>24/7 oz</t>
  </si>
  <si>
    <t>Potato Sliced New</t>
  </si>
  <si>
    <t>Potato Whole New  Diced</t>
  </si>
  <si>
    <t>Spinach Chopped Fancy</t>
  </si>
  <si>
    <t>MEAT PRECOOKED</t>
  </si>
  <si>
    <t>390-020</t>
  </si>
  <si>
    <t>Pork Diced Boneless</t>
  </si>
  <si>
    <t>40/4 oz</t>
  </si>
  <si>
    <t>Tuna Chunk in Water</t>
  </si>
  <si>
    <t>6/66.5 oz</t>
  </si>
  <si>
    <t>FROZEN VEGETABLES</t>
  </si>
  <si>
    <t>Bean Green Italian Cut</t>
  </si>
  <si>
    <t>Broccoli Cuts</t>
  </si>
  <si>
    <t>Brussel Sprouts Medium</t>
  </si>
  <si>
    <t>Carrots Baby Whiole</t>
  </si>
  <si>
    <t>Carrots Crinkle Cut</t>
  </si>
  <si>
    <t>Carrots Smooth Sliced</t>
  </si>
  <si>
    <t>Cauliflower IQF</t>
  </si>
  <si>
    <t>Corn Cut</t>
  </si>
  <si>
    <t>Okra Cut Half Inch (unbreaded)</t>
  </si>
  <si>
    <t>Pea Green</t>
  </si>
  <si>
    <t>Squash Yellow Sliced IGF</t>
  </si>
  <si>
    <t>Squash Zucchini Sliced IQF</t>
  </si>
  <si>
    <t>Vegetable Blend California</t>
  </si>
  <si>
    <t>Vegetable Blend Peas &amp; Carrots</t>
  </si>
  <si>
    <t>Vegetable Mixed 5-way</t>
  </si>
  <si>
    <t>MEATS</t>
  </si>
  <si>
    <t>Beef Salisbury Charbroiled</t>
  </si>
  <si>
    <t>80/3 oz</t>
  </si>
  <si>
    <t>Beef Steak Chopped Carbroiled</t>
  </si>
  <si>
    <t>76/3 oz</t>
  </si>
  <si>
    <t>Beef Steak Fritter 4/1</t>
  </si>
  <si>
    <t>Meatball Charbroiled Cn</t>
  </si>
  <si>
    <t>320/0.5 oz</t>
  </si>
  <si>
    <t>Meatloaf Portioned PC</t>
  </si>
  <si>
    <t>76/3.20 oz</t>
  </si>
  <si>
    <t>RAW MEATS</t>
  </si>
  <si>
    <t>BBQ Beef Chopped w/a6% TVP</t>
  </si>
  <si>
    <t>Beef Patties 75/25 - 4/1</t>
  </si>
  <si>
    <t>Beef Stew Meat</t>
  </si>
  <si>
    <t>Beef Tips Frozen</t>
  </si>
  <si>
    <t>Catfish Fillet 4oz BRD</t>
  </si>
  <si>
    <t>Chicken Breast BLSLv40 oz IF</t>
  </si>
  <si>
    <t>Chicken Breast Strips</t>
  </si>
  <si>
    <t>Chicken Diced 3/4" IQF</t>
  </si>
  <si>
    <t>Chicken Drumstick IQF Raw</t>
  </si>
  <si>
    <t>96/3.5 oz</t>
  </si>
  <si>
    <t>Chicken Fajita Thigh Meat</t>
  </si>
  <si>
    <t>Chicken Thigh IQF</t>
  </si>
  <si>
    <t>96/4.2 oz</t>
  </si>
  <si>
    <t>Pollock Fish Sticks</t>
  </si>
  <si>
    <t>Pork Chops Center Cut 4 oz</t>
  </si>
  <si>
    <t>Pork Loin Roast</t>
  </si>
  <si>
    <t>Turkey Breast SKNLS</t>
  </si>
  <si>
    <t>Payment Discount:</t>
  </si>
  <si>
    <t>Abilene, TX</t>
  </si>
  <si>
    <t>Lubbock, TX</t>
  </si>
  <si>
    <t>Station 618</t>
  </si>
  <si>
    <t>Municipal Pool</t>
  </si>
  <si>
    <t>Nature Center</t>
  </si>
  <si>
    <t>Municipal Court</t>
  </si>
  <si>
    <t>Gun Range</t>
  </si>
  <si>
    <t>Coliseum</t>
  </si>
  <si>
    <t>Animal Shelter</t>
  </si>
  <si>
    <t>Public Safety</t>
  </si>
  <si>
    <t>Training Center</t>
  </si>
  <si>
    <t>Station #2</t>
  </si>
  <si>
    <t>Station #3</t>
  </si>
  <si>
    <t>Station #4</t>
  </si>
  <si>
    <t>Station #5</t>
  </si>
  <si>
    <t>Station #6</t>
  </si>
  <si>
    <t>Station #7</t>
  </si>
  <si>
    <t>Station #8</t>
  </si>
  <si>
    <t>Cemetery Office</t>
  </si>
  <si>
    <t>Parks Dept.</t>
  </si>
  <si>
    <t>Airport Terminal</t>
  </si>
  <si>
    <t>Control Tower</t>
  </si>
  <si>
    <t>Flight Services Station</t>
  </si>
  <si>
    <t>Water Quality Lab</t>
  </si>
  <si>
    <t>Each</t>
  </si>
  <si>
    <t>Liquid Ferrous Chloride</t>
  </si>
  <si>
    <t>Kemira Water Solutions</t>
  </si>
  <si>
    <t>City of San Angelo</t>
  </si>
  <si>
    <t>RFB   WU-01-10 / Liquid Ferrous Chloride</t>
  </si>
  <si>
    <t>Kemira Water Solutions, Inc.</t>
  </si>
  <si>
    <t>Item No.</t>
  </si>
  <si>
    <t>Pounds of FE</t>
  </si>
  <si>
    <t>Price per Pound</t>
  </si>
  <si>
    <t>Total Bid</t>
  </si>
  <si>
    <t>Estimated Delivery Time (In Calendar Days):</t>
  </si>
  <si>
    <t>2-3 days</t>
  </si>
  <si>
    <t>Bids Mailed to:</t>
  </si>
  <si>
    <t xml:space="preserve">Mattesson </t>
  </si>
  <si>
    <t>IL</t>
  </si>
  <si>
    <t>Enviromental Che.l Corp</t>
  </si>
  <si>
    <t>San Antonio</t>
  </si>
  <si>
    <t>Lawrence</t>
  </si>
  <si>
    <t>Brenntag Southwest</t>
  </si>
  <si>
    <t>Miller Uniforms</t>
  </si>
  <si>
    <t>BID TABULATION "POL-02-08"  DATE:  JULY 1, 2008</t>
  </si>
  <si>
    <t>Short Sleeve Shirt</t>
  </si>
  <si>
    <t>Long Sleeve Shirt</t>
  </si>
  <si>
    <t>Side Pockeet Pant</t>
  </si>
  <si>
    <t>Trouser</t>
  </si>
  <si>
    <t>Super Shell Jacket</t>
  </si>
  <si>
    <t>GST</t>
  </si>
  <si>
    <t xml:space="preserve">Miller </t>
  </si>
  <si>
    <t>Uniforms</t>
  </si>
  <si>
    <t>Unit</t>
  </si>
  <si>
    <t>Grand Prairie, TX</t>
  </si>
  <si>
    <t>GST Distributors</t>
  </si>
  <si>
    <t>Uniforms of TX</t>
  </si>
  <si>
    <t>El Paso, TX</t>
  </si>
  <si>
    <t>Nardis Inc</t>
  </si>
  <si>
    <t>Kilgore, TX</t>
  </si>
  <si>
    <t>Lone Star Uniforms</t>
  </si>
  <si>
    <t>Houston, TX</t>
  </si>
  <si>
    <t>Recreation</t>
  </si>
  <si>
    <t>Verizon Wireless</t>
  </si>
  <si>
    <t>Apprentice</t>
  </si>
  <si>
    <t>Item</t>
  </si>
  <si>
    <t>Base Bid</t>
  </si>
  <si>
    <t>Consultant- Airport</t>
  </si>
  <si>
    <t>AP-01-10</t>
  </si>
  <si>
    <t>Airport</t>
  </si>
  <si>
    <t>KSA Engineers</t>
  </si>
  <si>
    <t>Street Materials</t>
  </si>
  <si>
    <t>St &amp; Bridge</t>
  </si>
  <si>
    <t>Reece Albert</t>
  </si>
  <si>
    <t>Herbicide</t>
  </si>
  <si>
    <t>ST-01-08</t>
  </si>
  <si>
    <t>Red River Specialties</t>
  </si>
  <si>
    <t>Janitorial Services</t>
  </si>
  <si>
    <t xml:space="preserve">Pest Control              </t>
  </si>
  <si>
    <t>Electrical Services</t>
  </si>
  <si>
    <t>HVAC</t>
  </si>
  <si>
    <t>Bid No.</t>
  </si>
  <si>
    <t>Fire Alarm Inspection Svc</t>
  </si>
  <si>
    <t>Towing</t>
  </si>
  <si>
    <t>NA</t>
  </si>
  <si>
    <t>Plumbing</t>
  </si>
  <si>
    <t>Ener-Tel Services</t>
  </si>
  <si>
    <t>Kay Gee, Inc</t>
  </si>
  <si>
    <t>Rates</t>
  </si>
  <si>
    <t>$34.95/hr</t>
  </si>
  <si>
    <t>$35.00/hr</t>
  </si>
  <si>
    <t>Bunyard Hasty</t>
  </si>
  <si>
    <t>Building Maint</t>
  </si>
  <si>
    <t>Police</t>
  </si>
  <si>
    <t>Purchasing</t>
  </si>
  <si>
    <t>N/A</t>
  </si>
  <si>
    <t>HE-02-09</t>
  </si>
  <si>
    <t>Social Services</t>
  </si>
  <si>
    <t>Brittco Service Co.</t>
  </si>
  <si>
    <t>Elevator Service</t>
  </si>
  <si>
    <t>Otis</t>
  </si>
  <si>
    <t>CEAP-HVAC Replacement</t>
  </si>
  <si>
    <t>Water Utilities</t>
  </si>
  <si>
    <t xml:space="preserve">C I T Y    O F   S A N    A N G E L O </t>
  </si>
  <si>
    <t>APPROX</t>
  </si>
  <si>
    <t>ITEM</t>
  </si>
  <si>
    <t>QTY</t>
  </si>
  <si>
    <t>DESCRIPTION</t>
  </si>
  <si>
    <t>Extended</t>
  </si>
  <si>
    <t>HTE Maintenance</t>
  </si>
  <si>
    <t>Sun Guard</t>
  </si>
  <si>
    <t>Total</t>
  </si>
  <si>
    <t>DELIVERY:</t>
  </si>
  <si>
    <t>BIDS WERE SENT TO:</t>
  </si>
  <si>
    <t>TX</t>
  </si>
  <si>
    <t xml:space="preserve"> </t>
  </si>
  <si>
    <t>N/B</t>
  </si>
  <si>
    <t>TERMS:</t>
  </si>
  <si>
    <t>NET 30</t>
  </si>
  <si>
    <t>30 DAYS</t>
  </si>
  <si>
    <t>Description</t>
  </si>
  <si>
    <t>Qty</t>
  </si>
  <si>
    <t>Price</t>
  </si>
  <si>
    <t>Price Markup</t>
  </si>
  <si>
    <t>Primary Vendor</t>
  </si>
  <si>
    <t>Alternate Vendor</t>
  </si>
  <si>
    <t>The Primary vendor must be called first.  If they are unavailable, then call an Alternate</t>
  </si>
  <si>
    <t>Bryant Electrical</t>
  </si>
  <si>
    <t>Electrical By Deb</t>
  </si>
  <si>
    <t>Owner</t>
  </si>
  <si>
    <t>ACE</t>
  </si>
  <si>
    <t>CTWP</t>
  </si>
  <si>
    <t>Metro-Repro</t>
  </si>
  <si>
    <t>Xerox</t>
  </si>
  <si>
    <t>Purchase (Installed and Operational):</t>
  </si>
  <si>
    <t>Alternate Bid 1</t>
  </si>
  <si>
    <t>5 - Years of Maintenance paid at initial purchase:</t>
  </si>
  <si>
    <t>Alternate 2</t>
  </si>
  <si>
    <t>Annual Maintenance Charge (per year) for up to 5 years:</t>
  </si>
  <si>
    <t>Alternate 3</t>
  </si>
  <si>
    <t>Wide Format Scanner/Plotter Lease (per month):</t>
  </si>
  <si>
    <t>660.03*</t>
  </si>
  <si>
    <t>Total for 60 months lease:</t>
  </si>
  <si>
    <t>Purchase Price after 60 months:</t>
  </si>
  <si>
    <t>Operational Space Requirement</t>
  </si>
  <si>
    <t>No. of Standalone Components / Total Operational Area:</t>
  </si>
  <si>
    <t>1/9.5</t>
  </si>
  <si>
    <t>1/66.06</t>
  </si>
  <si>
    <t>1/128</t>
  </si>
  <si>
    <t>KIP 5002</t>
  </si>
  <si>
    <t>Xerox-6279</t>
  </si>
  <si>
    <t>Overage Cost Per Sq Foot</t>
  </si>
  <si>
    <t xml:space="preserve">Square Footage </t>
  </si>
  <si>
    <t>30,000/yr</t>
  </si>
  <si>
    <t>Bids sent to:</t>
  </si>
  <si>
    <t>Dallas</t>
  </si>
  <si>
    <t>San Angelo</t>
  </si>
  <si>
    <t>Metro Repro Inc.</t>
  </si>
  <si>
    <t>Productive Business Machines</t>
  </si>
  <si>
    <t>BID TAB</t>
  </si>
  <si>
    <t>WU-07-09</t>
  </si>
  <si>
    <t>Copiers</t>
  </si>
  <si>
    <t>Award/Start Date</t>
  </si>
  <si>
    <t>McLaughlin Advertising</t>
  </si>
  <si>
    <t>A.C.S</t>
  </si>
  <si>
    <t>A.B.M.</t>
  </si>
  <si>
    <t>RAMTEX</t>
  </si>
  <si>
    <t>Commercial</t>
  </si>
  <si>
    <t>Employee Health Clinic</t>
  </si>
  <si>
    <t xml:space="preserve"> No Bid </t>
  </si>
  <si>
    <t>No Bid</t>
  </si>
  <si>
    <t>City Hall</t>
  </si>
  <si>
    <t>Health Department</t>
  </si>
  <si>
    <t>Emergency Operations</t>
  </si>
  <si>
    <t>Sub Total</t>
  </si>
  <si>
    <t>State Services Bldg.</t>
  </si>
  <si>
    <t xml:space="preserve"> $ </t>
  </si>
  <si>
    <t>Workforce Solutions</t>
  </si>
  <si>
    <t xml:space="preserve">Water Quality Lab </t>
  </si>
  <si>
    <t>Permits &amp; Inspections</t>
  </si>
  <si>
    <t>Utility Maintenance</t>
  </si>
  <si>
    <t>Water Billing &amp; Collection</t>
  </si>
  <si>
    <t>4-DAY</t>
  </si>
  <si>
    <t>WIC Department</t>
  </si>
  <si>
    <t>GRAND TOTAL</t>
  </si>
  <si>
    <t>ANNUAL COST</t>
  </si>
  <si>
    <t>City Auditorium (Per Event)</t>
  </si>
  <si>
    <t xml:space="preserve"> $16/hr/person </t>
  </si>
  <si>
    <t>Add Option #1</t>
  </si>
  <si>
    <t>Add/Delete Facilities Cost Per Sq. Ft.: Full Svc</t>
  </si>
  <si>
    <t>Add Option #2</t>
  </si>
  <si>
    <t>Add/Delete Facilities Cost Per Sq. Ft.: Std Svc</t>
  </si>
  <si>
    <t>Add Option #3</t>
  </si>
  <si>
    <t xml:space="preserve">Monthly Biohazard Disposal Svc </t>
  </si>
  <si>
    <t>Per Month</t>
  </si>
  <si>
    <t xml:space="preserve"> $67/gal </t>
  </si>
  <si>
    <t>Per Request</t>
  </si>
  <si>
    <t>Bid Bond</t>
  </si>
  <si>
    <t>No</t>
  </si>
  <si>
    <t>Yes</t>
  </si>
  <si>
    <t>Signed</t>
  </si>
  <si>
    <t>BID TABULATION "PUR-04-09" DATE:  4/21/09</t>
  </si>
  <si>
    <t>5-DAY SERVICE</t>
  </si>
  <si>
    <t>BI-MONTHLY SERVICE</t>
  </si>
  <si>
    <t>3-DAY SERVICE</t>
  </si>
  <si>
    <t>* Adjusted to reflect annual maintenance cost</t>
  </si>
  <si>
    <t>Manufacturer</t>
  </si>
  <si>
    <t>Copier - Wide Format</t>
  </si>
  <si>
    <t>Contract Electricians</t>
  </si>
  <si>
    <t>Varsity</t>
  </si>
  <si>
    <t>Fire Alarm Inspections</t>
  </si>
  <si>
    <t>EXPIRATION DATE</t>
  </si>
  <si>
    <t>Year 1</t>
  </si>
  <si>
    <t>Year 2</t>
  </si>
  <si>
    <t>Year 3</t>
  </si>
  <si>
    <t>Year 4</t>
  </si>
  <si>
    <t>Year 5</t>
  </si>
  <si>
    <t>Polymer</t>
  </si>
  <si>
    <t>Water Meters</t>
  </si>
  <si>
    <t>Human Resources</t>
  </si>
  <si>
    <t>Evaporative Air Conditioner</t>
  </si>
  <si>
    <t>Est. Qty</t>
  </si>
  <si>
    <t>Install 3,500 Window Unit</t>
  </si>
  <si>
    <t>Install 5,000 Window Unit</t>
  </si>
  <si>
    <t>Install 5,500 Side or Down Discharge</t>
  </si>
  <si>
    <t>Install 6,500 Side or Down Discharge</t>
  </si>
  <si>
    <t>Evaporative Air Conditioner Repair</t>
  </si>
  <si>
    <t>Subtotal</t>
  </si>
  <si>
    <t>Window Refrigerated Air Unit</t>
  </si>
  <si>
    <t>Install 6,000 BTU Window Unit</t>
  </si>
  <si>
    <t>Install 8,000 BTU Window Unit</t>
  </si>
  <si>
    <t>Install 10,000 BTU Window Unit</t>
  </si>
  <si>
    <t>Install 12,000 BTU Window Unit</t>
  </si>
  <si>
    <t>Install 15,000 BTU Window Unit</t>
  </si>
  <si>
    <t>Install 18,500 BTU Window Unit</t>
  </si>
  <si>
    <t>Install 24,000 BTU 220 Volt Window Unit</t>
  </si>
  <si>
    <t>Air Conditioner Cleaning</t>
  </si>
  <si>
    <t>Heaters</t>
  </si>
  <si>
    <t>Install 6,000 BTU Unvented Space Heater</t>
  </si>
  <si>
    <t>Install 10,000 BTU Unvented Space Heater</t>
  </si>
  <si>
    <t xml:space="preserve">Install 20,000 BTU Unvented Space Heater </t>
  </si>
  <si>
    <t>Install 30,000 BTU Unvented Space Heater</t>
  </si>
  <si>
    <t>Install 6,000 BTU Vented Space Heater</t>
  </si>
  <si>
    <t>Install 10,000 BTU Vented Space Heater</t>
  </si>
  <si>
    <t>Install 20,000 BTU Vented Space Heater</t>
  </si>
  <si>
    <t>Install 25,000 BTU Vented Space Heater</t>
  </si>
  <si>
    <t>Install 35,000 BTU Vented Space Heater</t>
  </si>
  <si>
    <t>Install 50,000 BTU Vented Space Heater</t>
  </si>
  <si>
    <t>Install 40,000 BTU Counter Flow Wall Furnace</t>
  </si>
  <si>
    <t>Install 50,000 BTU Counter Flow Wall Furnace</t>
  </si>
  <si>
    <t>Install 65,000 BTU Counter Flow Wall Furnace</t>
  </si>
  <si>
    <t>Install 30,000 BTU Floor Furnace</t>
  </si>
  <si>
    <t>Install 50,000 BTU Floor Furnace</t>
  </si>
  <si>
    <t>Clean Space Heater</t>
  </si>
  <si>
    <t>Clean Wall Furnace</t>
  </si>
  <si>
    <t xml:space="preserve">Repair Space Heater </t>
  </si>
  <si>
    <t>Repair Wall Furnace</t>
  </si>
  <si>
    <t>Repair Counter Flow Wall Furnace</t>
  </si>
  <si>
    <t>Repair Floor Furnace</t>
  </si>
  <si>
    <t>Water Heaters</t>
  </si>
  <si>
    <t>Install 30 gallon Gas Water Heater</t>
  </si>
  <si>
    <t>Install 40 gallon Gas Water Heater</t>
  </si>
  <si>
    <t>Install 30 gallon Propane Water Heater</t>
  </si>
  <si>
    <t>Install 40 gallon Propane Water Heater</t>
  </si>
  <si>
    <t>Install 30 gallon Electric Water Heater</t>
  </si>
  <si>
    <t>Install 40 gallon Electric Water Heater</t>
  </si>
  <si>
    <t>Vent existing water heater</t>
  </si>
  <si>
    <t>Repair water heater</t>
  </si>
  <si>
    <t>Seal closet and add combustion air</t>
  </si>
  <si>
    <t>Refrigerators</t>
  </si>
  <si>
    <t>Install 14 cubic refrigerator</t>
  </si>
  <si>
    <t>Install 18 cubic refrigerator</t>
  </si>
  <si>
    <t>Install 19 cubic refrigerator</t>
  </si>
  <si>
    <t>Technical Assessment Fee</t>
  </si>
  <si>
    <t>Install 25,000 BTU Counter Flow Wall Furnace</t>
  </si>
  <si>
    <t>Install 35,000BTU Counter Flow Wall Furnace</t>
  </si>
  <si>
    <t>EA</t>
  </si>
  <si>
    <t>Fees</t>
  </si>
  <si>
    <t>CEAP - HVAC Repar/Replacement</t>
  </si>
  <si>
    <t>CIBA</t>
  </si>
  <si>
    <t>Ashland Chemicals</t>
  </si>
  <si>
    <t>DPC</t>
  </si>
  <si>
    <t xml:space="preserve">C I T Y    O F  S A N   A N G E L O </t>
  </si>
  <si>
    <t>BID TABULATION "WU-02-09" DATE:  11/25/08</t>
  </si>
  <si>
    <t>APPROX.</t>
  </si>
  <si>
    <t>FSTI</t>
  </si>
  <si>
    <t>IND INC</t>
  </si>
  <si>
    <t>INC</t>
  </si>
  <si>
    <t>Liquid Sodium Hypochlorite</t>
  </si>
  <si>
    <t>GALS</t>
  </si>
  <si>
    <t>REQUEST FOR BIDS WERE SENT TO:</t>
  </si>
  <si>
    <t>Altivia Corp</t>
  </si>
  <si>
    <t>Houston</t>
  </si>
  <si>
    <t>DPC Ind. Inc</t>
  </si>
  <si>
    <t>Sweetwater</t>
  </si>
  <si>
    <t>Harcros Chemical</t>
  </si>
  <si>
    <t>Hydro Plus</t>
  </si>
  <si>
    <t>Abilene</t>
  </si>
  <si>
    <t>Well Monitoring</t>
  </si>
  <si>
    <t xml:space="preserve">C I  T Y    O F    S A N   A N G E L O </t>
  </si>
  <si>
    <t>BID TABULATION "WU-14-08" DATE:  10/1/08</t>
  </si>
  <si>
    <t>TALEM</t>
  </si>
  <si>
    <t>WELL MONITORING</t>
  </si>
  <si>
    <t>RANDOM SAMPLES</t>
  </si>
  <si>
    <t>TOTAL BASE BID:</t>
  </si>
  <si>
    <t xml:space="preserve">BIDS WERE SENT TO:  </t>
  </si>
  <si>
    <t>Arcadas</t>
  </si>
  <si>
    <t>Midland</t>
  </si>
  <si>
    <t>Enprotec/Hibbs &amp; Todd Inc</t>
  </si>
  <si>
    <t>Lubbock</t>
  </si>
  <si>
    <t>Talem</t>
  </si>
  <si>
    <t>Eric W Muhlberger PG</t>
  </si>
  <si>
    <t>Austin</t>
  </si>
  <si>
    <t>Hydro Geologic Eng</t>
  </si>
  <si>
    <t>Alvin</t>
  </si>
  <si>
    <t>SKG Eng</t>
  </si>
  <si>
    <t xml:space="preserve">White Buffalo Env </t>
  </si>
  <si>
    <t>WU-14-08</t>
  </si>
  <si>
    <t>Talem Inc.</t>
  </si>
  <si>
    <t>Water Dist-Inventory</t>
  </si>
  <si>
    <t>See Bid Tab</t>
  </si>
  <si>
    <t>C I T Y   O F    S A N    A N G E L O</t>
  </si>
  <si>
    <t>BID TABULATION "WU1308" DATE:  July, 30, 2008</t>
  </si>
  <si>
    <t>City &amp; State</t>
  </si>
  <si>
    <t>Ft Worth, TX</t>
  </si>
  <si>
    <t>Brownwood, TX</t>
  </si>
  <si>
    <t>Odessa, TX</t>
  </si>
  <si>
    <t>Vendor</t>
  </si>
  <si>
    <t>APP.</t>
  </si>
  <si>
    <t>MORRISON</t>
  </si>
  <si>
    <t>BIG</t>
  </si>
  <si>
    <t>WESTERN</t>
  </si>
  <si>
    <t xml:space="preserve">   #</t>
  </si>
  <si>
    <t xml:space="preserve"> DESCRIPTION</t>
  </si>
  <si>
    <t>SUPPLY</t>
  </si>
  <si>
    <t>COUNTRY</t>
  </si>
  <si>
    <t>IND SUPPLY</t>
  </si>
  <si>
    <t>BRASS ANGLE STOP</t>
  </si>
  <si>
    <t>#BA0401G BRONZE, 1" FEMALE INLET, 1" OUTLET, TEE HEAD W/LOCKING</t>
  </si>
  <si>
    <t>#BA0501G BRONZE, 1" FLARED COPPER INLET W/NUT, 1" SWIVEL NUT OUTLET</t>
  </si>
  <si>
    <t xml:space="preserve">#BA0701G BRONZE, 1" COPPER INLET, 1" SWIVEL NUT OUTLET </t>
  </si>
  <si>
    <t>CORPORATION VALVE</t>
  </si>
  <si>
    <t>#BC0501H BRONZE, 1" STD, 1" FLARED COPPER OUTLET W/NUT</t>
  </si>
  <si>
    <t>#BC0701H BRONZE, 1" STD, 1" COPPER TUBING COMPRESSION</t>
  </si>
  <si>
    <t>CURB STOP</t>
  </si>
  <si>
    <t>#BE0400D 3/4,BRONZE, FEMALE PIPE</t>
  </si>
  <si>
    <t>#BE0401D 1", BRONZE, FEMALE PIPE</t>
  </si>
  <si>
    <t>#BE0500D 3/4", FLARED COPPER BY 3/4" FEMALE PIPE</t>
  </si>
  <si>
    <t xml:space="preserve">#BE0501D 1",FLARED COPPER BY 1" FEMALE PIPE </t>
  </si>
  <si>
    <t>#BE0503D BRONZE 1 1/4" FLARED COPPER BY 1 1/4" FEMALE PIPE</t>
  </si>
  <si>
    <t>GATE VALVE, BRASS</t>
  </si>
  <si>
    <t>#BG0400D 3/4", FEMALE PIPE</t>
  </si>
  <si>
    <t>#BG0401D 1", FEMALE PIPE</t>
  </si>
  <si>
    <t>#BG0403D 1 1/4" FEMALE BY 1 1/4" FEMALE</t>
  </si>
  <si>
    <t>#BG0405D 1 ½" FEMALE PIPE BY 1 1/2" FEMALE</t>
  </si>
  <si>
    <t>#BG0407D 2", FEMALE PIPE</t>
  </si>
  <si>
    <t>METER RELOCATOR</t>
  </si>
  <si>
    <t>#CC0309O 9"RISER, 7 1/2" BOTTOM SPACE, FOR 5/8" BY 3/4" METER</t>
  </si>
  <si>
    <t>#CC0312O 12"RISER, 7 1/2" BOTTOM SPACE FOR 5/8" BY 3/4" METER</t>
  </si>
  <si>
    <t>#CC0410O 10"RISER, 10 3/4" BOTTOM SPACE, FOR 1" METER</t>
  </si>
  <si>
    <t>METER COUPLING</t>
  </si>
  <si>
    <t xml:space="preserve">#CD00030 BRONZE, MACHINED INSIDE, 3/4" MALE PIPE THREAD, 1" NUT, 2 ½" LONG   </t>
  </si>
  <si>
    <t>#CD0004O BRONZE, MACHINED INSIDE, 1"MALE PIPE THREAD,1 1/4" SWIVEL, 2 5/8" LONG</t>
  </si>
  <si>
    <t>BRASS METER ADAPTER</t>
  </si>
  <si>
    <t>#CD0302O BRONZE, 5/8" X 3/4" METER LENGTH</t>
  </si>
  <si>
    <t>METER FLANGE</t>
  </si>
  <si>
    <t>#CD5600O 2"FEMALE NATIONAL PIPE THREAD</t>
  </si>
  <si>
    <t>NIPPLE</t>
  </si>
  <si>
    <t>#HA0203A ½"MALE X ½" MALE X 3"</t>
  </si>
  <si>
    <t>1.73*</t>
  </si>
  <si>
    <t>#HA0204A ½"MALE X ½"MALE X 4"</t>
  </si>
  <si>
    <t>2.25*</t>
  </si>
  <si>
    <t>#HA0206A ½"MALE X ½"MALE X 6"</t>
  </si>
  <si>
    <t>3.28*</t>
  </si>
  <si>
    <t>#HA0301A 3/4"MALE X 3/4" MALE, CLOSED LENGTH</t>
  </si>
  <si>
    <t>#HA0302A 3/4"MALE X 3/4" MALE X 2"</t>
  </si>
  <si>
    <t>1.65*</t>
  </si>
  <si>
    <t>#HA0303A 3/4"MALE X 3/4" MALE X 3"</t>
  </si>
  <si>
    <t>2.21*</t>
  </si>
  <si>
    <t>#HA0304A 3/4"MALE X 3/4" MALE X 4"</t>
  </si>
  <si>
    <t>2.87*</t>
  </si>
  <si>
    <t>#HA0306A 3/4"MALE X 3/4" MALE X 6"</t>
  </si>
  <si>
    <t>4.20*</t>
  </si>
  <si>
    <t>#HA0401A 1" MALE X 1" MALE, CLOSED LENGTH</t>
  </si>
  <si>
    <t>#HA0402A 1" MALE PIPE X 1" MALE PIPE X 2"</t>
  </si>
  <si>
    <t>2.38*</t>
  </si>
  <si>
    <t>#HA0403A 1" MALE PIPE X 1" X 3"</t>
  </si>
  <si>
    <t>3.20*</t>
  </si>
  <si>
    <t>#HA0404A 1" MALE PIPE X 1" X 4"</t>
  </si>
  <si>
    <t>4.16*</t>
  </si>
  <si>
    <t>#HA0406A 1" MALE PIPE X 1" X 6"</t>
  </si>
  <si>
    <t>6.13*</t>
  </si>
  <si>
    <t>#HA0503A 1 1/4" MALE PIPE X 1 1/4" X 3</t>
  </si>
  <si>
    <t>4.45*</t>
  </si>
  <si>
    <t>#HA0506A 1 1/4" MALE PIPE X 1 1/4" X 6"</t>
  </si>
  <si>
    <t>8.54*</t>
  </si>
  <si>
    <t xml:space="preserve">#HA0601A 1 ½" MALE PIPE X 1 ½" </t>
  </si>
  <si>
    <t>#HA0603A 1 ½" MALE PIPE X 1 ½" X 3"</t>
  </si>
  <si>
    <t>#HA0606A 1 ½" MALE PIPE X 1 ½" X 6"</t>
  </si>
  <si>
    <t>10.79*</t>
  </si>
  <si>
    <t>#HA0701A 2" MALE PIPE X 2"</t>
  </si>
  <si>
    <t>5.76*</t>
  </si>
  <si>
    <t>#HA0703A 2" MALE PIPE X 2" BY 3"</t>
  </si>
  <si>
    <t>9.40*</t>
  </si>
  <si>
    <t>#HA0704A 2" MALE PIPE X 2" BY 4"</t>
  </si>
  <si>
    <t>#HA0706A 2" MALE PIPE X 2" BY 6"</t>
  </si>
  <si>
    <t>13.87*</t>
  </si>
  <si>
    <t>#HA0710A 2" MALE PIPE X 2" BY 10"</t>
  </si>
  <si>
    <t>22.92*</t>
  </si>
  <si>
    <t>BRASS MALE ADAPTERS</t>
  </si>
  <si>
    <t>#KA0202C 3/4" MALE PIPE X 3/4" FLARE</t>
  </si>
  <si>
    <t>#KA0303B 1" MALE PIPE X 1" FLARE</t>
  </si>
  <si>
    <t>#KA0306B 2" MALE PIPE X 2" FLARE</t>
  </si>
  <si>
    <t>#KA0402B 3/4" MALE PIPE X 3/4" COMPRESSION</t>
  </si>
  <si>
    <t>#KA0403A 1" MALE IRON PIPE X 1" COMPRESSION</t>
  </si>
  <si>
    <t>BRASS COUPLING</t>
  </si>
  <si>
    <t>#KB0102A 3/4" X 3/4" FEMALE PIPE</t>
  </si>
  <si>
    <t>#KB0103A 1" X 1" FEMALE PIPE</t>
  </si>
  <si>
    <t>6.11*</t>
  </si>
  <si>
    <t>#KB0106A 2" X 2" FEMALE PIPE</t>
  </si>
  <si>
    <t>21.93*</t>
  </si>
  <si>
    <t>BRASS LEAD ADAPTERS</t>
  </si>
  <si>
    <t>#KB0602F BRONZE, 3/4" THREAD INLET, FLARE OUTLET</t>
  </si>
  <si>
    <t>#KB0603F BRONZE, 1" THREAD INLET, FLARE OUTLET</t>
  </si>
  <si>
    <t>BRASS TEE</t>
  </si>
  <si>
    <t>#KC0102A BRONZE, 3/4" X 3/4" X 3/4" PIPE</t>
  </si>
  <si>
    <t>5.09*</t>
  </si>
  <si>
    <t>#KC0103A BRONZE, 1' X 1" X 1" PIPE</t>
  </si>
  <si>
    <t>9.18*</t>
  </si>
  <si>
    <t>#KC0106A BRONZE, 2" X 2" X 2" PIPE</t>
  </si>
  <si>
    <t>29.58*</t>
  </si>
  <si>
    <t>BRASS PLUGS</t>
  </si>
  <si>
    <t>#KD0201O ½" MALE THREAD</t>
  </si>
  <si>
    <t>2.26*</t>
  </si>
  <si>
    <t>#KD0202O 3/4" MALE THREAD</t>
  </si>
  <si>
    <t>2.55*</t>
  </si>
  <si>
    <t>#KD0203O 1" MALE THREAD</t>
  </si>
  <si>
    <t>4.08*</t>
  </si>
  <si>
    <t>#KD0206O 2" MALE THREAD</t>
  </si>
  <si>
    <t>11.72*</t>
  </si>
  <si>
    <t>#KD0207O 1/4" MALE THREAD</t>
  </si>
  <si>
    <t>DEGREE ELBOW</t>
  </si>
  <si>
    <t>#KE0102A 3/4" X 3/4" FEMALE THREAD</t>
  </si>
  <si>
    <t>#KE0103A 1" X 1" FEMALE THREAD</t>
  </si>
  <si>
    <t>#KE0106A 2" X 2" FEMALE THREAD</t>
  </si>
  <si>
    <t>21.40*</t>
  </si>
  <si>
    <t>90 DEGREES STREET ELBOW</t>
  </si>
  <si>
    <t>#KE0706H 2" FEMALE PIPE X 2" MALE PIPE THREAD</t>
  </si>
  <si>
    <t>#KE0103H 1" FEMALE PIPE X 1" MALE PIPE THREAD</t>
  </si>
  <si>
    <t>TWO-PART UNIONS</t>
  </si>
  <si>
    <t>#KG0302D 3/4" X 3/4" FKARE</t>
  </si>
  <si>
    <t>#KG0303D 1" X 1" FLARE</t>
  </si>
  <si>
    <t>THREE PART UNIONS</t>
  </si>
  <si>
    <t>#KH0302G 3/4" X 3/4" FLARE</t>
  </si>
  <si>
    <t>#KH0303G 1" X 1" FLARE</t>
  </si>
  <si>
    <t xml:space="preserve">THREE PART UNION </t>
  </si>
  <si>
    <t>#KH0402D 3/4" X 3/4" COMPRESSION</t>
  </si>
  <si>
    <t>#KH0403D 1" X 1" COMPRESSION</t>
  </si>
  <si>
    <t>QUARTER BEND ADAPTER</t>
  </si>
  <si>
    <t>#KI0203D 1" PIPE THREAD X 1" COMPRESSION</t>
  </si>
  <si>
    <t>#KI0203G 1" PIPE THREAD X 1" FLARE</t>
  </si>
  <si>
    <t>BRONZE FLARE NUTS</t>
  </si>
  <si>
    <t>#KP0502A 3/4" FLARE X 1' FEMALE THREAD</t>
  </si>
  <si>
    <t>#KP0503A 1" FLARE X 1" FEMALE THREAD</t>
  </si>
  <si>
    <t>BUSHING</t>
  </si>
  <si>
    <t>#MA0102A 3/4" MALE PIPE X ½" FEMALE PIPE</t>
  </si>
  <si>
    <t>#MA0103B 1" MALE X  3/4" FEMALE PIPE</t>
  </si>
  <si>
    <t>#MA0104B 1 1/4" MALE PIPE X 3/4" FEMALE PIPE</t>
  </si>
  <si>
    <t>#MA0104C 1 1/4" MALE PIPE X 1" FEMALE PIPE</t>
  </si>
  <si>
    <t>#MA0107C 2" MALE X 1" FEMALE PIPE</t>
  </si>
  <si>
    <t>#MA0203B 1" MALE X 3/4" FEMALE CC</t>
  </si>
  <si>
    <t>ADJUSTABLE VALVE BOX WITH LID</t>
  </si>
  <si>
    <t>#BS0025O LID, NOMINAL WEIGHT 15 LBS</t>
  </si>
  <si>
    <t>11.41**</t>
  </si>
  <si>
    <t>11.07*</t>
  </si>
  <si>
    <t>#BS0026O TOP SECTION, NOMINAL HEIGHT 10", NOMINAL WEIGHT 25 LBS</t>
  </si>
  <si>
    <t>19.02**</t>
  </si>
  <si>
    <t>18.44*</t>
  </si>
  <si>
    <t>#BS0028O TOP SECTION, NOMINAL HEIGHT 17", NOMINAL WEIGHT 34 LBS</t>
  </si>
  <si>
    <t>20.07**</t>
  </si>
  <si>
    <t>21.38*</t>
  </si>
  <si>
    <t>OVAL METER BOX</t>
  </si>
  <si>
    <t>#CB0011P FIT #11 LID, NOMINAL OUTSIDE DIMENSIONS 11 1/4" X 17 ½" X 10" HIGH, NOMINAL LID OPENING SHALL BE 9 ½" X 13", WEIGHS 6 LBS</t>
  </si>
  <si>
    <t>25.59**</t>
  </si>
  <si>
    <t>24.79*</t>
  </si>
  <si>
    <t>OVAL METER BOX LID</t>
  </si>
  <si>
    <t>#CB0011B WEIGH 15 LBS, NON LOCKING, #11 LID</t>
  </si>
  <si>
    <t>14.01**</t>
  </si>
  <si>
    <t>13.58*</t>
  </si>
  <si>
    <t>RECTANGULAR METER BOX LID</t>
  </si>
  <si>
    <t>#CB0019C RECTANGULAR METER BOX LID, 35 LBS</t>
  </si>
  <si>
    <t>46.51**</t>
  </si>
  <si>
    <t>45.06*</t>
  </si>
  <si>
    <t>#CB0019P RECTANGLULAR METER BOX, 18LBS</t>
  </si>
  <si>
    <t>44.11**</t>
  </si>
  <si>
    <t>42.73*</t>
  </si>
  <si>
    <t>CLEAN OUT BOOT</t>
  </si>
  <si>
    <t>#UA0001P 18 1/8" WIDE, 28" LONG, AND 10 ½" HIGH</t>
  </si>
  <si>
    <t>94.76**</t>
  </si>
  <si>
    <t>91.78*</t>
  </si>
  <si>
    <t>#UB0002O 7 ½" OUTSIDE DIAMETER, TWO 7/8" PICK HOLES AND 3 LOCKING HORNS</t>
  </si>
  <si>
    <t>11.17**</t>
  </si>
  <si>
    <t>10.84*</t>
  </si>
  <si>
    <t>MANHOLE RING</t>
  </si>
  <si>
    <t>#UD0011O O.D. 32", ACCEPT 24" LID</t>
  </si>
  <si>
    <t>134.72**</t>
  </si>
  <si>
    <t>130.47*</t>
  </si>
  <si>
    <t>MANHOLE  LID</t>
  </si>
  <si>
    <t>#UD0012O O.D. 24' MARKED "SEWER"</t>
  </si>
  <si>
    <t>113.13**</t>
  </si>
  <si>
    <t>109.57*</t>
  </si>
  <si>
    <t>90 DEGREE BEND CAST FITTING</t>
  </si>
  <si>
    <t>#GA0104O 4" X 4"</t>
  </si>
  <si>
    <t>#GA0106O 6" X 6"</t>
  </si>
  <si>
    <t>#GA0108O 8" X 8"</t>
  </si>
  <si>
    <t>#GA0110O 10" X 10"</t>
  </si>
  <si>
    <t>#GA0112O 12" X 12"</t>
  </si>
  <si>
    <t>#GA0116O 16" X 16"</t>
  </si>
  <si>
    <t>45 DEGREE BEND CAST FITTING</t>
  </si>
  <si>
    <t>#GB0104O 4" X 4"</t>
  </si>
  <si>
    <t>#GB0106O 6" X 6"</t>
  </si>
  <si>
    <t>#GB0108O 8" X 8"</t>
  </si>
  <si>
    <t>#GB0110O 10" X 10"</t>
  </si>
  <si>
    <t>#GB0112O 12" X 12"</t>
  </si>
  <si>
    <t>#GB0116O 16" X 16"</t>
  </si>
  <si>
    <t>22 1/2 DEGREE BEND CAST FITTING</t>
  </si>
  <si>
    <t>#GC0104O 4" X 4"</t>
  </si>
  <si>
    <t>#GC0106O 6" X 6"</t>
  </si>
  <si>
    <t>#GC0108O 8" X 8"</t>
  </si>
  <si>
    <t>#GC0110O 10" X 10"</t>
  </si>
  <si>
    <t>#GC0112O 12" X 12"</t>
  </si>
  <si>
    <t>#GC0116O 16" X 16"</t>
  </si>
  <si>
    <t>TEE CAST FITTING</t>
  </si>
  <si>
    <t>#GD0104B 4" X 4" X 4"</t>
  </si>
  <si>
    <t>#GD0106B 6" X 6" X 4"</t>
  </si>
  <si>
    <t>#GD0106C 6" X 6" X 6"</t>
  </si>
  <si>
    <t>#GD0108B 8" X 8" X 4"</t>
  </si>
  <si>
    <t>#GD0108C 8" X 8" X 6"</t>
  </si>
  <si>
    <t>#GD0108D 8" X 8" X 8"</t>
  </si>
  <si>
    <t>#GD0112B 12" X 12" X 4"</t>
  </si>
  <si>
    <t>#GD0112C 12" X 12" X 6"</t>
  </si>
  <si>
    <t>#GD0112E 12" X 12" X 10"</t>
  </si>
  <si>
    <t>#GD0112F 12" X 12" X 12"</t>
  </si>
  <si>
    <t>#GD0116F 16" X 16" X 12"</t>
  </si>
  <si>
    <t>#GD0116H 16" X 16" X 16"</t>
  </si>
  <si>
    <t>CROSS CAST FITTING</t>
  </si>
  <si>
    <t>#GE0104B 4" X 4"</t>
  </si>
  <si>
    <t>#GE0106B 6" X 4"</t>
  </si>
  <si>
    <t>#GE0106C 6" X 6"</t>
  </si>
  <si>
    <t>#GE0108B 8" X 4"</t>
  </si>
  <si>
    <t>#GE0108C 8" X 6"</t>
  </si>
  <si>
    <t>#GE0108D 8" X 8"</t>
  </si>
  <si>
    <t>#GE0112C 12" X 6"</t>
  </si>
  <si>
    <t xml:space="preserve">#GE0112D 12" X 8" </t>
  </si>
  <si>
    <t>#GE0112F 12" X 12"</t>
  </si>
  <si>
    <t>PLUG CAST FITTING</t>
  </si>
  <si>
    <t>#GF0104O 4"</t>
  </si>
  <si>
    <t>#GF0106O 6"</t>
  </si>
  <si>
    <t>#GF0108O 8"</t>
  </si>
  <si>
    <t>#GF0110O 10"</t>
  </si>
  <si>
    <t>#GF0112O 12"</t>
  </si>
  <si>
    <t>#GF0116O 16"</t>
  </si>
  <si>
    <t>REDUCER CAST FITTING</t>
  </si>
  <si>
    <t>#GG0104A 4" X 2"</t>
  </si>
  <si>
    <t>#GG0106B 6" X 4"</t>
  </si>
  <si>
    <t xml:space="preserve">#GG0108B 8" X 4" </t>
  </si>
  <si>
    <t>#GG0108C 8" X 6"</t>
  </si>
  <si>
    <t>#GG0112B 12" X 4"</t>
  </si>
  <si>
    <t>#GG0112C 12" X 6"</t>
  </si>
  <si>
    <t>#GG0112D 12" X 8"</t>
  </si>
  <si>
    <t>#GG0112E 12" X 10"</t>
  </si>
  <si>
    <t>#GG0116C 16" X 16"</t>
  </si>
  <si>
    <t>#GG0166F 16" X 12"</t>
  </si>
  <si>
    <t>SWIVEL ADAPTER CAST FITTING</t>
  </si>
  <si>
    <t>#GH0104O 4" X 13"</t>
  </si>
  <si>
    <t>#GH0106O 6" X 13"</t>
  </si>
  <si>
    <t>#GH0108O 8" X 13"</t>
  </si>
  <si>
    <t>#GH0110O 10" X 13"</t>
  </si>
  <si>
    <t>#GH0112O 12" X 13"</t>
  </si>
  <si>
    <t>SWIVEL TEE CAST FITTING</t>
  </si>
  <si>
    <t>#GI0106C 6" X 6" X 6"</t>
  </si>
  <si>
    <t>#GI0108C 8" X 8" X 6"</t>
  </si>
  <si>
    <t>11 1/4 DEGREE BEND CAST FITTING</t>
  </si>
  <si>
    <t>#GS0106O 6" X 6"</t>
  </si>
  <si>
    <t>#GS0108O 8" X 8"</t>
  </si>
  <si>
    <t>#GS0112O 12" X 12"</t>
  </si>
  <si>
    <t>SOLID SLEEVE CAST FITTING</t>
  </si>
  <si>
    <t xml:space="preserve">#IE0404B 4" X 4" </t>
  </si>
  <si>
    <t>#IE0406B 6" X 6"</t>
  </si>
  <si>
    <t xml:space="preserve">#IE0408B 8" X 8" </t>
  </si>
  <si>
    <t>These are for projects under $50k.   Call Purchasing for selection.</t>
  </si>
  <si>
    <t>Date Last Used</t>
  </si>
  <si>
    <t>#IE0410B 10" X 10"</t>
  </si>
  <si>
    <t>#IE0412B 12" X 12"</t>
  </si>
  <si>
    <t>TAPPED PLUG CAST FITTING</t>
  </si>
  <si>
    <t>Uniforms-PD</t>
  </si>
  <si>
    <t>Vehicle Body Repair</t>
  </si>
  <si>
    <t>PD-03-10</t>
  </si>
  <si>
    <t>RFB: PD-03-10/  POLICE UNIFORMS</t>
  </si>
  <si>
    <t>GOT YOU COVERED WORKWEAR &amp; UNIFORMS</t>
  </si>
  <si>
    <t>MILLER UNIFORMS &amp; EMBLEMS</t>
  </si>
  <si>
    <t>APPROX QTY</t>
  </si>
  <si>
    <t>UNIT PRICE</t>
  </si>
  <si>
    <t>EXTENDED PRICE</t>
  </si>
  <si>
    <t>1. SUPERSHELL JACKETS W/ CROSSTECH FABRIC</t>
  </si>
  <si>
    <t>NO BID</t>
  </si>
  <si>
    <t>2. SHORT SLEEVE SUPERSHIRTS</t>
  </si>
  <si>
    <t xml:space="preserve">NO BID  </t>
  </si>
  <si>
    <t>3. LONG SLEEVE SUPERSHIRTS</t>
  </si>
  <si>
    <t>4. LONG SLEEVE SHIRT</t>
  </si>
  <si>
    <t>5. SHORT SLEEVE SHIRT</t>
  </si>
  <si>
    <t>6. TROUSERS</t>
  </si>
  <si>
    <t>7. SIDE POCKET TROUSERS</t>
  </si>
  <si>
    <t>TOTAL BID</t>
  </si>
  <si>
    <t>DELIVERY DATE _______ DAYS</t>
  </si>
  <si>
    <t>5-7 DAYS</t>
  </si>
  <si>
    <t>DISCOUNT FOR ITEMS PURCHASED NOT ON CONTRACT</t>
  </si>
  <si>
    <t>SAMPLES SHIPPED</t>
  </si>
  <si>
    <t>off Blaur Buyboard</t>
  </si>
  <si>
    <t>SPECS VARIATIONS</t>
  </si>
  <si>
    <t>NO BID ON SOME ITEMS</t>
  </si>
  <si>
    <t>NARDIS PUBLIC SAFETY</t>
  </si>
  <si>
    <t>GLOBAL SERVICES &amp; TRADE</t>
  </si>
  <si>
    <t>DID NOT COMPLETE REQ'D SPEC WKSHT</t>
  </si>
  <si>
    <t>Requests for Bids were mailed to:</t>
  </si>
  <si>
    <t>GST Public Safety</t>
  </si>
  <si>
    <t>Grand Prairie</t>
  </si>
  <si>
    <t>Uniforms of Texas</t>
  </si>
  <si>
    <t>El Paso</t>
  </si>
  <si>
    <t>Nardis Inc.</t>
  </si>
  <si>
    <t>Kilgore</t>
  </si>
  <si>
    <t>Galls</t>
  </si>
  <si>
    <t>Lexington</t>
  </si>
  <si>
    <t>KY</t>
  </si>
  <si>
    <t>WORK UNIFORMS</t>
  </si>
  <si>
    <t>no bid</t>
  </si>
  <si>
    <t>SHIRTS, Regular Short Sleeve</t>
  </si>
  <si>
    <t>SHIRTS, Supervisor Long Sleeve</t>
  </si>
  <si>
    <t>SHIRTS, Supervisor Short Sleeve</t>
  </si>
  <si>
    <t>PANTS - Standard, Full</t>
  </si>
  <si>
    <t>PANTS - Women, Standard</t>
  </si>
  <si>
    <t>WELDER'S PANTS - Cotton, Full</t>
  </si>
  <si>
    <t>SHORTS- Men's</t>
  </si>
  <si>
    <t>SHORTS- Women's</t>
  </si>
  <si>
    <t>COVERALLS- Blend</t>
  </si>
  <si>
    <t>WELDER'S COVERALLS- Cotton</t>
  </si>
  <si>
    <t>JEANS</t>
  </si>
  <si>
    <t>REGULAR DUTY - TRADITIONAL FIT</t>
  </si>
  <si>
    <t>HEAVY DUTY - TRADITIONAL FIT</t>
  </si>
  <si>
    <t>HEAVY DUTY - RELAXED FIT</t>
  </si>
  <si>
    <t>SHIRTS - Oxford Style - Long sleeve - MENS</t>
  </si>
  <si>
    <t>SHIRTS - Oxford Style - Short sleeve - MENS</t>
  </si>
  <si>
    <t>SHIRTS - Oxford Style - Long sleeve - WOMENS</t>
  </si>
  <si>
    <t>SHIRTS - Oxford Style - Short sleeve - WOMENS</t>
  </si>
  <si>
    <t>POLO STYLE SHIRTS - Short Sleeve- Mens</t>
  </si>
  <si>
    <t>POLO STYLE SHIRTS - Long Sleeve - Mens</t>
  </si>
  <si>
    <t>POLO STYLE SHIRTS - Short Sleeve- WOMENS</t>
  </si>
  <si>
    <t>POLO STYLE SHIRTS - Long Sleeve - WOMENS</t>
  </si>
  <si>
    <t>JACKET</t>
  </si>
  <si>
    <t>JACKET - Hip Length</t>
  </si>
  <si>
    <t>JACKET- Three Season</t>
  </si>
  <si>
    <t>HOODED DUCK JACKET</t>
  </si>
  <si>
    <t>COTTON CAP</t>
  </si>
  <si>
    <t>DUCK CAP</t>
  </si>
  <si>
    <t>TWILL CAP</t>
  </si>
  <si>
    <t>MESH CAP</t>
  </si>
  <si>
    <t>ARTWORK</t>
  </si>
  <si>
    <t>PATCHES</t>
  </si>
  <si>
    <t>EMBROIDERY CHARGES</t>
  </si>
  <si>
    <t>SCREEN PRINTING</t>
  </si>
  <si>
    <t>1 COLOR</t>
  </si>
  <si>
    <t>2 COLOR</t>
  </si>
  <si>
    <t>3 COLOR</t>
  </si>
  <si>
    <t>4 COLOR</t>
  </si>
  <si>
    <t>DELIVERY TIME</t>
  </si>
  <si>
    <t>% DISCOUNT ITEMS NOT ON CONTRACT</t>
  </si>
  <si>
    <t>Y</t>
  </si>
  <si>
    <t>SAMPLES</t>
  </si>
  <si>
    <t>Cortese Flag &amp; Silkscreen</t>
  </si>
  <si>
    <t>#LB0104A 4" MECHANICAL JOINT, 2" FEMALE NATIONAL THREAD</t>
  </si>
  <si>
    <t>#LB0106A 6" MECHANICAL JOINT, 2" FEMALE NATIONAL THREAD</t>
  </si>
  <si>
    <t>#LB0108A 8" MECHANICAL JOINT, 2" FEMALE NATIONAL THREAD</t>
  </si>
  <si>
    <t>#LB0110A 10" MECHANICAL JOINT, 2" FEMALE NATIONAL THREAD</t>
  </si>
  <si>
    <t>#LB0112A 12" MECHANICAL JOINT, 2" FEMALE NATIONAL THREAD</t>
  </si>
  <si>
    <t>#LB0116A 16" MECHANICAL JOINT, 2" FEMALE NATIONAL THREAD</t>
  </si>
  <si>
    <t>TAPPED TEE CAST FITTING</t>
  </si>
  <si>
    <t>#LC0104A 4" X 4" X 2"</t>
  </si>
  <si>
    <t>#LC0106A 6" X 6" X 2"</t>
  </si>
  <si>
    <t>#LC0108A 8" X 8" X 2"</t>
  </si>
  <si>
    <t>COPPER TUBING</t>
  </si>
  <si>
    <t>#AF6034G TYPE K TUBING, 60' ROLLS, 3/4" NOMINAL</t>
  </si>
  <si>
    <t>600'</t>
  </si>
  <si>
    <t>#AF6099F TYPE K TUBING, 60' ROLLS, 1" NOMINAL</t>
  </si>
  <si>
    <t>3000'</t>
  </si>
  <si>
    <t>FIRE HYDRANT</t>
  </si>
  <si>
    <t>#DA0036O 3' 36" BURY</t>
  </si>
  <si>
    <t>#DA0042O 3 1/2' 42" BURY</t>
  </si>
  <si>
    <t>#DA0048O 4' 48" BURY</t>
  </si>
  <si>
    <t>PVC PIPE</t>
  </si>
  <si>
    <t>#AA0102A 20' LENGTHS, 2"</t>
  </si>
  <si>
    <t>#AA0104A 20' LENGTHS, 4"</t>
  </si>
  <si>
    <t>#AA0106A 20' LENGTHS, 6"</t>
  </si>
  <si>
    <t>NB</t>
  </si>
  <si>
    <t>#AA0108A 20' LENGTHS, 8"</t>
  </si>
  <si>
    <t>#AA0110A 20' LENGTHS, 10"</t>
  </si>
  <si>
    <t>#AA0112A 20' LENGTHS, 12"</t>
  </si>
  <si>
    <t>PVC GRAVITY SEWER PIPE</t>
  </si>
  <si>
    <t>#AN0004A 4"</t>
  </si>
  <si>
    <t>#AN0006A 6"</t>
  </si>
  <si>
    <t>#AN0008A 8"</t>
  </si>
  <si>
    <t>#AN0012A 12"</t>
  </si>
  <si>
    <t>#AN0015A 15"</t>
  </si>
  <si>
    <t>#AN0018A 18"</t>
  </si>
  <si>
    <t>#AN0021A 21"</t>
  </si>
  <si>
    <t>#AN0024A 24"</t>
  </si>
  <si>
    <t>CAST COUPLING</t>
  </si>
  <si>
    <t>#IC0504A 4"</t>
  </si>
  <si>
    <t>#IC0506A 6"</t>
  </si>
  <si>
    <t>#IC0508A 8"</t>
  </si>
  <si>
    <t>#IC0510A 10"</t>
  </si>
  <si>
    <t>#IC0512A 12"</t>
  </si>
  <si>
    <t>#IC0516A 16"</t>
  </si>
  <si>
    <t>#IC0518A 18"</t>
  </si>
  <si>
    <t>#ID0404A FIT 4.50"-4.80" PIPE DIAMETER</t>
  </si>
  <si>
    <t>#ID0406A FIT 6.90"-7.22" PIPE DIAMETER</t>
  </si>
  <si>
    <t>#ID0408A FIT 9.05"-9.40" PIPE DIAMETER</t>
  </si>
  <si>
    <t>#ID0410A FIT 11.10"-11.40" PIPE DIAMETER</t>
  </si>
  <si>
    <t>#ID0412A FIT 13.20"-13.50" PIPE DIAMETER</t>
  </si>
  <si>
    <t>#ID0416A FIT 17.32"-17.50" PIPE DIAMETER</t>
  </si>
  <si>
    <t>REPAIR CLAMP, SINGLE BAND</t>
  </si>
  <si>
    <t>#JA0604D FIT 4.74"-5.14", BAND LENGTH 8"</t>
  </si>
  <si>
    <t>#JA0404D FIT 4.45"-4.73", BAND LENGTH 8"</t>
  </si>
  <si>
    <t>#JA0404H FIT 4.74"-5.14", BAND LENGTH 12" - 13"</t>
  </si>
  <si>
    <t>#JA0604H FIT 4.45"-4.73", BAND LENGTH 12" - 13"</t>
  </si>
  <si>
    <t>#JA0404P FIT 4.74"-5.14", BAND LENGTH 18" - 20"</t>
  </si>
  <si>
    <t>#JA0406D FIT 6.84"-7.25", BAND LENGTH 7 ½"  - 8"</t>
  </si>
  <si>
    <t xml:space="preserve">#JA0406H FIT 6.84"-7.25", BAND LENGTH 12" - 12 ½" </t>
  </si>
  <si>
    <t>#JA0406P FT 6.84"-7.25", BAND LENGTH 18" - 20"</t>
  </si>
  <si>
    <t xml:space="preserve">#JA0408D FIT 8.99"-9.40", BAND LENGTH 7 ½" - 8" </t>
  </si>
  <si>
    <t xml:space="preserve">#JA0408I FIT 8.99"-9.40", BAND LENGTH 12" - 12 ½" </t>
  </si>
  <si>
    <t>#JA0408P FIT 8.99"-9.40", BAND LENGTH 18" - 20"</t>
  </si>
  <si>
    <t>#JA1002H FIT 2" PIPE, BAND LENGTH 15"</t>
  </si>
  <si>
    <t>REPAIR CLAMPS, DOUBLE BAND</t>
  </si>
  <si>
    <t>#JB0404D FIT 4.74"-5.57" PIPE, BAND LENGTH 8'</t>
  </si>
  <si>
    <t>#JB1006I FIT 6.84"-7.64" PIPE, BAND LENGTH 12"</t>
  </si>
  <si>
    <t>#JB0408I FIT 8.99'-9.79" PIPE, BAND LENGTH 12"</t>
  </si>
  <si>
    <t>#JB1010H FIT 11.10"-11.90" PIPE, BAND LENGTH 12"</t>
  </si>
  <si>
    <t>#JB1012H FIT 13.14"-14.34" PIPE, BAND LENGTH 12"</t>
  </si>
  <si>
    <t>#JB0112K FIT 13.65'-14.45" PIPE, BAND LENGTH 15"</t>
  </si>
  <si>
    <t>#JB02112S FIT 13.65'-14.45" PIPE, BAND LENGTH 24"</t>
  </si>
  <si>
    <t>#JB0312P FIT 13.20"-14.00" PIPE, BAND LENGTH 20"</t>
  </si>
  <si>
    <t>#JB0313P FIT 15.07"-15.82" PIPE, BAND LENGTH 20"</t>
  </si>
  <si>
    <t>#JB0112N FIT 15.92"-16.67" PIPE, BAND LENGTH 20"</t>
  </si>
  <si>
    <t>#JB0118N FIT 18.00"-19.20" PIPE, BAND LENGTH 16"</t>
  </si>
  <si>
    <t>#JB0120N FIT 19.40"-20.40" PIPE, BAND LENGTH 18"</t>
  </si>
  <si>
    <t>#JB0220P FIT 21.40"-22.40" PIPE, BAND LENGTH 20"</t>
  </si>
  <si>
    <t>REPAIR CLAMP, PATCH</t>
  </si>
  <si>
    <t>#JC1002A FIT 2.38" PIPE, BAND LENGTH 3"</t>
  </si>
  <si>
    <t>#JC1003A FIT 3.50" PIPE, BAND LENGTH 3"</t>
  </si>
  <si>
    <t>#JC1095A FIT 0.84" PIPE, BAND LENGTH 3"</t>
  </si>
  <si>
    <t>#JC1096A FIT 1.05" PIPE, BAND LENGTH 3"</t>
  </si>
  <si>
    <t>#JC1097A FIT 1.32" PIPE, BAND LENGTH 3"</t>
  </si>
  <si>
    <t>#JC1098A FIT 1.66" PIPE, BAND LENGTH 3"</t>
  </si>
  <si>
    <t>#JC1099A FIT 1.90" PIPE, BAND LENGTH 3"</t>
  </si>
  <si>
    <t>#JC1002B FIT 2.38" PIPE, BAND LENGTH 6"</t>
  </si>
  <si>
    <t>#JC1098B FIT 1.66" PIPE, BAND LENGTH 6"</t>
  </si>
  <si>
    <t>#JC1099B FIT 1.90" PIPE, BAND LENGTH 6"</t>
  </si>
  <si>
    <t>FULL CIRCLE</t>
  </si>
  <si>
    <t>#JE1002D FIT 2.35"-2.63" PIPE, BAND LENGTH 7 ½" - 8"</t>
  </si>
  <si>
    <t>#JH0404B FIT 4.74"-5.14" PIPE, BAND LENGTH 8"</t>
  </si>
  <si>
    <t>#JH0404H FIT 4.74"-5.14" PIPE, BAND LENGTH 12"</t>
  </si>
  <si>
    <t>#JH0406D FIT 6.87"-7.24" PIPE, BAND LENGTH 8"</t>
  </si>
  <si>
    <t>#JH0406H FIT 6.87"-7.24" PIPE, BAND LENGTH 12"</t>
  </si>
  <si>
    <t>#JH0408B FIT 8.99"-9.39" PIPE, BAND LENGTH 8"</t>
  </si>
  <si>
    <t>#JH0408I FIT 8.99"-9.39" PIPE, BAND LENGTH 12"</t>
  </si>
  <si>
    <t>#JH0410I FIT 11.10"-11.90" PIPE, BAND LENGTH 12"</t>
  </si>
  <si>
    <t>#JH04121 FIT 13.10-13.50" PIPE, 1"CC OUTLET BAND LENGHT 12"</t>
  </si>
  <si>
    <t>COMPRESSION COUPLING</t>
  </si>
  <si>
    <t>#UD1001C ½" PIPE SIZE, FIT .84" O.D., 4 3/8" L</t>
  </si>
  <si>
    <t>#UD1002C 3/4" PIPE SIZE, FIT 1.05" O.D., 4 3/8" L</t>
  </si>
  <si>
    <t>#UD1003C 1" PIPE SIZE, FIT 1.32" O.D., 4 3/4" L</t>
  </si>
  <si>
    <t>#UD1004C 1 1/4" PIPE SIZE, FIT 1.66" O.D., 5 1/8" L</t>
  </si>
  <si>
    <t>#UD1005C 1 ½" PIPE SIZE, FIT 1.90" O.D., 5 3/8" L</t>
  </si>
  <si>
    <t>#UD1006D 2.375" PIPE DIAMETER, 5" LENGTH</t>
  </si>
  <si>
    <t>#UD1007E 2.875" PIPE DIAMETER, 5" LENGTH</t>
  </si>
  <si>
    <t>#UD1008E 3.500" PIPE DIAMETER, 5" LENGTH</t>
  </si>
  <si>
    <t>SERVICE SADDLES</t>
  </si>
  <si>
    <t>#EA0106B 6" X 1"</t>
  </si>
  <si>
    <t>#EA0108B 8" X 1"</t>
  </si>
  <si>
    <t>#EA0202B 2" X 1</t>
  </si>
  <si>
    <t>#EA0204B 4" X 1"</t>
  </si>
  <si>
    <t>#EA0206B 6" X 1"</t>
  </si>
  <si>
    <t>#EA0208B 8" X 1"</t>
  </si>
  <si>
    <t>#EA0212B 12" X 1"</t>
  </si>
  <si>
    <t>#EA0301B 10" X 1"</t>
  </si>
  <si>
    <t>#EA0312B 12" X 1"</t>
  </si>
  <si>
    <t>#EA0314B 14" X 1"</t>
  </si>
  <si>
    <t>#EA0316B 16" X 1"</t>
  </si>
  <si>
    <t>#EA0702A 2" X 1"</t>
  </si>
  <si>
    <t>#ED0108B 8" X 2"</t>
  </si>
  <si>
    <t>#ED0204B 4" X 2"</t>
  </si>
  <si>
    <t>#ED0206B 6" X 2"</t>
  </si>
  <si>
    <t>#ED0208B 8" X 2"</t>
  </si>
  <si>
    <t>#ED0212B 12" X 2"</t>
  </si>
  <si>
    <t>#ED0306B 6" X 2"</t>
  </si>
  <si>
    <t>#ED0310B 10" X 2"</t>
  </si>
  <si>
    <t>#ED0312B 12" X 2"</t>
  </si>
  <si>
    <t>#ED0316B 16" X 2"</t>
  </si>
  <si>
    <t>STAINLESS STEEL TAPPING SLEEVES</t>
  </si>
  <si>
    <t>#FE0104C 4" X 4", FIT 4" PIPE</t>
  </si>
  <si>
    <t>#FE0106C 6" X 4", FIT 6" PIPE</t>
  </si>
  <si>
    <t>#FE0106D 6" X 6", FIT 6" PIPE</t>
  </si>
  <si>
    <t>#FE0108C 8" X 4", FIT 4' PIPE</t>
  </si>
  <si>
    <t>#FE0108D 8" X 6", FIT 6" PIPE</t>
  </si>
  <si>
    <t>#FE0108E 8" X 8", FIT 8" PIPE</t>
  </si>
  <si>
    <t>#FE0110C 10" X 4", FIT 10" PIPE</t>
  </si>
  <si>
    <t>#FE0110D 10" X 6", FIT 10' PIPE</t>
  </si>
  <si>
    <t>#FE0110E 10" X 8", FIT 10" PIPE</t>
  </si>
  <si>
    <t>#FE0110F 10" X 10", FIT 10" PIPE</t>
  </si>
  <si>
    <t>#FE0112C 12" X 4", FIT 12" PIPE</t>
  </si>
  <si>
    <t>#FE0112D 12" X 6", FIT 12" PIPE</t>
  </si>
  <si>
    <t>#FE0112E 12" X 8", FIT 12" PIPE</t>
  </si>
  <si>
    <t>#FE0112G 12" X 12", FIT 12" PIPE</t>
  </si>
  <si>
    <t>#FE0118E 18" X 8", FIT 18" PIPE</t>
  </si>
  <si>
    <t>#FE0204C 4" X 4", FIT 4" PIPE</t>
  </si>
  <si>
    <t>#FE0206C 6" X 4", FIT 6" PIPE</t>
  </si>
  <si>
    <t>#FE0206D 6" X 6", FIT 6" PIPE</t>
  </si>
  <si>
    <t>#FE0208C 8' X 4", FIT 8" PIPE</t>
  </si>
  <si>
    <t>#FE0208D 8" X 6", FIT 8" PIPE</t>
  </si>
  <si>
    <t>#FE0208E 8" X 8", FIT 8" PIPE</t>
  </si>
  <si>
    <t>#FE0210C 10" X 4", FIT 10" PIPE</t>
  </si>
  <si>
    <t>#FE0210D 10" X6", FIT 10" PIPE</t>
  </si>
  <si>
    <t>#FE0210E 10" X 8", FIT 10" PIPE</t>
  </si>
  <si>
    <t>#FE0210F 10" X 10", FIT 10" PIPE</t>
  </si>
  <si>
    <t>#FE0212C 12" X 4". FIT 12" PIPE</t>
  </si>
  <si>
    <t>#FE0212D 12" X 6", FIT 12" PIPE</t>
  </si>
  <si>
    <t>#FE0212E 12" X 8", FIT 12" PIPE</t>
  </si>
  <si>
    <t>#FE0212G 12" X 12", FIT 12" PIPE</t>
  </si>
  <si>
    <t>RESILENT SEATED GATE VALVE</t>
  </si>
  <si>
    <t>#BB0104A 4" NOMINAL SIZE</t>
  </si>
  <si>
    <t>#BB0106A 6" NOMINAL SIZE</t>
  </si>
  <si>
    <t>#BB0108A 8", CORROSION RESISTANT, GATE W/DUAL SEAL</t>
  </si>
  <si>
    <t>#BB0110A 10" CORROSION RESISTANT, GATE W/DUAL SEAL</t>
  </si>
  <si>
    <t>#BB0112A 12" CORROSION RESISTANT, GATE W/DUAL SEAL</t>
  </si>
  <si>
    <t>#BB0116A 16" CORROSION RESISTANT, GATE  W/DUAL SEAL</t>
  </si>
  <si>
    <t>#BB0204A 4" CORROSION RESISTANT, GATE W/DUAL SEAL</t>
  </si>
  <si>
    <t>#BB0204B 4" CORROSION RESISTANT, GATE W/DUAL SEAL</t>
  </si>
  <si>
    <t>#BB0206A 6" CORROSION RESISTANT, GATE W/DUAL SEAL</t>
  </si>
  <si>
    <t>#BB0206B 6" CORROSION RESISTANT, GATE W/DUAL SEAL</t>
  </si>
  <si>
    <t>#BB0208A 8" CORROSION RESISTANT, GATE W/DUAL SEAL</t>
  </si>
  <si>
    <t>#BB0208B 8" CORROSION RESISTANT, GATE W/DUAL SEAL</t>
  </si>
  <si>
    <t>#BB0210A 10" CORROSION RESISTANT, GATE W/DUAL SEAL</t>
  </si>
  <si>
    <t>#BB0212A 12" CORROSION RESISTANT, GATE W/DUAL SEAL</t>
  </si>
  <si>
    <t>#BB0212B 12" CORROSION RESISTANT, GATE W/DUAL SEAL</t>
  </si>
  <si>
    <t>#BB0216B 16" CORROSION RESISITANT, GATE W/DUAL SEAL</t>
  </si>
  <si>
    <t>MEGALUG</t>
  </si>
  <si>
    <t>#GL1604O 4" JOINT RESTRAINT</t>
  </si>
  <si>
    <t>#GL1606O 6" JOINT RESTRAINT</t>
  </si>
  <si>
    <t>#GL1608O 8" JOINT RESTRAINT</t>
  </si>
  <si>
    <t>#GL1610O 10" JOINT RESTRAINT</t>
  </si>
  <si>
    <t>#GL1612O 12" JOINT RESTRAINT</t>
  </si>
  <si>
    <t>#GL1614O 14" JOINT RESTRAINT</t>
  </si>
  <si>
    <t>#GL1616O 16' JOINT RESTRAINT</t>
  </si>
  <si>
    <t>#GL1618O 18" JOINT RESTRAINT</t>
  </si>
  <si>
    <t>#GL1620O 20" JOINT RESTRAINT</t>
  </si>
  <si>
    <t>#GL1624O 24" JOINT RESTRAINT</t>
  </si>
  <si>
    <t>#GL1630O 30" JOINT RESTRAINT</t>
  </si>
  <si>
    <t>#GL1636O 36" JOINT RESTRAINT</t>
  </si>
  <si>
    <t>#GL1642O 42" JOINT RESTRAINT</t>
  </si>
  <si>
    <t>#GL1648O 48" JOINT RESTRAINT</t>
  </si>
  <si>
    <t>MEGAFLANGE - FLANGE ADAPTER SERIES 2100</t>
  </si>
  <si>
    <t>#GL1804O 4"</t>
  </si>
  <si>
    <t>#GL18060 6"</t>
  </si>
  <si>
    <t>#GL1808O"</t>
  </si>
  <si>
    <t>#GL1810O10"</t>
  </si>
  <si>
    <t>#GL1812O 12"</t>
  </si>
  <si>
    <t>#GL1814O 14"</t>
  </si>
  <si>
    <t>#GL1816O 16"</t>
  </si>
  <si>
    <t>#GL1818O 18"</t>
  </si>
  <si>
    <t>#GL1820O 4"</t>
  </si>
  <si>
    <t>#GL18300 6"</t>
  </si>
  <si>
    <t>#GL1836O 8"</t>
  </si>
  <si>
    <t>Morrison Supply - these items do not carry a 6 mth bid.</t>
  </si>
  <si>
    <t>* Merit Brass Co., Bid price good until 12/31/08</t>
  </si>
  <si>
    <t>** East Jordan-Bid price good for 30 days past 7/30/08</t>
  </si>
  <si>
    <t>Alternate</t>
  </si>
  <si>
    <t>Advertising-Production</t>
  </si>
  <si>
    <t xml:space="preserve">C I T Y   O F    S A N    A N G E L O </t>
  </si>
  <si>
    <t>BID TABULATION "POL-03-08"  DATE:  JULY 16, 2008</t>
  </si>
  <si>
    <t>GT</t>
  </si>
  <si>
    <t>NEW YORK</t>
  </si>
  <si>
    <t>DISTRIBUTORS</t>
  </si>
  <si>
    <t>CLOTHIERS</t>
  </si>
  <si>
    <t>Austin, TX</t>
  </si>
  <si>
    <t>Waco, TX</t>
  </si>
  <si>
    <t>BODY ARMOR (REG)</t>
  </si>
  <si>
    <t>BODY ARMOR (OVERSIZE)</t>
  </si>
  <si>
    <t>GT Distributors</t>
  </si>
  <si>
    <t>Bae System Products</t>
  </si>
  <si>
    <t>Ontario</t>
  </si>
  <si>
    <t>Canada</t>
  </si>
  <si>
    <t>New York Clothiers</t>
  </si>
  <si>
    <t>Waco</t>
  </si>
  <si>
    <t>Product/Service</t>
  </si>
  <si>
    <t>Janitorial Supplies</t>
  </si>
  <si>
    <t>Office Supplies</t>
  </si>
  <si>
    <t>On Going</t>
  </si>
  <si>
    <t>Testing-Fire Promotions</t>
  </si>
  <si>
    <t>MEAS</t>
  </si>
  <si>
    <t>Testing-Police Rookie</t>
  </si>
  <si>
    <t>Testing-Fire Rookie</t>
  </si>
  <si>
    <t>IPMA</t>
  </si>
  <si>
    <t>Used Cars</t>
  </si>
  <si>
    <t>Vehicle Maint</t>
  </si>
  <si>
    <t>Jim Bass Ford</t>
  </si>
  <si>
    <t xml:space="preserve">C I T Y   O F   S A N   A N G E L O </t>
  </si>
  <si>
    <t>BID TABULATION * RFB NO: CS-11-09 * DATE:  06/10/09</t>
  </si>
  <si>
    <t>Bidders</t>
  </si>
  <si>
    <t>Texas Motors</t>
  </si>
  <si>
    <t>All American</t>
  </si>
  <si>
    <t>Mitchel</t>
  </si>
  <si>
    <t>Jim Bass</t>
  </si>
  <si>
    <t>Est Qty</t>
  </si>
  <si>
    <t>$</t>
  </si>
  <si>
    <t>Autoplex</t>
  </si>
  <si>
    <t>Buick Pontiac</t>
  </si>
  <si>
    <t>Ford</t>
  </si>
  <si>
    <t>Used Vechicle-Dealer Cost</t>
  </si>
  <si>
    <t>2a</t>
  </si>
  <si>
    <t>Warranty Options 1</t>
  </si>
  <si>
    <t>Type</t>
  </si>
  <si>
    <t>Gold Star</t>
  </si>
  <si>
    <t>Price Ea</t>
  </si>
  <si>
    <t>No Charge</t>
  </si>
  <si>
    <t>Miles:</t>
  </si>
  <si>
    <t>Years:</t>
  </si>
  <si>
    <t>2b</t>
  </si>
  <si>
    <t>Warranty Options 2</t>
  </si>
  <si>
    <t>Ford Certified</t>
  </si>
  <si>
    <t>2c</t>
  </si>
  <si>
    <t>Warranty Options 3</t>
  </si>
  <si>
    <t>Ford Ext</t>
  </si>
  <si>
    <t>Varies</t>
  </si>
  <si>
    <t>Price Basis (N.A.D.A or KBB):</t>
  </si>
  <si>
    <t>NADA</t>
  </si>
  <si>
    <t>Bids Mailed To:</t>
  </si>
  <si>
    <t>All American Chevolet</t>
  </si>
  <si>
    <t>San Angelo, TX</t>
  </si>
  <si>
    <t>All American Autoplex</t>
  </si>
  <si>
    <t>Mitchel Buick</t>
  </si>
  <si>
    <t>Texas Motors Ford</t>
  </si>
  <si>
    <t>Fort Worth, TX</t>
  </si>
  <si>
    <t>CS-11-09</t>
  </si>
  <si>
    <t>BID TABULATION * RFB NO: WU-10-09 * DATE:  06/19/09</t>
  </si>
  <si>
    <t>Altivia Corporation</t>
  </si>
  <si>
    <t>Estimated Quantity</t>
  </si>
  <si>
    <t>Price/Unit</t>
  </si>
  <si>
    <t>Liquid Chlorine-1 Ton Cylinders</t>
  </si>
  <si>
    <t>Harcross Chemicals</t>
  </si>
  <si>
    <t>Kansas City</t>
  </si>
  <si>
    <t>KS</t>
  </si>
  <si>
    <t>Liquid Chlorine</t>
  </si>
  <si>
    <t>Cellular Svc</t>
  </si>
  <si>
    <t>IT</t>
  </si>
  <si>
    <t xml:space="preserve">C I T Y  O F    S A N    A N G E L O </t>
  </si>
  <si>
    <t>BID TABULATION "WU-09-09" DATE:  5/20/09</t>
  </si>
  <si>
    <t>BADGER</t>
  </si>
  <si>
    <t>NEPTUNE</t>
  </si>
  <si>
    <t>USM &amp; T</t>
  </si>
  <si>
    <t>HD</t>
  </si>
  <si>
    <t>AQUA</t>
  </si>
  <si>
    <t>METER</t>
  </si>
  <si>
    <t>METRIC</t>
  </si>
  <si>
    <t>5/8" X 3/4" WATER METER</t>
  </si>
  <si>
    <t>1" Water Meter</t>
  </si>
  <si>
    <t>Total:</t>
  </si>
  <si>
    <t>30 days aro</t>
  </si>
  <si>
    <t>30 day aro</t>
  </si>
  <si>
    <t>21 days</t>
  </si>
  <si>
    <t>TALLASSEE</t>
  </si>
  <si>
    <t>AL</t>
  </si>
  <si>
    <t>AQUA METER</t>
  </si>
  <si>
    <t>SCHERZ</t>
  </si>
  <si>
    <t>SCHLUMBERGER</t>
  </si>
  <si>
    <t>SENSUS</t>
  </si>
  <si>
    <t>UNIONTOWN</t>
  </si>
  <si>
    <t>PA</t>
  </si>
  <si>
    <t>BENMARK SUPPLY</t>
  </si>
  <si>
    <t>MIDLAND</t>
  </si>
  <si>
    <t>MASTER METER</t>
  </si>
  <si>
    <t>MANSFIELD</t>
  </si>
  <si>
    <t>US FILTER</t>
  </si>
  <si>
    <t>WACO</t>
  </si>
  <si>
    <t>ABB WATER METERS</t>
  </si>
  <si>
    <t>OCALA</t>
  </si>
  <si>
    <t>FL</t>
  </si>
  <si>
    <t xml:space="preserve">KW SHARP </t>
  </si>
  <si>
    <t>BROWNFIELD</t>
  </si>
  <si>
    <t>AMCO WATER METERS</t>
  </si>
  <si>
    <t>HD SUPPLY</t>
  </si>
  <si>
    <t>ROUND ROCK</t>
  </si>
  <si>
    <t>Texas DIR</t>
  </si>
  <si>
    <t>Computers</t>
  </si>
  <si>
    <t>Dell</t>
  </si>
  <si>
    <t>800 Telephone Svc</t>
  </si>
  <si>
    <t>NTS</t>
  </si>
  <si>
    <t>Bug Express</t>
  </si>
  <si>
    <t>Facilities</t>
  </si>
  <si>
    <t>Per year</t>
  </si>
  <si>
    <t>Santa Fe Crossing</t>
  </si>
  <si>
    <t>COM#</t>
  </si>
  <si>
    <t>Unit Size</t>
  </si>
  <si>
    <t>Extended $</t>
  </si>
  <si>
    <t>FROZEN FRUITS AND DESSERT</t>
  </si>
  <si>
    <t>395-003</t>
  </si>
  <si>
    <t>Cobbler Cherry (Mrs. Smith)</t>
  </si>
  <si>
    <t>Cobbler Peach (Mrs. Smith)</t>
  </si>
  <si>
    <t>240/1oz</t>
  </si>
  <si>
    <t>Dough Cookies Sugar</t>
  </si>
  <si>
    <t>Fruit Mix ( frozen)</t>
  </si>
  <si>
    <t>Pie Pumpkin - 10" prebaked</t>
  </si>
  <si>
    <t>Strawberries ( whole) Frozen</t>
  </si>
  <si>
    <t>2/5 lb</t>
  </si>
  <si>
    <t>Strawberry sliced 4-1</t>
  </si>
  <si>
    <t>6/6lb 8oz</t>
  </si>
  <si>
    <t>TOTAL</t>
  </si>
  <si>
    <t>CANNED FRUITS AND DESSERT</t>
  </si>
  <si>
    <t>393-053</t>
  </si>
  <si>
    <t>Apple Sliced N.W. Fancy</t>
  </si>
  <si>
    <t>Applesauce Fcy Unsweetened</t>
  </si>
  <si>
    <t>Apricot Hlvs In Pear Juice</t>
  </si>
  <si>
    <t>Fruit Cocktail Choice LS</t>
  </si>
  <si>
    <t>Fruit Tropical Lt Syrup</t>
  </si>
  <si>
    <t>Peach Sliced Irregular LS</t>
  </si>
  <si>
    <t>Pear Halves in Juice 30/35</t>
  </si>
  <si>
    <t>Pear Sliced Light Syrup</t>
  </si>
  <si>
    <t>Pineapple ( crushed )</t>
  </si>
  <si>
    <t>Pineapple Sliced 66 ct</t>
  </si>
  <si>
    <t>Pudding Banana RTS</t>
  </si>
  <si>
    <t>Pudding Chocolate RTS</t>
  </si>
  <si>
    <t>Pudding Vanilla RTS</t>
  </si>
  <si>
    <t>DAIRY PRODUCTS</t>
  </si>
  <si>
    <t>380-075</t>
  </si>
  <si>
    <t>Cheese Cheddar Shrd Milk</t>
  </si>
  <si>
    <t>4/5 lb</t>
  </si>
  <si>
    <t>Cheese Sauce Mild Cheddar</t>
  </si>
  <si>
    <t>Cheese, Cream</t>
  </si>
  <si>
    <t>T-Shirts</t>
  </si>
  <si>
    <t>Unifirst</t>
  </si>
  <si>
    <t>Electrical by Deb</t>
  </si>
  <si>
    <t>MGW Electric Inc</t>
  </si>
  <si>
    <t>Number of Apprentices employed</t>
  </si>
  <si>
    <t>Bryant Electric Co</t>
  </si>
  <si>
    <t>Bunyard Hasty Elect Inc</t>
  </si>
  <si>
    <t>Five Star Electric</t>
  </si>
  <si>
    <t>Miles</t>
  </si>
  <si>
    <t>Mike Verfurth Electric</t>
  </si>
  <si>
    <t>RM Electrical</t>
  </si>
  <si>
    <t>Three Rivers Electric Co.</t>
  </si>
  <si>
    <t>Plastic Wholesale</t>
  </si>
  <si>
    <t>Big Country</t>
  </si>
  <si>
    <t>Western Industrial</t>
  </si>
  <si>
    <t>Municipal Water Works</t>
  </si>
  <si>
    <t>HD Supply Waterworks</t>
  </si>
  <si>
    <t>Delivery</t>
  </si>
  <si>
    <t>Public Information</t>
  </si>
  <si>
    <r>
      <t xml:space="preserve">Rangel Printing </t>
    </r>
    <r>
      <rPr>
        <sz val="8"/>
        <color indexed="8"/>
        <rFont val="Arial"/>
        <family val="2"/>
      </rPr>
      <t>(Ph: 653-9889)</t>
    </r>
  </si>
  <si>
    <t>Business Cards</t>
  </si>
  <si>
    <t>Testing-Construction Materials</t>
  </si>
  <si>
    <t>Engineering</t>
  </si>
  <si>
    <t>City, State</t>
  </si>
  <si>
    <t>EMS Supplies</t>
  </si>
  <si>
    <t>Fire Department</t>
  </si>
  <si>
    <t>ALL MED</t>
  </si>
  <si>
    <t>Henry Schein Inc.</t>
  </si>
  <si>
    <t>QuadMed, Inc</t>
  </si>
  <si>
    <t>BoundTree Medical, LLC</t>
  </si>
  <si>
    <t>FDID No</t>
  </si>
  <si>
    <t>Product Name</t>
  </si>
  <si>
    <t>Product Description</t>
  </si>
  <si>
    <t>Pkgd by</t>
  </si>
  <si>
    <t>Approx Qty</t>
  </si>
  <si>
    <t>Unit Price</t>
  </si>
  <si>
    <t>Extended Price</t>
  </si>
  <si>
    <t>ATROPINE SULFATE</t>
  </si>
  <si>
    <t>Medication, 10ml PREFILLED, 0.1mg/ml
Abbott NDC 0074-4911-01</t>
  </si>
  <si>
    <t>ea</t>
  </si>
  <si>
    <t>BENADRYL</t>
  </si>
  <si>
    <t>Medication, 1ml PREFILLED, 50mg
Park Davis NDC 0071-4259-40</t>
  </si>
  <si>
    <t>Nasal Spray</t>
  </si>
  <si>
    <t>Medication, Afrin  Major</t>
  </si>
  <si>
    <t>CHARCOAL, ACTIVATED</t>
  </si>
  <si>
    <t>Medication, 25g/120 ml
JMI Canton NDC 51079-540-37</t>
  </si>
  <si>
    <t>D5W W/LIDOCAINE</t>
  </si>
  <si>
    <t>Medication, 4mg/ml 250ml BAGS</t>
  </si>
  <si>
    <t>DEXTROS 50%</t>
  </si>
  <si>
    <t>Medication, 25g/50ml PREFILLED, 50ml
Abbott NDC 0074-4902-01</t>
  </si>
  <si>
    <t>EPINEPHRINE 1:1,000</t>
  </si>
  <si>
    <t>Medication, 1mg/ml ampules</t>
  </si>
  <si>
    <t>EPINEPHRINE 1:10,000</t>
  </si>
  <si>
    <t>Medication, 10ml PREFILLED, 0.1mg/ml
Abbott NDC 0074-4921-01</t>
  </si>
  <si>
    <t>LASIX  FUROSEMIDE</t>
  </si>
  <si>
    <t>Medication, prefilled 22ga. X 1.25", 40mg 5 x 4ml syringe 10mg/ml
Hoechst Roussel NDC 0639-0064-08</t>
  </si>
  <si>
    <t>LIDOCAINE</t>
  </si>
  <si>
    <t>Medication, 2% HCL 5ml PREFILLED, 100mg/5ml 21g, 1.5",
Abbott NDC 0074-4903-01</t>
  </si>
  <si>
    <t>ALBUTEROL</t>
  </si>
  <si>
    <t>Medication, 2.5mg/3ml, .083%</t>
  </si>
  <si>
    <t>NALOXONE</t>
  </si>
  <si>
    <t>Medication, 2mg/2ml, 2ml Prefilled</t>
  </si>
  <si>
    <t>NITROSTAT</t>
  </si>
  <si>
    <t>Medication, 0.4mg, 25ct tablets
Park Davis NDC 0071-0570-24</t>
  </si>
  <si>
    <t>25 ct pkg</t>
  </si>
  <si>
    <t>SODIUM BICARB</t>
  </si>
  <si>
    <t>Medication, 50ml PREFILLED, 1mEq/ml, 18g, x 1.5", 
Abbott NDC 0074-6637-01</t>
  </si>
  <si>
    <t>XYLOCAINE JELLY</t>
  </si>
  <si>
    <t>Medication, 2%, 30ml
Astra NDC 0186-0330-01</t>
  </si>
  <si>
    <t>ASPIRIN</t>
  </si>
  <si>
    <t>Medication, 325 mg, 2/pack</t>
  </si>
  <si>
    <t>2/pk</t>
  </si>
  <si>
    <t>LABETALOL</t>
  </si>
  <si>
    <t>Medication, 5mg/ml 100mg Carpuject</t>
  </si>
  <si>
    <t>Versed (Midozolam)</t>
  </si>
  <si>
    <t>Medication, 5mg/ml in 1ml Carpuject</t>
  </si>
  <si>
    <t>Glucagen(Glucagon)</t>
  </si>
  <si>
    <t>Medication, Glucagen(Glucagon) Inj. 1mg for SC or IM</t>
  </si>
  <si>
    <t>Glutose Gel</t>
  </si>
  <si>
    <t>Medication, Glutose Gel 15 Gram 3 CT BOX</t>
  </si>
  <si>
    <t>3 ct box</t>
  </si>
  <si>
    <t>Solu-Medrol</t>
  </si>
  <si>
    <t>Medication, Solu-Medrol 125mg ACT-O-Vial</t>
  </si>
  <si>
    <t>Morphine Sulfate</t>
  </si>
  <si>
    <t>Medication, Morphine Sulfate 10mg/1ml LJ 10 ct box</t>
  </si>
  <si>
    <t>10 ct box</t>
  </si>
  <si>
    <t>Adenosine</t>
  </si>
  <si>
    <t>Medication, 3mg/ml, 2ml Single Dose Vial</t>
  </si>
  <si>
    <t>Calcium Chloride</t>
  </si>
  <si>
    <t>Medication, 100mg/ml, 10ml Injection Vial</t>
  </si>
  <si>
    <t>Magnesium Sulfate</t>
  </si>
  <si>
    <t>Medication, 5g/10ml 18ga needle</t>
  </si>
  <si>
    <t>Promethazine 25mg Amp (Phenergan)</t>
  </si>
  <si>
    <t>Medication, Promethazine 25mg/1ml Amp</t>
  </si>
  <si>
    <t>SODIUM CHLORIDE IRRIGATION</t>
  </si>
  <si>
    <t>Medication, 1000ml POUR BOTTLE</t>
  </si>
  <si>
    <t>STERILE WATER</t>
  </si>
  <si>
    <t>Sodium Chloride 10ml .9% Flush</t>
  </si>
  <si>
    <t>Medication, Sodium Chloride 10ml .9% Flush in 10cc Syringe</t>
  </si>
  <si>
    <t>Padded Bag for IV Pump and Vent Bag</t>
  </si>
  <si>
    <t>LA Rescue Trauma Attack Pack, 20"x13"x11"</t>
  </si>
  <si>
    <t>IV Catheter 14 guage 1.25</t>
  </si>
  <si>
    <t>1.25", Jelco ProtectIV</t>
  </si>
  <si>
    <t>6</t>
  </si>
  <si>
    <t>IV Catheter 16 gauge</t>
  </si>
  <si>
    <t>box</t>
  </si>
  <si>
    <t>IV Catheter 14 gauge 2.25</t>
  </si>
  <si>
    <t>2.25" - J&amp;J Critikon Protective</t>
  </si>
  <si>
    <t>10</t>
  </si>
  <si>
    <t>IV Catheter 18 gauge</t>
  </si>
  <si>
    <t>IV Catheter 20 gauge</t>
  </si>
  <si>
    <t>IV Catheter 22 gauge</t>
  </si>
  <si>
    <t>33</t>
  </si>
  <si>
    <t>IV Catheter 24 gauge</t>
  </si>
  <si>
    <t>0.75", Jelco ProtectIV</t>
  </si>
  <si>
    <t>NORMAL SALINE 1000</t>
  </si>
  <si>
    <t>Medication, 1000ml BAGS</t>
  </si>
  <si>
    <t>TOURNIQUETS</t>
  </si>
  <si>
    <t>FLAT, LATEX</t>
  </si>
  <si>
    <t>TRAUMA SET</t>
  </si>
  <si>
    <t>Y Type Large Bore Mass Infusion Set,</t>
  </si>
  <si>
    <t>VENI GUARDS ADULT</t>
  </si>
  <si>
    <t>Veni Guards (adult) 100 per box Con-Med #730-4432</t>
  </si>
  <si>
    <t>100 ct box</t>
  </si>
  <si>
    <t>IV Set 10 drop/ml Baxter</t>
  </si>
  <si>
    <t>Clearlink/Interlink System Non-DEHP Solution Set w/Duo-Vent Spike EMS 3110</t>
  </si>
  <si>
    <t>Extension Sets/Saline Locks 6"</t>
  </si>
  <si>
    <t>Amsino Amsafe Extension Set</t>
  </si>
  <si>
    <t>Injection Plugs/Saline Locks</t>
  </si>
  <si>
    <t>with cap</t>
  </si>
  <si>
    <t>Pressure Infuser for 1000 ml Bag</t>
  </si>
  <si>
    <t>for IO use</t>
  </si>
  <si>
    <t>3</t>
  </si>
  <si>
    <t>Hypodermic 18 gauge</t>
  </si>
  <si>
    <t>1.5"</t>
  </si>
  <si>
    <t>2</t>
  </si>
  <si>
    <t>Hypodermic 22 gauge</t>
  </si>
  <si>
    <t>4</t>
  </si>
  <si>
    <t>LOCKTIP SYRINGE</t>
  </si>
  <si>
    <t>10cc
B-D Lurlock</t>
  </si>
  <si>
    <t>SYRINGES 3cc</t>
  </si>
  <si>
    <t>22 GAUGE 1"</t>
  </si>
  <si>
    <t>MICROTAINTE LANCETS</t>
  </si>
  <si>
    <t>Unistik 2</t>
  </si>
  <si>
    <t>CARPUJECT Unit</t>
  </si>
  <si>
    <t>25</t>
  </si>
  <si>
    <t>Intraosseous Needle</t>
  </si>
  <si>
    <t>Kendall Monoject, 16g x 0.187" - 1.81", Ref#: 8881245164</t>
  </si>
  <si>
    <t>Syringe, Monoject, TB, 1 cc</t>
  </si>
  <si>
    <t>Syringe, Monoject, TB, 1 cc, 27 ga x 1/2 in., with detachable needle, sterile</t>
  </si>
  <si>
    <t>Smartsite Nitro Infusion Set</t>
  </si>
  <si>
    <t>Medsystem III #10011433, Nitro Pump Tubing</t>
  </si>
  <si>
    <t>Smartsite Infusion Set</t>
  </si>
  <si>
    <t>Medsystem III #28034E pump tubing</t>
  </si>
  <si>
    <t>EZ-IO PD 15G IO Needle</t>
  </si>
  <si>
    <t>EZ-IO by Vidacare, PD 15G IO Needel Set, Part #6515-01-537-9013</t>
  </si>
  <si>
    <t>EZ-IO AD 15G IO Needle</t>
  </si>
  <si>
    <t>EZ-IO by Vidacare, AD 15G IO Needel Set, Part #9001</t>
  </si>
  <si>
    <t>Zoll EKG Paper</t>
  </si>
  <si>
    <t>Zoll M series Flat Fold Paper</t>
  </si>
  <si>
    <t>Zoll Adult Combo Pads</t>
  </si>
  <si>
    <t>Zoll Adult Combo Pads 10 ct box</t>
  </si>
  <si>
    <t>Zoll Pedi Combo Pads</t>
  </si>
  <si>
    <t>Zoll Pedi Combo Pads 10 ct box</t>
  </si>
  <si>
    <t>Codemaster 100 carrying case</t>
  </si>
  <si>
    <t>Pediatric Huggables Electrodes</t>
  </si>
  <si>
    <t>Conmed 10 sets of 3</t>
  </si>
  <si>
    <t>set of 3</t>
  </si>
  <si>
    <t>ELECTRODES</t>
  </si>
  <si>
    <t>NDM, ConMen Ref 01-3630 10/box</t>
  </si>
  <si>
    <t>ECG CABLE</t>
  </si>
  <si>
    <t>ECG CABLE FOR CODEMASTER 100 3 WIRE</t>
  </si>
  <si>
    <t>DEFIB JELLY</t>
  </si>
  <si>
    <t>50g - 100g tubes</t>
  </si>
  <si>
    <t>Defibulator Pads R2 HP multifunction</t>
  </si>
  <si>
    <t>Kimberly Clark ref#3200-1715 R12443A</t>
  </si>
  <si>
    <t>Battery for Codemaster</t>
  </si>
  <si>
    <t>Battery for Zoll M series/ E series</t>
  </si>
  <si>
    <t>Zoll O2 Set Pulse Oximetry</t>
  </si>
  <si>
    <t>COVERALLS 1X</t>
  </si>
  <si>
    <t>1.25oz POLYPROPYLENE 25ct CS
ATTACHED HOOD &amp; BOOTS XL</t>
  </si>
  <si>
    <t>COVERALLS 2X</t>
  </si>
  <si>
    <t>1.25oz POLYPROPYLENE 25ct CS
ATTACHED HOOD &amp; BOOTS XXL</t>
  </si>
  <si>
    <t>FACE SHIELD WITH MASK</t>
  </si>
  <si>
    <t>25ct BOX</t>
  </si>
  <si>
    <t>1</t>
  </si>
  <si>
    <t>GLOVES XL Synetron</t>
  </si>
  <si>
    <t>MICROFLEX Synetron XL
50 gloves/box 10 boxes/case</t>
  </si>
  <si>
    <t>case</t>
  </si>
  <si>
    <t>GLOVES LG Synetron</t>
  </si>
  <si>
    <t>MICROFLEX Synetron LG
50 gloves/box 10 boxes/case</t>
  </si>
  <si>
    <t>GLOVES Med Synetron</t>
  </si>
  <si>
    <t>MICROFLEX Synetron Med
50 gloves/box 10 boxes/case</t>
  </si>
  <si>
    <t>GLOVES Latex Free Xlarge</t>
  </si>
  <si>
    <t>Microflex Supreno EC Nitrile Gloves</t>
  </si>
  <si>
    <t>GLOVES Latex Free Large</t>
  </si>
  <si>
    <t>PEROXIDE</t>
  </si>
  <si>
    <t>16oz Bottle</t>
  </si>
  <si>
    <t>Safety Glasses</t>
  </si>
  <si>
    <t>Adjustable with nose buds Meets ANSI Z87.1</t>
  </si>
  <si>
    <t>Safety Glasses (over Glasses)</t>
  </si>
  <si>
    <t>Over the glasses glasses</t>
  </si>
  <si>
    <t>Pyramex N95 Respirator Mask</t>
  </si>
  <si>
    <t>20 ct Box, Disposable Particle Respirators</t>
  </si>
  <si>
    <t>12</t>
  </si>
  <si>
    <t>HAND SANITIZER</t>
  </si>
  <si>
    <t>8oz - 24ct BOX</t>
  </si>
  <si>
    <t>24 ct box</t>
  </si>
  <si>
    <t>Nail Polish Remover Pads</t>
  </si>
  <si>
    <t>ALCOHOL PREPS</t>
  </si>
  <si>
    <t>200/BOX</t>
  </si>
  <si>
    <t>200 ct box</t>
  </si>
  <si>
    <t>ET - 5.5</t>
  </si>
  <si>
    <t>UNCUFFED</t>
  </si>
  <si>
    <t>Gauze 4 X 4 Non-Sterile</t>
  </si>
  <si>
    <t>Gauze 4 X 4 Sterile</t>
  </si>
  <si>
    <t>ABD PADS 8"x10"</t>
  </si>
  <si>
    <t>8 X 10"</t>
  </si>
  <si>
    <t>60</t>
  </si>
  <si>
    <t>BURN SHEETS</t>
  </si>
  <si>
    <t>STERILE COVERINGS FOR BURN PATIENTS</t>
  </si>
  <si>
    <t>Gauze 4" kling roll</t>
  </si>
  <si>
    <t>Roll Gauze</t>
  </si>
  <si>
    <t>OCCLUSIVE DRESSING</t>
  </si>
  <si>
    <t>SPLINTS 18" CARDBOARD</t>
  </si>
  <si>
    <t>36ct BOX</t>
  </si>
  <si>
    <t>36 ct box</t>
  </si>
  <si>
    <t>SPLINTS 36" CARDBOARD</t>
  </si>
  <si>
    <t>TAPE 1"</t>
  </si>
  <si>
    <t>Hypo-allergenic Cloth Tape</t>
  </si>
  <si>
    <t>TAPE 1/2"</t>
  </si>
  <si>
    <t>TAPE 2"</t>
  </si>
  <si>
    <t>TONGUE DEPRESSORS</t>
  </si>
  <si>
    <t>WOOD</t>
  </si>
  <si>
    <t>TRAUMA DRESSING</t>
  </si>
  <si>
    <t>10"x30"</t>
  </si>
  <si>
    <t>87</t>
  </si>
  <si>
    <t>TRIANGLE BANDAGES</t>
  </si>
  <si>
    <t>Bandaids</t>
  </si>
  <si>
    <t>3/4" x 3"</t>
  </si>
  <si>
    <t>9</t>
  </si>
  <si>
    <t>Foil Baby Bunting</t>
  </si>
  <si>
    <t>Airway Oropharyngeal 100mm BERMAN</t>
  </si>
  <si>
    <t>Airway, Oropharyngeal, 100mm Berman</t>
  </si>
  <si>
    <t>Airway Nasopharyngeal 22fr</t>
  </si>
  <si>
    <t>Airway Nasopharyngeal 24fr</t>
  </si>
  <si>
    <t>Airway Nasopharyngeal 26fr</t>
  </si>
  <si>
    <t>Airway Nasopharyngeal 28fr</t>
  </si>
  <si>
    <t>Airway Nasopharyngeal 32fr</t>
  </si>
  <si>
    <t>Airway Nasopharyngeal 34fr</t>
  </si>
  <si>
    <t>30</t>
  </si>
  <si>
    <t>Airway Oropharyngeal 60mm BERMAN</t>
  </si>
  <si>
    <t>Airway, Oropharyngeal, 60mm BERMAN</t>
  </si>
  <si>
    <t>Airway Oropharyngeal 80mm BERMAN</t>
  </si>
  <si>
    <t>Airway, Oropharyngeal, 80mm BERMAN</t>
  </si>
  <si>
    <t>AMMONIA CAPSULES</t>
  </si>
  <si>
    <t>10/bx</t>
  </si>
  <si>
    <t>204</t>
  </si>
  <si>
    <t>BULB SYRINGES</t>
  </si>
  <si>
    <t>2oz - EAR</t>
  </si>
  <si>
    <t>EASY CAP</t>
  </si>
  <si>
    <t>Easy Cap II, Tyco Healthcare 065284A-0802</t>
  </si>
  <si>
    <t>ET - 2.5</t>
  </si>
  <si>
    <t>ET - 3.0</t>
  </si>
  <si>
    <t>ET - 3.5</t>
  </si>
  <si>
    <t>ET - 4.0</t>
  </si>
  <si>
    <t>ET - 4.5</t>
  </si>
  <si>
    <t>ET - 5.0</t>
  </si>
  <si>
    <t>ET - 6.0</t>
  </si>
  <si>
    <t>CUFFED</t>
  </si>
  <si>
    <t>ET - 7.0</t>
  </si>
  <si>
    <t>ET - 7.5</t>
  </si>
  <si>
    <t>ET - 8.0</t>
  </si>
  <si>
    <t>ET - 9.0</t>
  </si>
  <si>
    <t>NEBULIZER</t>
  </si>
  <si>
    <t>Small volume w/mouthpiece, tee, flex tube, 7' kink resistant tubing</t>
  </si>
  <si>
    <t>O2 MASK NON-REBREATHER ADULT</t>
  </si>
  <si>
    <t>MEDIUM CONENTRATION MASK
7' TUBING, Must be eValueMed Part#301-181</t>
  </si>
  <si>
    <t>O2 MASK SIMPLE ADULT</t>
  </si>
  <si>
    <t>7' TUBING</t>
  </si>
  <si>
    <t>O2 MASK SIMPLE CHILD</t>
  </si>
  <si>
    <t>STYLETTE ADULT</t>
  </si>
  <si>
    <t>25/bx</t>
  </si>
  <si>
    <t>STYLET SMALL</t>
  </si>
  <si>
    <t>SUCTION CATHETER 10fr</t>
  </si>
  <si>
    <t>10fr</t>
  </si>
  <si>
    <t>SUCTION CATHETER 14fr</t>
  </si>
  <si>
    <t>14fr</t>
  </si>
  <si>
    <t>SUCTION TIPS</t>
  </si>
  <si>
    <t>Yankaver suction instrument with bulb tip and vacuum control</t>
  </si>
  <si>
    <t>SUCTION TUBING</t>
  </si>
  <si>
    <t>1/4" X 6'</t>
  </si>
  <si>
    <t>Standard ET Tube Holder</t>
  </si>
  <si>
    <t>#1110 - Holder will center the tube and be secured w/latex strap</t>
  </si>
  <si>
    <t>BITE BLOCK</t>
  </si>
  <si>
    <t>Disposable Suction Containers</t>
  </si>
  <si>
    <t>Bemis 1200cc
Catalog #484410-209</t>
  </si>
  <si>
    <t>EID Esophageal Intubation Detector</t>
  </si>
  <si>
    <t>O2 NASAL CANNULA ADULT</t>
  </si>
  <si>
    <t>O2 NASAL CANNULA CHILD</t>
  </si>
  <si>
    <t>BAAM Airway Monitor</t>
  </si>
  <si>
    <t>35</t>
  </si>
  <si>
    <t>O2 MASK NON-REBREATHER PEDIATRIC</t>
  </si>
  <si>
    <t>O2 MASK NON-REBREATHER PEDIATRIC, Must be MedSource MS-25058</t>
  </si>
  <si>
    <t>BAG VALVE MASK ADULT</t>
  </si>
  <si>
    <t>BAG VALVE MASK INFANT</t>
  </si>
  <si>
    <t>BAG VALVE MASK TODDLER</t>
  </si>
  <si>
    <t>ET - 6.5</t>
  </si>
  <si>
    <t>Ventilation Circuit</t>
  </si>
  <si>
    <t>For Autovent, LSP L909005-154</t>
  </si>
  <si>
    <t>OXYGEN/AIRWAY BAG</t>
  </si>
  <si>
    <t>Iron Duck Breathsaver Plus, Green</t>
  </si>
  <si>
    <t>O2 Cylinder Sleeve for COT</t>
  </si>
  <si>
    <t>BACKBOARD STRAPS</t>
  </si>
  <si>
    <t>All vinyl with plastic clips</t>
  </si>
  <si>
    <t>Prosplints Kit Adult</t>
  </si>
  <si>
    <t>Med Spec Prosplints Kit Adult</t>
  </si>
  <si>
    <t>Prosplints Kit Child</t>
  </si>
  <si>
    <t>Med Spec Prosplints Kit Child</t>
  </si>
  <si>
    <t>Sager Traction Splint</t>
  </si>
  <si>
    <t>Bilateral</t>
  </si>
  <si>
    <t>Pedi Board</t>
  </si>
  <si>
    <t>Pro-Echo Backboard w/lettering</t>
  </si>
  <si>
    <t>Prosplints Adult Combo</t>
  </si>
  <si>
    <t>Med Spec Prosplints Adult Replacement Combo</t>
  </si>
  <si>
    <t>Prosplints Adult Large Leg</t>
  </si>
  <si>
    <t>Med Spec Prosplints Adult Replacement Large Leg</t>
  </si>
  <si>
    <t>Prosplints Adult Small Leg</t>
  </si>
  <si>
    <t>Med Spec Prosplints Adult Replacement Small Leg</t>
  </si>
  <si>
    <t>Prosplints Adult Large Arm</t>
  </si>
  <si>
    <t>Med Spec Prosplints Adult Replacement Large Arm</t>
  </si>
  <si>
    <t>Prosplints Adult Small Arm</t>
  </si>
  <si>
    <t>Med Spec Prosplints Adult Replacement Small Arm</t>
  </si>
  <si>
    <t>Prosplints Adult Wrist/Forearm</t>
  </si>
  <si>
    <t>Med Spec Prosplints Adult Replacement Wrist/Forearm</t>
  </si>
  <si>
    <t>Prosplints Adult Rib Restraint</t>
  </si>
  <si>
    <t>Med Spec Prosplints Adult Replacement Rib Restraint</t>
  </si>
  <si>
    <t>Prosplints Adult Collar</t>
  </si>
  <si>
    <t>Med Spec Prosplints Adult Replacement Collar</t>
  </si>
  <si>
    <t>Prosplints Adult Carrying Case</t>
  </si>
  <si>
    <t>Med Spec Prosplints Adult Replacement Carrying Case</t>
  </si>
  <si>
    <t>Prosplints Child Combo</t>
  </si>
  <si>
    <t>Med Spec Child Replacement Combo</t>
  </si>
  <si>
    <t>Prosplints Child Leg</t>
  </si>
  <si>
    <t>Med Spec Child Replacement Leg</t>
  </si>
  <si>
    <t>Prosplints Child Arm</t>
  </si>
  <si>
    <t>Med Spec Child Replacement Arm</t>
  </si>
  <si>
    <t>Prosplints Child Wrist/Forearm</t>
  </si>
  <si>
    <t>Med Spec Child Replacement Wrist/Forearm</t>
  </si>
  <si>
    <t>Prosplints Child Carrying Case</t>
  </si>
  <si>
    <t>Med Spec Child Replacement Carrying Case</t>
  </si>
  <si>
    <t>CID SETS</t>
  </si>
  <si>
    <t>CERVICAL IMOBILATION DEVICE,  w/CID, Blocks, Head Straps, Ferno comparable</t>
  </si>
  <si>
    <t>C-COLLAR - BABY NO NECK</t>
  </si>
  <si>
    <t>C-COLLAR - NO NECK</t>
  </si>
  <si>
    <t>Low</t>
  </si>
  <si>
    <t>C-COLLAR - PEDI</t>
  </si>
  <si>
    <t>C-COLLAR - REGULAR</t>
  </si>
  <si>
    <t>C-COLLAR - SHORT</t>
  </si>
  <si>
    <t>50</t>
  </si>
  <si>
    <t>C-COLLAR - TALL</t>
  </si>
  <si>
    <t>C-Collar Adjustable Adult</t>
  </si>
  <si>
    <t>Ambu Perfit ACE Adjustable Collar</t>
  </si>
  <si>
    <t>C-Collar Adjustable Pedi</t>
  </si>
  <si>
    <t>Mini Ace Adjustable Pediatric Collar</t>
  </si>
  <si>
    <t>Streamlight SL20 XP AC/DC</t>
  </si>
  <si>
    <t>Model 20XP</t>
  </si>
  <si>
    <t>Laerdal Portable Suction Unit (LSU)</t>
  </si>
  <si>
    <t>LARYNGOSCOPE Bulbs Small</t>
  </si>
  <si>
    <t>LARYNGOSCOPE Bulbs Large</t>
  </si>
  <si>
    <t>LARYNGOSCOPE - MACINTOSH 1</t>
  </si>
  <si>
    <t>LARYNGOSCOPE - MACINTOSH 2</t>
  </si>
  <si>
    <t>BP CUFF ADULT ARM</t>
  </si>
  <si>
    <t>BP CUFF ADULT THIGH</t>
  </si>
  <si>
    <t>BP CUFF CHILD ARM</t>
  </si>
  <si>
    <t>BP CUFF INFANT ARM</t>
  </si>
  <si>
    <t>LARYNGOSCOPE - MACINTOSH 3</t>
  </si>
  <si>
    <t>LARYNGOSCOPE - MACINTOSH 4</t>
  </si>
  <si>
    <t>LARYNGOSCOPE - MILLER 0</t>
  </si>
  <si>
    <t>LARYNGOSCOPE - MILLER 1</t>
  </si>
  <si>
    <t>Airway Start Kit bag</t>
  </si>
  <si>
    <t>LARYNGOSCOPE - MILLER 2</t>
  </si>
  <si>
    <t>LARYNGOSCOPE - MILLER 3</t>
  </si>
  <si>
    <t>LARYNGOSCOPE - MILLER 4</t>
  </si>
  <si>
    <t>LARYNGOSCOPE HANDLE MED.</t>
  </si>
  <si>
    <t>LARYNGOSCOPE HANDLE Pedi.</t>
  </si>
  <si>
    <t>PENLIGHTS</t>
  </si>
  <si>
    <t>DIAGNOSTIC PENLIGHTS, DISPOSABLE</t>
  </si>
  <si>
    <t>36</t>
  </si>
  <si>
    <t>SHEARS REGULAR</t>
  </si>
  <si>
    <t>PARAMEDIC SHEARS SS AUTOCLAVABLE ONE SERRATED BLADE</t>
  </si>
  <si>
    <t>Litman Classic II</t>
  </si>
  <si>
    <t>3M Littman Classic 2 SE 28" Stethescope</t>
  </si>
  <si>
    <t>Magill Forceps Child</t>
  </si>
  <si>
    <t>Magill Forceps Adult</t>
  </si>
  <si>
    <t>CID Replacement Base</t>
  </si>
  <si>
    <t>Ferno comparable</t>
  </si>
  <si>
    <t>Spider Strap Set</t>
  </si>
  <si>
    <t>Ferno KED</t>
  </si>
  <si>
    <t>Extraction Device, Ferno#125, KED w/Straps, Bag</t>
  </si>
  <si>
    <t>Super D O2 Cylinder</t>
  </si>
  <si>
    <t>Ring Cutter</t>
  </si>
  <si>
    <t>Ring Cutter Blades</t>
  </si>
  <si>
    <t>Metal Clipboard</t>
  </si>
  <si>
    <t>Legal sized, 11"x18"</t>
  </si>
  <si>
    <t>Oxygen Flowmeter</t>
  </si>
  <si>
    <t>0 - 15 LPM</t>
  </si>
  <si>
    <t>Oxygen regulator</t>
  </si>
  <si>
    <t>Rhino LSP 2 High Flow Ports, Model L370-250</t>
  </si>
  <si>
    <t>CID Chin Straps</t>
  </si>
  <si>
    <t>18</t>
  </si>
  <si>
    <t>CID Blocks</t>
  </si>
  <si>
    <t>Dolphin Sheet</t>
  </si>
  <si>
    <t>Patient Transfer</t>
  </si>
  <si>
    <t>Twist Loks (RED)</t>
  </si>
  <si>
    <t>EACH</t>
  </si>
  <si>
    <t>BED PANS</t>
  </si>
  <si>
    <t>EMMISSIS BAGS</t>
  </si>
  <si>
    <t>1202</t>
  </si>
  <si>
    <t>Sharps Container</t>
  </si>
  <si>
    <t>5 Quart Trans. Red with Mailbox Lid 10.75x4.75x11</t>
  </si>
  <si>
    <t>Biohazard trash bags</t>
  </si>
  <si>
    <t>Red 34"x46"</t>
  </si>
  <si>
    <t>Precision XTRA</t>
  </si>
  <si>
    <t>Precision XTRA TEST STRIPS</t>
  </si>
  <si>
    <t>TEST STRIPS FOR PRECISION
BOX OF 25</t>
  </si>
  <si>
    <t>Precision XTRA CONTROL SOLUTION</t>
  </si>
  <si>
    <t>PRECISION TEST SOLUTION 2ct.</t>
  </si>
  <si>
    <t>2 ct pkg</t>
  </si>
  <si>
    <t>Broselow Tape</t>
  </si>
  <si>
    <t>COLD PACKS</t>
  </si>
  <si>
    <t>Single Use Instant Cold Compact</t>
  </si>
  <si>
    <t>OB KITS</t>
  </si>
  <si>
    <t>Disposable</t>
  </si>
  <si>
    <t>Trauma/Drug Box</t>
  </si>
  <si>
    <t>Drug Box</t>
  </si>
  <si>
    <t>19.5"Lx10.25"Wx15"H EMP# PM2274</t>
  </si>
  <si>
    <t>Cot Restraints</t>
  </si>
  <si>
    <t>5' Vinyl Strap w/seat belt buckle type closure</t>
  </si>
  <si>
    <t>Unit Cost</t>
  </si>
  <si>
    <t>385-005</t>
  </si>
  <si>
    <t>200/2 ct</t>
  </si>
  <si>
    <t>6/36 oz</t>
  </si>
  <si>
    <t>12/42 oz</t>
  </si>
  <si>
    <t>Liquid Ammonium Sulfate</t>
  </si>
  <si>
    <t>Chameleon Industries</t>
  </si>
  <si>
    <t>Chameleon</t>
  </si>
  <si>
    <t>Qty (Tons)</t>
  </si>
  <si>
    <t>$/Ton</t>
  </si>
  <si>
    <t>Delivery Days</t>
  </si>
  <si>
    <t>Altivia corporation</t>
  </si>
  <si>
    <t>Southern Ionics</t>
  </si>
  <si>
    <t>West Point, MS</t>
  </si>
  <si>
    <t>Texas Water Treatment Services Inc.</t>
  </si>
  <si>
    <t>Bridgeport, TX</t>
  </si>
  <si>
    <t>DPC Industries</t>
  </si>
  <si>
    <t>DPC industries</t>
  </si>
  <si>
    <t>Sweetwater, TX</t>
  </si>
  <si>
    <t>Alum Poly Blends</t>
  </si>
  <si>
    <t>WU-14-10</t>
  </si>
  <si>
    <t>Bid Tab - RFB No:  WU-14-10 / Alum Poly Blends</t>
  </si>
  <si>
    <t>CI 3304</t>
  </si>
  <si>
    <t>Alum Polymer Blends</t>
  </si>
  <si>
    <t>60 Tons</t>
  </si>
  <si>
    <t>Delivery Date  Days</t>
  </si>
  <si>
    <t>2 Days</t>
  </si>
  <si>
    <t>RFB Mailed to:</t>
  </si>
  <si>
    <t>Chameleon Industries Inc.</t>
  </si>
  <si>
    <t>Mesquite, TX</t>
  </si>
  <si>
    <t>Dosage rate 30 ppm</t>
  </si>
  <si>
    <t>* Product did not perform in plant testing to the standards required to meet regulatory specifications.</t>
  </si>
  <si>
    <t>WU-12-10 Liquid Ammonium Sulfate</t>
  </si>
  <si>
    <t>Est. Qty (Tons)</t>
  </si>
  <si>
    <t>Pac Poly Blends</t>
  </si>
  <si>
    <t>2 days</t>
  </si>
  <si>
    <t>Altivia Corp.</t>
  </si>
  <si>
    <t>WU-15-10 Pac Poly Blends</t>
  </si>
  <si>
    <t>Telephone</t>
  </si>
  <si>
    <t>SB-01-10</t>
  </si>
  <si>
    <t>RFB: SB-01-10/Street Paving Material</t>
  </si>
  <si>
    <t>August 31, 2010/9:00 AM</t>
  </si>
  <si>
    <t>Approx Qty (Tons)</t>
  </si>
  <si>
    <r>
      <t xml:space="preserve">Column A </t>
    </r>
    <r>
      <rPr>
        <b/>
        <sz val="9"/>
        <color indexed="8"/>
        <rFont val="Arial"/>
        <family val="2"/>
      </rPr>
      <t>$/ton material at plant</t>
    </r>
  </si>
  <si>
    <r>
      <t>Column B</t>
    </r>
    <r>
      <rPr>
        <b/>
        <sz val="9"/>
        <color indexed="8"/>
        <rFont val="Arial"/>
        <family val="2"/>
      </rPr>
      <t xml:space="preserve"> Freight p/ton delivered to City Yard</t>
    </r>
  </si>
  <si>
    <t>Columns</t>
  </si>
  <si>
    <r>
      <t>Column D</t>
    </r>
    <r>
      <rPr>
        <b/>
        <sz val="9"/>
        <color indexed="8"/>
        <rFont val="Arial"/>
        <family val="2"/>
      </rPr>
      <t xml:space="preserve"> Conversion Ton/Cu. Yd.</t>
    </r>
  </si>
  <si>
    <t>Minimum quantity required per order (tons)</t>
  </si>
  <si>
    <r>
      <t>Column B</t>
    </r>
    <r>
      <rPr>
        <b/>
        <sz val="9"/>
        <color indexed="8"/>
        <rFont val="Arial"/>
        <family val="2"/>
      </rPr>
      <t xml:space="preserve"> Freight p/ton delivered to City yard</t>
    </r>
  </si>
  <si>
    <t>A + B</t>
  </si>
  <si>
    <t>Material &amp; Freight</t>
  </si>
  <si>
    <t>CMCL –</t>
  </si>
  <si>
    <t>Type C</t>
  </si>
  <si>
    <t>Hot Mix</t>
  </si>
  <si>
    <t>Type D</t>
  </si>
  <si>
    <t>HMCL –</t>
  </si>
  <si>
    <t>Flex Base</t>
  </si>
  <si>
    <t>Grade 1</t>
  </si>
  <si>
    <t>Type A</t>
  </si>
  <si>
    <t>Alternate Bid 1:</t>
  </si>
  <si>
    <t>Crushed Concrete</t>
  </si>
  <si>
    <t>Crushed Stone and Asphalt CSA</t>
  </si>
  <si>
    <t>Martin Marietta Materials</t>
  </si>
  <si>
    <t>Uvalde, TX</t>
  </si>
  <si>
    <t>(No Bid)</t>
  </si>
  <si>
    <t>Price Construction</t>
  </si>
  <si>
    <t>Big Spring, TX</t>
  </si>
  <si>
    <t>Vulcan Materials</t>
  </si>
  <si>
    <t>San Antonio, TX</t>
  </si>
  <si>
    <t>Award Date 10/19/2010</t>
  </si>
  <si>
    <t>1 yr plus 2 optional 1 yr terms</t>
  </si>
  <si>
    <t>Roberts Construction</t>
  </si>
  <si>
    <t>WU-04-10 BID TAB</t>
  </si>
  <si>
    <t>SEPTEMBER 30, 2010 9:00AM</t>
  </si>
  <si>
    <t>Award Date October 19, 2010</t>
  </si>
  <si>
    <t>Darnell &amp; Dickson</t>
  </si>
  <si>
    <t>Holloman Utilities</t>
  </si>
  <si>
    <t>Housley Communications</t>
  </si>
  <si>
    <t>Item Description</t>
  </si>
  <si>
    <t>Estimated</t>
  </si>
  <si>
    <t>Units</t>
  </si>
  <si>
    <t>Extended Cost</t>
  </si>
  <si>
    <t>Quantity</t>
  </si>
  <si>
    <r>
      <t>3</t>
    </r>
    <r>
      <rPr>
        <vertAlign val="superscript"/>
        <sz val="9"/>
        <color indexed="8"/>
        <rFont val="Arial"/>
        <family val="2"/>
      </rPr>
      <t>RD</t>
    </r>
    <r>
      <rPr>
        <sz val="9"/>
        <color indexed="8"/>
        <rFont val="Arial"/>
        <family val="2"/>
      </rPr>
      <t xml:space="preserve"> ST. BETWEEN KOENIGHEIM ST. &amp; MARTIN LUTHER KING BLVD. </t>
    </r>
  </si>
  <si>
    <t>LS</t>
  </si>
  <si>
    <t>(2-20” STOPS &amp; 1-20” RSGV)</t>
  </si>
  <si>
    <t>BELL ST. &amp; MAYSE ST.</t>
  </si>
  <si>
    <t>(2-16” STOPS &amp; 1-16” RSGV)</t>
  </si>
  <si>
    <t>BELL ST. &amp; UPTON ST.</t>
  </si>
  <si>
    <t>(2-16” STOPS; 1-12” STOP &amp; 2-16” &amp; 1-12” RSGV)</t>
  </si>
  <si>
    <t>RIO CONCHO DR. &amp; MAGDALENE ST.</t>
  </si>
  <si>
    <t>(2-30” STOPS &amp; 1- 24” RSGV)</t>
  </si>
  <si>
    <r>
      <t>MARX ST. &amp; 24</t>
    </r>
    <r>
      <rPr>
        <vertAlign val="superscript"/>
        <sz val="9"/>
        <color indexed="8"/>
        <rFont val="Arial"/>
        <family val="2"/>
      </rPr>
      <t>TH</t>
    </r>
    <r>
      <rPr>
        <sz val="9"/>
        <color indexed="8"/>
        <rFont val="Arial"/>
        <family val="2"/>
      </rPr>
      <t xml:space="preserve"> ST.</t>
    </r>
  </si>
  <si>
    <t>TRENCH SAFETY</t>
  </si>
  <si>
    <t>LF</t>
  </si>
  <si>
    <t xml:space="preserve">CONTINGENCY </t>
  </si>
  <si>
    <t>Total Base Bid:</t>
  </si>
  <si>
    <t>per written amount</t>
  </si>
  <si>
    <t>BID BOND</t>
  </si>
  <si>
    <t>Angelo Underground Utilities &amp; Construction</t>
  </si>
  <si>
    <t>San Angelo,TX</t>
  </si>
  <si>
    <t>Housley Communication Inc</t>
  </si>
  <si>
    <t>JENCO</t>
  </si>
  <si>
    <t>Macias Construction Company</t>
  </si>
  <si>
    <t>McGraw-Hill Dodge Reports</t>
  </si>
  <si>
    <t>Hot Springs, AR</t>
  </si>
  <si>
    <t>Morrison Supply</t>
  </si>
  <si>
    <t>Texas Water &amp; Soil</t>
  </si>
  <si>
    <t>US Filter</t>
  </si>
  <si>
    <t>Data Cabling</t>
  </si>
  <si>
    <t>Security &amp; Fire Monitoring</t>
  </si>
  <si>
    <t>CFM-08-10</t>
  </si>
  <si>
    <t>San Angelo Security</t>
  </si>
  <si>
    <t>CFM-08-10/ Fire &amp; Security Equipment &amp; Service</t>
  </si>
  <si>
    <t>8/24/2010  9:00:00 AM</t>
  </si>
  <si>
    <t>Bid Tab</t>
  </si>
  <si>
    <t xml:space="preserve">Award Date October 5, 2010 </t>
  </si>
  <si>
    <t>3 year term with 2 optional 1-yr renewals</t>
  </si>
  <si>
    <t>*** Call John Rangel at Building Maintenance for more information.</t>
  </si>
  <si>
    <t>Office- 657-4236 or ext 1050</t>
  </si>
  <si>
    <t>Auction Services</t>
  </si>
  <si>
    <t>3 yrs/ 2- 1yr options</t>
  </si>
  <si>
    <t>Company</t>
  </si>
  <si>
    <t>State</t>
  </si>
  <si>
    <t>** Please contact Purchasing if you have any questions</t>
  </si>
  <si>
    <r>
      <t xml:space="preserve">The above-referenced vendors will be used for jobs under $50,000 on a </t>
    </r>
    <r>
      <rPr>
        <u/>
        <sz val="11"/>
        <color indexed="8"/>
        <rFont val="Calibri"/>
        <family val="2"/>
      </rPr>
      <t>rotating basis.</t>
    </r>
  </si>
  <si>
    <t>The Chart below indicates which vendor is next in line.  If that vendor is not available, go to the next.</t>
  </si>
  <si>
    <t>When a vendor is selected, please email Laura Brooks in Purchasing and include:</t>
  </si>
  <si>
    <t>1. Which vendors were contacted</t>
  </si>
  <si>
    <t>2. Which vendors were not available</t>
  </si>
  <si>
    <t>3. Which vendor was selected</t>
  </si>
  <si>
    <t>Environmental Services</t>
  </si>
  <si>
    <t>St Materials- Crack Sealant</t>
  </si>
  <si>
    <t>EZ Seal</t>
  </si>
  <si>
    <t>BID TABULATION/Crack Sealant * RFB NO: SB-01-11 * December 28, 2010</t>
  </si>
  <si>
    <t>Allstates Coatings Company</t>
  </si>
  <si>
    <t>EZ Seal, LLC</t>
  </si>
  <si>
    <t>Class A Cold Applied Crack Sealant</t>
  </si>
  <si>
    <t>10,560 gal</t>
  </si>
  <si>
    <t>Delivery Calendar Days</t>
  </si>
  <si>
    <t>ALT-674 FlexDOT in drums</t>
  </si>
  <si>
    <t>EZ-7 Cold Pour Crack Sealant is calculated @ $6.35/gal pkg in 55 gal BBL</t>
  </si>
  <si>
    <t>Crafco Texas Inc</t>
  </si>
  <si>
    <t>Deery American Corporation</t>
  </si>
  <si>
    <t>Grand Junction, CO</t>
  </si>
  <si>
    <t>E Z Seal</t>
  </si>
  <si>
    <t>Van Alstyne, TX</t>
  </si>
  <si>
    <t>CAPS</t>
  </si>
  <si>
    <t>Construction Materials Testing</t>
  </si>
  <si>
    <t>Engineers- Structural</t>
  </si>
  <si>
    <t>Wiss, Janney, Elstner Associates</t>
  </si>
  <si>
    <t>Steinman Luevano Structures, LLP</t>
  </si>
  <si>
    <t>Parkhill, Smith &amp; Cooper</t>
  </si>
  <si>
    <t>CFM-06-10 Structural Engineers &lt; $50,000</t>
  </si>
  <si>
    <t>Expiration for contract with options: 5/13/2015</t>
  </si>
  <si>
    <t>512-891-6766</t>
  </si>
  <si>
    <t>512-891-6966</t>
  </si>
  <si>
    <t>5901 Old Fredericksburg Rd, #B101</t>
  </si>
  <si>
    <t>13581 Pond Road, Suite 107</t>
  </si>
  <si>
    <t>512-835-0940</t>
  </si>
  <si>
    <t>512-835-6268</t>
  </si>
  <si>
    <t>4222 85th Street</t>
  </si>
  <si>
    <t>806-473-2200</t>
  </si>
  <si>
    <t>806-473-3500</t>
  </si>
  <si>
    <t>Engineers- Mechanical, Electrical, Plumbing</t>
  </si>
  <si>
    <t>Operatons</t>
  </si>
  <si>
    <t>Consultant-Landfill</t>
  </si>
  <si>
    <t>Name</t>
  </si>
  <si>
    <t>Halfmann Appraisals</t>
  </si>
  <si>
    <t>Bob Stribling</t>
  </si>
  <si>
    <t>Stribling-Probandt Appraisals</t>
  </si>
  <si>
    <t>502 S Koenigheim, Suite 3B</t>
  </si>
  <si>
    <t>325-658-2773</t>
  </si>
  <si>
    <t>325-659-4192</t>
  </si>
  <si>
    <t>bob.stribling@suddenlinkmail.com</t>
  </si>
  <si>
    <t>Kevin Halfmann</t>
  </si>
  <si>
    <t>325-655-1278</t>
  </si>
  <si>
    <t>325-658-7158</t>
  </si>
  <si>
    <t>Kevin@halfmannrealty.com</t>
  </si>
  <si>
    <t>Craig Young</t>
  </si>
  <si>
    <t>Integra Realty Resources - Houston</t>
  </si>
  <si>
    <t>5718 Westheimer, Suite 1100</t>
  </si>
  <si>
    <t>133 W Concho, Suite 208</t>
  </si>
  <si>
    <t>713-243-3300</t>
  </si>
  <si>
    <t>713-243-3301</t>
  </si>
  <si>
    <t>cyoung@irr.com</t>
  </si>
  <si>
    <t>Qualified Professional Appraisal Services</t>
  </si>
  <si>
    <t>PUR-07-10</t>
  </si>
  <si>
    <t>Staples</t>
  </si>
  <si>
    <t>Total Office Solutions</t>
  </si>
  <si>
    <t>RFP Acknowledgment * RFP No.: PUR-07-10/Office Supplies</t>
  </si>
  <si>
    <t>Proposals Received</t>
  </si>
  <si>
    <t>Staples Business Advantage</t>
  </si>
  <si>
    <t>Coppell, TX</t>
  </si>
  <si>
    <t>Total Office Solution</t>
  </si>
  <si>
    <t>Award Date 2/1/2011</t>
  </si>
  <si>
    <t>Primary</t>
  </si>
  <si>
    <t>** May only be used if Staples is given the opportunity to supply the product</t>
  </si>
  <si>
    <t>and is unable to do so.</t>
  </si>
  <si>
    <t>Conact</t>
  </si>
  <si>
    <t>Ric Hardin</t>
  </si>
  <si>
    <t>800-866-1211 ext 2449</t>
  </si>
  <si>
    <t xml:space="preserve">Website for Ordering  </t>
  </si>
  <si>
    <t>www.stapleslink.com</t>
  </si>
  <si>
    <t>To obtain a user ID or for password resets/information, contact Laura Brooks</t>
  </si>
  <si>
    <t>in Purchasing x 1580</t>
  </si>
  <si>
    <t>Granular Actuvated Filter Media</t>
  </si>
  <si>
    <t>Norit</t>
  </si>
  <si>
    <t>BID TABULATION * RFB NO: WU-09-11/Granular Activated Carbon Filter Media * June 29, 2011</t>
  </si>
  <si>
    <t>No.</t>
  </si>
  <si>
    <t>Calgon</t>
  </si>
  <si>
    <t>Carbon Activited Corporation</t>
  </si>
  <si>
    <t>Carbon Tech</t>
  </si>
  <si>
    <t>SNR Tech</t>
  </si>
  <si>
    <t>Granular Activated Carbon Filter Media Price/Pound</t>
  </si>
  <si>
    <t>Total Purchase</t>
  </si>
  <si>
    <t>Total Pounds</t>
  </si>
  <si>
    <t>Delivery Time in Calendar Days</t>
  </si>
  <si>
    <t>14-21</t>
  </si>
  <si>
    <t>14-60</t>
  </si>
  <si>
    <t>Calgon Carbon Corporation</t>
  </si>
  <si>
    <t>Pittsburgh, PA</t>
  </si>
  <si>
    <t>Carbon Tech, Inc.</t>
  </si>
  <si>
    <t>Carmel Valley, CA</t>
  </si>
  <si>
    <t>Marshall, TX</t>
  </si>
  <si>
    <t>SNR Technologies</t>
  </si>
  <si>
    <t>Katy, TX</t>
  </si>
  <si>
    <t>Norit America, Inc.</t>
  </si>
  <si>
    <t>Yearly</t>
  </si>
  <si>
    <t>BID TABULATION * RFB NO: WU-11-11/ 2011 Industrial Electrical* November 1, 2011</t>
  </si>
  <si>
    <t>Vendor: Mike Verfurth Electric</t>
  </si>
  <si>
    <t>A.  Industrial Electrical - Hourly Rates and Parts Mark-up</t>
  </si>
  <si>
    <t>Regular Hourly Rate</t>
  </si>
  <si>
    <t>Overtime Hourly Rate</t>
  </si>
  <si>
    <t>Hourly Rate Weekends &amp; Holidays</t>
  </si>
  <si>
    <t>Bidder's Minimum Charge $'s and/or Hours</t>
  </si>
  <si>
    <t>Parts Mark-up %</t>
  </si>
  <si>
    <t>Average price/Hr 1 Journeyman &amp; 1 Helper</t>
  </si>
  <si>
    <t>Licensed Journeyman</t>
  </si>
  <si>
    <t>na</t>
  </si>
  <si>
    <t>B.  Instrumental and Controls - Hourly Rates and Parts Mark-up</t>
  </si>
  <si>
    <t>C.  Electricians</t>
  </si>
  <si>
    <t>Number of licensed journeyman electricians currently employed by your company</t>
  </si>
  <si>
    <t>Number of licensed apprentice electricians currently employed by your company</t>
  </si>
  <si>
    <t>Requests for Bids were sent to:</t>
  </si>
  <si>
    <t>Submitted  a NO BID</t>
  </si>
  <si>
    <t>Automation &amp; Control Inc.</t>
  </si>
  <si>
    <t>RFB   WU-17-12 / Liquid Ferrous Chloride * December 21, 2012</t>
  </si>
  <si>
    <t>Percent of Ferrous Iron</t>
  </si>
  <si>
    <t>Estimated Delivery Time (In Calendar Days)</t>
  </si>
  <si>
    <t>3 days</t>
  </si>
  <si>
    <t>Payment Terms</t>
  </si>
  <si>
    <t>Net 30</t>
  </si>
  <si>
    <t>Kemira Water Solutions, Inc</t>
  </si>
  <si>
    <t>Mattesson  IL</t>
  </si>
  <si>
    <t>CA</t>
  </si>
  <si>
    <t>Enviromental Chemical Corp</t>
  </si>
  <si>
    <t>Lawrence, KS</t>
  </si>
  <si>
    <t>PVS Chemicals</t>
  </si>
  <si>
    <t>Detroit, MI</t>
  </si>
  <si>
    <t>WU-17-12</t>
  </si>
  <si>
    <t>BOUND TREE</t>
  </si>
  <si>
    <t>HENRY SCHEIN</t>
  </si>
  <si>
    <t>QUADMED</t>
  </si>
  <si>
    <t xml:space="preserve">ZOLL </t>
  </si>
  <si>
    <t>Product ID</t>
  </si>
  <si>
    <t>Price Each</t>
  </si>
  <si>
    <t>Atropine Sulfate</t>
  </si>
  <si>
    <t>Medication, 10ml prefilled 0.1mg/ml</t>
  </si>
  <si>
    <t>Benadryl</t>
  </si>
  <si>
    <t>Medication, 1ml prefilled 50mg</t>
  </si>
  <si>
    <t>Medication, Afrin</t>
  </si>
  <si>
    <t>Charcoal Activated</t>
  </si>
  <si>
    <t>Medication, 25g/120ml</t>
  </si>
  <si>
    <t>D5W w/Lidocaine</t>
  </si>
  <si>
    <t>Medication, 4mg/ml, 250ml bag</t>
  </si>
  <si>
    <t>Dextros 50%</t>
  </si>
  <si>
    <t>Medication 25g/50ml Prefilled 500ml</t>
  </si>
  <si>
    <t>Epinephrine 1:1000</t>
  </si>
  <si>
    <t>Medication 1mg/ml Ampules</t>
  </si>
  <si>
    <t>Epinephrine 1:10000</t>
  </si>
  <si>
    <t>Medication, 10ml 0.1mg/ml Prefilled</t>
  </si>
  <si>
    <t>Lasix</t>
  </si>
  <si>
    <t>Medication, Prefilled 22ga x 1.25,  40mg 5 x 4ml syringe,  10mg/ml</t>
  </si>
  <si>
    <t>Lidocaine</t>
  </si>
  <si>
    <t>Medication, 2% HCL 5ml PREFILLED, 100mg/5ml 21g, 1.5"</t>
  </si>
  <si>
    <t>Albuterol</t>
  </si>
  <si>
    <t>Medication, 2.5mg/3ml, 0.083%</t>
  </si>
  <si>
    <t>Naloxone</t>
  </si>
  <si>
    <t>Nitrostat</t>
  </si>
  <si>
    <t>Medication, 0.4mg, 25 count</t>
  </si>
  <si>
    <t>Sodium Bicarb</t>
  </si>
  <si>
    <t>Medication, 50ml PREFILLED, 1mEq/ml, 18g, x 1.5"</t>
  </si>
  <si>
    <t>Xylocaine Jelly</t>
  </si>
  <si>
    <t>Medication, 2%, 30ml</t>
  </si>
  <si>
    <t>Asprin</t>
  </si>
  <si>
    <t>Medication, 325mg 2/pack</t>
  </si>
  <si>
    <t>Labetalol</t>
  </si>
  <si>
    <t>Medication, 4mg/ml, 20mg Carpuject</t>
  </si>
  <si>
    <t>Versed (Midazolam)</t>
  </si>
  <si>
    <t>Amiodarone</t>
  </si>
  <si>
    <t>Medication, 150mg Prefilled (new)</t>
  </si>
  <si>
    <t>Medication, 300mg Prefilled (new)</t>
  </si>
  <si>
    <t>Medication, Glutose Gel 3ct pack</t>
  </si>
  <si>
    <t>Medication, Morphine Sulfate 2mg/ml 1ml Carpuject</t>
  </si>
  <si>
    <t>Adenosine 3mg/ml</t>
  </si>
  <si>
    <t>Medication, 3mg/ml 2ml Single Dose Vial</t>
  </si>
  <si>
    <t>Medication, 5g/10ml 18ga Needle</t>
  </si>
  <si>
    <t>Promethazine 25mg AMP (Phenegran)</t>
  </si>
  <si>
    <t>Sodium Chloride Irrigation</t>
  </si>
  <si>
    <t>Medication, 1000ml Pour Bottle</t>
  </si>
  <si>
    <t>Sterile Water</t>
  </si>
  <si>
    <t>Sodium Chloride 10ml 0.9% flush</t>
  </si>
  <si>
    <t>Box 100</t>
  </si>
  <si>
    <t>Padded Bag for IV Pump and Vent</t>
  </si>
  <si>
    <t>LA Rescue Trauma Attack Pack, 20x13"x11""</t>
  </si>
  <si>
    <t>IV Catheter 14 gauge 1.25</t>
  </si>
  <si>
    <t>1.25 Jelco ProtectIV"</t>
  </si>
  <si>
    <t>Box 50</t>
  </si>
  <si>
    <t>Box 51</t>
  </si>
  <si>
    <t>IV Catheter 10 gauge 3</t>
  </si>
  <si>
    <t>2.25 J&amp;J Critikon Protective"</t>
  </si>
  <si>
    <t>Box 52</t>
  </si>
  <si>
    <t>Box 53</t>
  </si>
  <si>
    <t>Box 54</t>
  </si>
  <si>
    <t>Box 55</t>
  </si>
  <si>
    <t>0.75 Jelco ProtectIV"</t>
  </si>
  <si>
    <t>Box 56</t>
  </si>
  <si>
    <t>Normal Saline 1000</t>
  </si>
  <si>
    <t>Medication, 1000ml bags</t>
  </si>
  <si>
    <t>Tourniquets</t>
  </si>
  <si>
    <t>Flat Latex</t>
  </si>
  <si>
    <t>Package 100</t>
  </si>
  <si>
    <t>Trauma Set</t>
  </si>
  <si>
    <t>Y Type Large Bore Mass Infusion Set</t>
  </si>
  <si>
    <t>Box 48</t>
  </si>
  <si>
    <t>Veni Guards Adult</t>
  </si>
  <si>
    <t>Veni Guards (adult) 100 per Box Con-Med #730-4432</t>
  </si>
  <si>
    <t>Box</t>
  </si>
  <si>
    <t>Clearlink/Inteerlink System Non-DEHP Solution Set w/Duo-Vent Spike EMS 3110</t>
  </si>
  <si>
    <t>w/Cap</t>
  </si>
  <si>
    <t>IO Use</t>
  </si>
  <si>
    <t>Hypodermic 25 gauge</t>
  </si>
  <si>
    <t>Syringe Locktip 10cc</t>
  </si>
  <si>
    <t>10cc B-D Lurlock</t>
  </si>
  <si>
    <t>Syringes 3cc</t>
  </si>
  <si>
    <t>22 gauge, 1"</t>
  </si>
  <si>
    <t>Microtainte Lancets</t>
  </si>
  <si>
    <t>Box 200</t>
  </si>
  <si>
    <t>Carpuject Unit</t>
  </si>
  <si>
    <t>Scalp Vein Butterfly Set 23</t>
  </si>
  <si>
    <t>Syringe Monoject TB 1cc</t>
  </si>
  <si>
    <t>Smartsite Half Set</t>
  </si>
  <si>
    <t>Latex Free Smartsite Half Set</t>
  </si>
  <si>
    <t>EZ-IO by Vidacare, PD 15G IO Needle Set, Part #6515-01-537-9013</t>
  </si>
  <si>
    <t>Box 5</t>
  </si>
  <si>
    <t>EZ-IO by Vidacare, AD 15G IO Needle Set, Part #9001</t>
  </si>
  <si>
    <t>Defibrillation Electrodes Adult AED</t>
  </si>
  <si>
    <t>Cardiac Science Ref# 9131</t>
  </si>
  <si>
    <t>Defibrillation Electrodes Child AED</t>
  </si>
  <si>
    <t>Cardiac Science Ref# 9730</t>
  </si>
  <si>
    <t>Zoll M Series Flat Fold Paper</t>
  </si>
  <si>
    <t>Zoll Adult Combo Pads, 10ct Box</t>
  </si>
  <si>
    <t>Zoll Pedi Combo Pads, 10ct Box</t>
  </si>
  <si>
    <t>Zoll Adult Reusable SP O2 Sensor</t>
  </si>
  <si>
    <t>Electrodes Pediatric Huggables</t>
  </si>
  <si>
    <t>Conmed</t>
  </si>
  <si>
    <t>Electrodes</t>
  </si>
  <si>
    <t>NDM, ConMed Ref 01-3630, 10/Box</t>
  </si>
  <si>
    <t>ECG Cable</t>
  </si>
  <si>
    <t>ECG Cable for Codemaster 100, 3 Wire</t>
  </si>
  <si>
    <t>Defib Jelly</t>
  </si>
  <si>
    <t>50 - 100g tubes</t>
  </si>
  <si>
    <t>Kimberly Clark ref#3200-1715-R12443A</t>
  </si>
  <si>
    <t>Zoll E Series Monitor CPR Pads Stat Padz 1209A</t>
  </si>
  <si>
    <t>CPR Stat Padz HVP Multi-Function CPR electrodes</t>
  </si>
  <si>
    <t>Box 8</t>
  </si>
  <si>
    <t>Zoll E Series ACLS manual defibrillator*</t>
  </si>
  <si>
    <t>Defibrillator with all cables and CAPNO 5 sidestream</t>
  </si>
  <si>
    <t>Zoll X Series ACLS manual defibrillator*</t>
  </si>
  <si>
    <t>Defibrillator with all cables</t>
  </si>
  <si>
    <t>Battery fo Codemaster</t>
  </si>
  <si>
    <t>Battery for Zoll M series</t>
  </si>
  <si>
    <t>Coveralls 1x</t>
  </si>
  <si>
    <t>1.25oz Polyproylene w/Hood Attached</t>
  </si>
  <si>
    <t>Coveralls 2x</t>
  </si>
  <si>
    <t>1.25oz Polypropylene w/Attached Hood</t>
  </si>
  <si>
    <t>Face Shield w/Mask</t>
  </si>
  <si>
    <t>Box 25</t>
  </si>
  <si>
    <t>Gloves XL Synetron</t>
  </si>
  <si>
    <t>Microflex Synetron</t>
  </si>
  <si>
    <t>Gloves LG Synetron</t>
  </si>
  <si>
    <t>Gloves Med Synetron</t>
  </si>
  <si>
    <t>Gloves Latex Free XLarge</t>
  </si>
  <si>
    <t>Gloves Latex Free Large</t>
  </si>
  <si>
    <t>Gloves Latex Free Med</t>
  </si>
  <si>
    <t>Peroxide</t>
  </si>
  <si>
    <t>Hand Sanitizer</t>
  </si>
  <si>
    <t>8oz</t>
  </si>
  <si>
    <t>Alcohol Preps</t>
  </si>
  <si>
    <t>200/Box</t>
  </si>
  <si>
    <t>Gauze 4x4 Non-Sterile</t>
  </si>
  <si>
    <t xml:space="preserve">Pack </t>
  </si>
  <si>
    <t>Gauze 4x4 Sterile</t>
  </si>
  <si>
    <t>ABD Pads 8x10""</t>
  </si>
  <si>
    <t>8 x 10""</t>
  </si>
  <si>
    <t>Burn Sheets</t>
  </si>
  <si>
    <t>Gauze 4 Kling Roll"</t>
  </si>
  <si>
    <t>Occlusive Dressing</t>
  </si>
  <si>
    <t>Splints 18 Cardboard"</t>
  </si>
  <si>
    <t>36ct Box</t>
  </si>
  <si>
    <t>Splints 36 Cardboard"</t>
  </si>
  <si>
    <t>Tape 1"</t>
  </si>
  <si>
    <t>Tape 1/2"</t>
  </si>
  <si>
    <t>Tape 2"</t>
  </si>
  <si>
    <t>Tongue Depressors</t>
  </si>
  <si>
    <t>Wood</t>
  </si>
  <si>
    <t>Trauma Dressing</t>
  </si>
  <si>
    <t>10x30""</t>
  </si>
  <si>
    <t>Triangle Bandages</t>
  </si>
  <si>
    <t>Airway Oropharyngeal 100mm Berman</t>
  </si>
  <si>
    <t>Airway Oropharyngeal 60mm Berman</t>
  </si>
  <si>
    <t>Airway Oropharyngeal 80mm Berman</t>
  </si>
  <si>
    <t>Ammonia Capsules</t>
  </si>
  <si>
    <t>10/Box</t>
  </si>
  <si>
    <t>Bulb Syringes</t>
  </si>
  <si>
    <t>2oz Ear</t>
  </si>
  <si>
    <t>Easy Cap</t>
  </si>
  <si>
    <t>ET 2.5</t>
  </si>
  <si>
    <t>Uncuffed</t>
  </si>
  <si>
    <t>ET 3.0</t>
  </si>
  <si>
    <t>ET 4.0</t>
  </si>
  <si>
    <t>ET 5.0</t>
  </si>
  <si>
    <t>ET 6.0</t>
  </si>
  <si>
    <t>Cuffed</t>
  </si>
  <si>
    <t>ET 7.0</t>
  </si>
  <si>
    <t>ET 7.5</t>
  </si>
  <si>
    <t>ET 8.0</t>
  </si>
  <si>
    <t>ET 9.0</t>
  </si>
  <si>
    <t>O2 Mask Non-Rebreather Adult</t>
  </si>
  <si>
    <t>MEDIUM CONENTRATION MASK 7' TUBING, Must be eValueMed Part#301-181</t>
  </si>
  <si>
    <t>Stylette Adult</t>
  </si>
  <si>
    <t>25/Box</t>
  </si>
  <si>
    <t>Stylet Small/Medium</t>
  </si>
  <si>
    <t>Suction Catheter 10fr</t>
  </si>
  <si>
    <t>Suction Catheter 14fr</t>
  </si>
  <si>
    <t>Suction Tips</t>
  </si>
  <si>
    <t>Suction Tubing</t>
  </si>
  <si>
    <t>1/4 x 6'"</t>
  </si>
  <si>
    <t>Bite Block</t>
  </si>
  <si>
    <t>Bemis 1200cc Catalog#484410-209</t>
  </si>
  <si>
    <t>O2 Nasal Cannula Adult</t>
  </si>
  <si>
    <t>7' tubing</t>
  </si>
  <si>
    <t>O2 Nasal Cannula Child</t>
  </si>
  <si>
    <t>O2 Mask Non-rebreather Pediatric</t>
  </si>
  <si>
    <t>Nebulizer</t>
  </si>
  <si>
    <t>Supraglottic Airway Kit Size 2</t>
  </si>
  <si>
    <t>Supraglottic Airway Kit Size 2.5</t>
  </si>
  <si>
    <t>Supraglottic Airway Kit Size 3</t>
  </si>
  <si>
    <t>Supraglottic Airway Kit Size 4</t>
  </si>
  <si>
    <t>Supraglottic Airway Kit Size 5</t>
  </si>
  <si>
    <t>Endotracheal Tube Holder Pedi</t>
  </si>
  <si>
    <t>Endotracheal Tube Holder Adult</t>
  </si>
  <si>
    <t>Bag Valve Mask Adult</t>
  </si>
  <si>
    <t>Bag Valve Mask Infant</t>
  </si>
  <si>
    <t>Bag Valve Mask Toddler</t>
  </si>
  <si>
    <t>ET 2.0</t>
  </si>
  <si>
    <t>Ventilation Circuit for Autovent</t>
  </si>
  <si>
    <t>V-Vac Manual Suction</t>
  </si>
  <si>
    <t>Oxygen/Airway Bag</t>
  </si>
  <si>
    <t>Airway Adapter Kit</t>
  </si>
  <si>
    <t>For Supraglottic/King Airway</t>
  </si>
  <si>
    <t>Nasal CO2 Sampling Cannula Adult</t>
  </si>
  <si>
    <t>Nasal CO2 w/ O2 Cannula Adult</t>
  </si>
  <si>
    <t>O2 Wrench</t>
  </si>
  <si>
    <t>Backboard Straps</t>
  </si>
  <si>
    <t>All Vinyl w/Plastic Clips</t>
  </si>
  <si>
    <t>Ferno Model 65 Stretcher Scoop</t>
  </si>
  <si>
    <t>Model 65 scoop from Ferno</t>
  </si>
  <si>
    <t>Prosplints Adult Wrist/Forearms</t>
  </si>
  <si>
    <t>Med Spec Prosplints Child Replacement Combo</t>
  </si>
  <si>
    <t>Med Spec Prosplints Child Replacement Leg</t>
  </si>
  <si>
    <t>Med Spec Prosplints Child Replacement Arm</t>
  </si>
  <si>
    <t>Med Spec Prosplints Child Replacement Wrist/Forearm</t>
  </si>
  <si>
    <t>CID Sets</t>
  </si>
  <si>
    <t>w/CID, Blocks, Head Straps, Ferno comparable</t>
  </si>
  <si>
    <t>C-Collar Baby No Neck</t>
  </si>
  <si>
    <t>C-Collar No-Neck</t>
  </si>
  <si>
    <t>C-Collar Pedi</t>
  </si>
  <si>
    <t>C-Collar Regular</t>
  </si>
  <si>
    <t>C-Collar Short</t>
  </si>
  <si>
    <t>C-Collar Tall</t>
  </si>
  <si>
    <t>Model 20 XP</t>
  </si>
  <si>
    <t>Laryngoscope Bulbs Small</t>
  </si>
  <si>
    <t>Laryngoscope Bulbs Large</t>
  </si>
  <si>
    <t>Laryngoscope Macintosh 1</t>
  </si>
  <si>
    <t>Laryngoscope Macintosh 2</t>
  </si>
  <si>
    <t>BP Cuff Adult Arm</t>
  </si>
  <si>
    <t>BP Cuff Adult Thigh</t>
  </si>
  <si>
    <t>BP Cuff Child Arm</t>
  </si>
  <si>
    <t>BP Cuff Infant Arm</t>
  </si>
  <si>
    <t>Laryngoscope Macintosh 3</t>
  </si>
  <si>
    <t>Laryngoscope Macintosh 4</t>
  </si>
  <si>
    <t>Laryngoscope Miller 0</t>
  </si>
  <si>
    <t>Laryngoscope Miller 1</t>
  </si>
  <si>
    <t>Laryngoscope Miller 2</t>
  </si>
  <si>
    <t>Laryngoscope Miller 3</t>
  </si>
  <si>
    <t>Laryngoscope Miller 4</t>
  </si>
  <si>
    <t>Laryngoscope Handle Med</t>
  </si>
  <si>
    <t>Laryngoscope Handle Pedi</t>
  </si>
  <si>
    <t>Penlights</t>
  </si>
  <si>
    <t>Diagnostic Penlights, Disposable</t>
  </si>
  <si>
    <t>Shears Regular</t>
  </si>
  <si>
    <t>Paramedic Shears SS Autoclavable, One Serrated</t>
  </si>
  <si>
    <t>3M Littman Classic 2 SE 28 Stethescope"</t>
  </si>
  <si>
    <t>Ferno Comparable</t>
  </si>
  <si>
    <t>Extraction Device Ferno#125, KED w/Straps and Bag</t>
  </si>
  <si>
    <t>Zoll All Purpose Adult Cuff</t>
  </si>
  <si>
    <t>Legal Size, 11 x 18""</t>
  </si>
  <si>
    <t>Oxygen Regulator Single</t>
  </si>
  <si>
    <t>O2 regulator, single port, brass, EMS USA 5103591</t>
  </si>
  <si>
    <t>Oxygen Regulator Dual</t>
  </si>
  <si>
    <t>Airway Start Kit Bag</t>
  </si>
  <si>
    <t>Twist Loks (Red)</t>
  </si>
  <si>
    <t>Pack 100</t>
  </si>
  <si>
    <t>Triage Tags</t>
  </si>
  <si>
    <t>Bed Pans</t>
  </si>
  <si>
    <t>Emmissis Bags</t>
  </si>
  <si>
    <t>5 Quart Trans. Red with MailBox Lid 10.75x4.75x11</t>
  </si>
  <si>
    <t>Precision XTRA Test Strips</t>
  </si>
  <si>
    <t>Test Strips for Precision, Box of 25</t>
  </si>
  <si>
    <t>Precision Xtra Control Solution</t>
  </si>
  <si>
    <t>Precision Test Solution, 2 count</t>
  </si>
  <si>
    <t>Cold Packs</t>
  </si>
  <si>
    <t>OB Kits</t>
  </si>
  <si>
    <t>Plano Model 727</t>
  </si>
  <si>
    <t>19.5Lx10.25"Wx15"H EMP# PM2274"</t>
  </si>
  <si>
    <t>Cot Restraints 5' Vinyl</t>
  </si>
  <si>
    <t>5' Vinyl Strap w/Seat Belt Buckle Type Closure</t>
  </si>
  <si>
    <t>* or equivelent</t>
  </si>
  <si>
    <t>Total=</t>
  </si>
  <si>
    <t>BID NOT SIGNED</t>
  </si>
  <si>
    <t>2-3 DAYS</t>
  </si>
  <si>
    <t>60-90 Days</t>
  </si>
  <si>
    <t>Allow Piggy-Back</t>
  </si>
  <si>
    <t>Payment Discounts</t>
  </si>
  <si>
    <t>Is this a purchasing Co-Op</t>
  </si>
  <si>
    <t>Yes (HGAC) except for "X" Series</t>
  </si>
  <si>
    <t>RFB Sent To:</t>
  </si>
  <si>
    <t>Henry Schein /Matrx Medical</t>
  </si>
  <si>
    <t>Irmo, S.C.</t>
  </si>
  <si>
    <t>Quad Med</t>
  </si>
  <si>
    <t>Jacksonville, FL</t>
  </si>
  <si>
    <t>Boundtree medical</t>
  </si>
  <si>
    <t>Dublin, OH</t>
  </si>
  <si>
    <t>Emergency Medical Products</t>
  </si>
  <si>
    <t>Waukesha, WI</t>
  </si>
  <si>
    <t>Moore Medical</t>
  </si>
  <si>
    <t>Farmington, CT</t>
  </si>
  <si>
    <t>Life Assist, inc</t>
  </si>
  <si>
    <t>Rancho Cordova, CA</t>
  </si>
  <si>
    <t>Zoll Medical</t>
  </si>
  <si>
    <t>Chelmsford, MA</t>
  </si>
  <si>
    <t>CITY OF SAN ANGELO
Bid Sheet  RFB No: RFB-FD-01-12/EMS Supplies / June 18, 2012 2:00pm</t>
  </si>
  <si>
    <t>Y:\12-RFX\Fire Dept\FD0112 EMS Supplies\Background Memo.pdf</t>
  </si>
  <si>
    <t>Oil &amp; Lube</t>
  </si>
  <si>
    <t>VM-23-10</t>
  </si>
  <si>
    <t>Western Marketing Inc.</t>
  </si>
  <si>
    <t>BID TABULATION * RFB NO: VM-23-10 * January 5, 2011</t>
  </si>
  <si>
    <t>CERTIFIED LABORATORIES</t>
  </si>
  <si>
    <t>MANTEK</t>
  </si>
  <si>
    <t>WESTERN MARKETING</t>
  </si>
  <si>
    <t>Section No.</t>
  </si>
  <si>
    <t>Total Price</t>
  </si>
  <si>
    <t>5.13.1</t>
  </si>
  <si>
    <t>15w-40 Engine Oil:</t>
  </si>
  <si>
    <t>5.13.2</t>
  </si>
  <si>
    <t>5w-20 Engine Oil:</t>
  </si>
  <si>
    <t>5.13.3</t>
  </si>
  <si>
    <t>Gasoline Engine 10w-30 Synthetic Blend Engine Oil:</t>
  </si>
  <si>
    <t>5.13.4</t>
  </si>
  <si>
    <t>Gasoline Engine 10w-30 Full Synthetic Engine Oil:</t>
  </si>
  <si>
    <t>5.13.5</t>
  </si>
  <si>
    <t>Two Stroke Engine Oil:</t>
  </si>
  <si>
    <t>5.13.6</t>
  </si>
  <si>
    <t>SAE 30 Engine Oil:</t>
  </si>
  <si>
    <t>5.13.7</t>
  </si>
  <si>
    <t>SAE 40 Engine Oil:</t>
  </si>
  <si>
    <t>5.14.1</t>
  </si>
  <si>
    <t>Power Transmission Oil SAE 10W Oil:</t>
  </si>
  <si>
    <t>5.14.2</t>
  </si>
  <si>
    <t>Power Transmission Oil SAE 30:</t>
  </si>
  <si>
    <t>5.14.3</t>
  </si>
  <si>
    <t>Power Transmission Oil SAE 50:</t>
  </si>
  <si>
    <t>5.14.4</t>
  </si>
  <si>
    <t>Power Transmission Oil SAE 20W-50:</t>
  </si>
  <si>
    <t>5.14.5</t>
  </si>
  <si>
    <t>Tractor Hydraulic Fluid, Multi-Viscosity:</t>
  </si>
  <si>
    <t>5.14.6</t>
  </si>
  <si>
    <t>ISO Grade 32 Multi-Viscosity Oil:</t>
  </si>
  <si>
    <t>5.14.7</t>
  </si>
  <si>
    <t>ISO Grade 46 Multi-Viscosity Oil:</t>
  </si>
  <si>
    <t>5.14.8</t>
  </si>
  <si>
    <t>ISO Grade 68 Multi-Viscosity Oil:</t>
  </si>
  <si>
    <t>5.14.9</t>
  </si>
  <si>
    <t>Bobcat Brand Transmission Fluid:</t>
  </si>
  <si>
    <t>5.14.10</t>
  </si>
  <si>
    <t>Caterpillar Brand Transmission Fluid:</t>
  </si>
  <si>
    <t>5.14.11</t>
  </si>
  <si>
    <t>Automatic Transmission Fluid:</t>
  </si>
  <si>
    <t>5.14.12</t>
  </si>
  <si>
    <t>Dexron VIÒ Automatic Transmission Fluid:</t>
  </si>
  <si>
    <t>5.14.13</t>
  </si>
  <si>
    <t>Automatic Transmission Fluid ATF+4Ò:</t>
  </si>
  <si>
    <t>5.14.14</t>
  </si>
  <si>
    <t>Mercon VÒ Automatic Transmission Fluid:</t>
  </si>
  <si>
    <t>5.14.15</t>
  </si>
  <si>
    <t>Automatic Transmission Fluid Type F:</t>
  </si>
  <si>
    <t>5.15.1</t>
  </si>
  <si>
    <t>Synthetic Automotive Gear Oil 75W-90:</t>
  </si>
  <si>
    <t>5.15.2</t>
  </si>
  <si>
    <t>Synthetic Automotive Gear Oil 75W-140:</t>
  </si>
  <si>
    <t>5.15.3</t>
  </si>
  <si>
    <t>Synthetic Automotive Gear Oil 85W-140:</t>
  </si>
  <si>
    <t>5.15.4</t>
  </si>
  <si>
    <t>Mineral Gear Oil 80W-90:</t>
  </si>
  <si>
    <t>5.16.1</t>
  </si>
  <si>
    <t>NLGI 2  Heavy-Duty Multipurpose Grease:</t>
  </si>
  <si>
    <t>5.16.2</t>
  </si>
  <si>
    <t>Heavy-Duty Molybdenum Disulfide Multipurpose Grease:</t>
  </si>
  <si>
    <t>5.16.3</t>
  </si>
  <si>
    <t>#00 Multipurpose Grease:</t>
  </si>
  <si>
    <t>5.17.1</t>
  </si>
  <si>
    <t>Power Steering Fluid:</t>
  </si>
  <si>
    <t>5.17.2</t>
  </si>
  <si>
    <t>DOT 3 Brake Fluid:</t>
  </si>
  <si>
    <t>15.17.3</t>
  </si>
  <si>
    <t>New Holland Compatible Brake Fluid:</t>
  </si>
  <si>
    <t>5.17.4</t>
  </si>
  <si>
    <t>5.17.5</t>
  </si>
  <si>
    <t>Two Cycle Power Equipment and Lawn Mower Oil:</t>
  </si>
  <si>
    <t>275 Gallon Steel Oil Storage Tanks (Double Walled) Est. Qty: 2</t>
  </si>
  <si>
    <t>Oil Dispensing Pumps Est. Qty: 2</t>
  </si>
  <si>
    <t>Oil Dispensing Guns w/ Meter and Programmable Cut-Off Est. Qty: 4</t>
  </si>
  <si>
    <t>Markup or Discount on Products not Listed</t>
  </si>
  <si>
    <t>Cooperative Purchasing</t>
  </si>
  <si>
    <t>Western Marketing</t>
  </si>
  <si>
    <t>Baird, TX</t>
  </si>
  <si>
    <t>United Oil</t>
  </si>
  <si>
    <t>Cisco Equipment</t>
  </si>
  <si>
    <t>Warren CAT</t>
  </si>
  <si>
    <t>Schaeffer Oil</t>
  </si>
  <si>
    <t>St. Louis, MO</t>
  </si>
  <si>
    <t>Freedom Lube</t>
  </si>
  <si>
    <t>Wichita Falls, TX</t>
  </si>
  <si>
    <t>Mantek Corp.</t>
  </si>
  <si>
    <t>Irving, TX</t>
  </si>
  <si>
    <t>Wright Oil</t>
  </si>
  <si>
    <t>Johnson Oil Company</t>
  </si>
  <si>
    <t>Industrial Electrical/Instrument/Controls</t>
  </si>
  <si>
    <t>WU-04-13</t>
  </si>
  <si>
    <t>K.A. Steel</t>
  </si>
  <si>
    <t>Key Chemical</t>
  </si>
  <si>
    <t>Univar USA</t>
  </si>
  <si>
    <t>Item #1 Description</t>
  </si>
  <si>
    <t>Per Ton</t>
  </si>
  <si>
    <t>Caustic Soda @ 50% Solution</t>
  </si>
  <si>
    <t>300 Dry Tons</t>
  </si>
  <si>
    <t xml:space="preserve">Delivery Days: </t>
  </si>
  <si>
    <t>2-3</t>
  </si>
  <si>
    <t>1-2</t>
  </si>
  <si>
    <t>None</t>
  </si>
  <si>
    <t>n/a</t>
  </si>
  <si>
    <t>0 discount/ price based on minimum 3600 gallon loads delivered to one tank at facility</t>
  </si>
  <si>
    <t xml:space="preserve">Item #2 Description </t>
  </si>
  <si>
    <t>Caustic Soda @ 25% Solution</t>
  </si>
  <si>
    <t>100 Dry Tons</t>
  </si>
  <si>
    <t>0 / price based on minimum 46,000 wt lbs, loads delivered to one tank at facility</t>
  </si>
  <si>
    <t>Piggy Back Option</t>
  </si>
  <si>
    <t>Accept P-Card</t>
  </si>
  <si>
    <t>Altiva Corp</t>
  </si>
  <si>
    <t>K.A.Steel Chemical, Inc.</t>
  </si>
  <si>
    <t>Lemont, Il</t>
  </si>
  <si>
    <t>Mesquite, Tx</t>
  </si>
  <si>
    <t>FROZEN FRUIT &amp; DESSERT</t>
  </si>
  <si>
    <t>Dough Cookies Raisn</t>
  </si>
  <si>
    <t>Pie Sweet Potato-10"</t>
  </si>
  <si>
    <t>Days for Delivery</t>
  </si>
  <si>
    <t>No Reply</t>
  </si>
  <si>
    <t>CANNED FRUIT &amp; DESSERT</t>
  </si>
  <si>
    <t>Cherry Maraschino</t>
  </si>
  <si>
    <t>6/1/2 gal</t>
  </si>
  <si>
    <t>Oranges, Manderine</t>
  </si>
  <si>
    <t>TOTAL CANNED FRUITS</t>
  </si>
  <si>
    <t>DAIRY</t>
  </si>
  <si>
    <t>380-065</t>
  </si>
  <si>
    <t xml:space="preserve">Milk 2% </t>
  </si>
  <si>
    <t>TOTAL DAIRY PRODUCTS</t>
  </si>
  <si>
    <t>PRODUCE</t>
  </si>
  <si>
    <t>390-065</t>
  </si>
  <si>
    <t>Green Cabbage</t>
  </si>
  <si>
    <t>Cole Slaw Mix</t>
  </si>
  <si>
    <t>Salad Mix</t>
  </si>
  <si>
    <t>Lemon Choice</t>
  </si>
  <si>
    <t>Potato Red</t>
  </si>
  <si>
    <t>Potato Russet</t>
  </si>
  <si>
    <t>TOTAL PRODUCE</t>
  </si>
  <si>
    <t>TOTAL JUICE</t>
  </si>
  <si>
    <t>Dumplings</t>
  </si>
  <si>
    <t>TOTAL BREAD</t>
  </si>
  <si>
    <t>Cracker Graham</t>
  </si>
  <si>
    <t>Greens-Turnips</t>
  </si>
  <si>
    <t>Pudding Mix-Bread</t>
  </si>
  <si>
    <t>8/1.27 L</t>
  </si>
  <si>
    <t>Rice-Pilaf</t>
  </si>
  <si>
    <t>TOTAL DRY GOODS</t>
  </si>
  <si>
    <t>SOUPS &amp; SAUCES</t>
  </si>
  <si>
    <t>Mayonnaise</t>
  </si>
  <si>
    <t>Sauce Orange</t>
  </si>
  <si>
    <t>4/.5 gal</t>
  </si>
  <si>
    <t>TOTAL SOUPS AND SAUCES</t>
  </si>
  <si>
    <t>Beans- Navy</t>
  </si>
  <si>
    <t>Potato-Pearl</t>
  </si>
  <si>
    <t>6/3.5 oz</t>
  </si>
  <si>
    <t>Potato Salad</t>
  </si>
  <si>
    <t>Tomatoes-Stewed</t>
  </si>
  <si>
    <t>TOTAL CANNED VEGETABLE</t>
  </si>
  <si>
    <t>TOTAL MEAT PRECOOKED</t>
  </si>
  <si>
    <t>Baby Lima Beans</t>
  </si>
  <si>
    <t>12/2.5 lb</t>
  </si>
  <si>
    <t>Bean, Green Regular</t>
  </si>
  <si>
    <t>Bean Green Whole</t>
  </si>
  <si>
    <t>Broccoli Flore</t>
  </si>
  <si>
    <t>Broccoli Spear</t>
  </si>
  <si>
    <t>Green Collard</t>
  </si>
  <si>
    <t>12/3 lb</t>
  </si>
  <si>
    <t>Spinach Chopped</t>
  </si>
  <si>
    <t>Potato Wedge</t>
  </si>
  <si>
    <t>Potato Roasted</t>
  </si>
  <si>
    <t>4/3 lb</t>
  </si>
  <si>
    <t>Potato Diced</t>
  </si>
  <si>
    <t>Vegetable Blend - Caribbean</t>
  </si>
  <si>
    <t>Vegetable Blend - Normandy</t>
  </si>
  <si>
    <t>Vegetable Stir Fry</t>
  </si>
  <si>
    <t>Vegetable Venetitian</t>
  </si>
  <si>
    <t>Vegetable Blend - Winter Mix</t>
  </si>
  <si>
    <t>TOTAL FROZEN VEGETABLES</t>
  </si>
  <si>
    <t>Lasagna-meat</t>
  </si>
  <si>
    <t>4/96 oz</t>
  </si>
  <si>
    <t>Pork Fritters</t>
  </si>
  <si>
    <t>50/3 oz</t>
  </si>
  <si>
    <t>TOTAL MEATS</t>
  </si>
  <si>
    <t>Cod-Loin Fillet</t>
  </si>
  <si>
    <t>Tilapia Fillet</t>
  </si>
  <si>
    <t>1/10 lbs</t>
  </si>
  <si>
    <t>TOTAL RAW MEATS</t>
  </si>
  <si>
    <t>INVENTORY SUMMARY</t>
  </si>
  <si>
    <t>Payment Terms / Discount</t>
  </si>
  <si>
    <t>P-Card Payment Discount</t>
  </si>
  <si>
    <t>Is this a Purchasing Co-Op Quote:</t>
  </si>
  <si>
    <t>If so, which one?</t>
  </si>
  <si>
    <t>Contract Number:</t>
  </si>
  <si>
    <t>Are these products available from a purchasing co-op?</t>
  </si>
  <si>
    <t>If so, which one (s)?</t>
  </si>
  <si>
    <t>*Norit America, Inc.</t>
  </si>
  <si>
    <t>WU-09-11</t>
  </si>
  <si>
    <t>2/11/13 emailed greg hasty</t>
  </si>
  <si>
    <t>EXPIRED</t>
  </si>
  <si>
    <t>Napa</t>
  </si>
  <si>
    <t>Liquid Ferric Chloride</t>
  </si>
  <si>
    <t>CFM-01-13</t>
  </si>
  <si>
    <t>Farmers Daughter Landscape</t>
  </si>
  <si>
    <t>Mertzon, TX</t>
  </si>
  <si>
    <t>Rhino Pest Control</t>
  </si>
  <si>
    <t>Rex Pest Control</t>
  </si>
  <si>
    <t>Bug Experts Pest Control</t>
  </si>
  <si>
    <t>Pioneer Termite &amp; Pest Control</t>
  </si>
  <si>
    <t>Affordable Pest Control</t>
  </si>
  <si>
    <t>Terminix International</t>
  </si>
  <si>
    <t>Tom Bean, TX</t>
  </si>
  <si>
    <t>B Better Choice Pest Control</t>
  </si>
  <si>
    <t>Orkin Pest Control</t>
  </si>
  <si>
    <t>A Ban Exterminators</t>
  </si>
  <si>
    <t>Hi-Tech Pest Defense</t>
  </si>
  <si>
    <t>A&amp;A Pest</t>
  </si>
  <si>
    <t>Invitation to Bids Mailed To:</t>
  </si>
  <si>
    <t>n.a</t>
  </si>
  <si>
    <t>N/a</t>
  </si>
  <si>
    <t>If so, how much and what are the terms?</t>
  </si>
  <si>
    <t xml:space="preserve">If you accept Credit Card Payments, will you offer a discount?   </t>
  </si>
  <si>
    <t>n</t>
  </si>
  <si>
    <t xml:space="preserve">Will you accept Credit Card Payments?     </t>
  </si>
  <si>
    <t xml:space="preserve">Vendor Agrees to allow Piggy-Back Procurements   </t>
  </si>
  <si>
    <t>20% discount for annual pay</t>
  </si>
  <si>
    <t>none we have already placed discounts in     the bid</t>
  </si>
  <si>
    <t>Annual in advance - 5% discount</t>
  </si>
  <si>
    <t>Annual pay 10% off</t>
  </si>
  <si>
    <t>List any discounts available (annual pay, etc.):</t>
  </si>
  <si>
    <t>Current number of certified pest control technicians:</t>
  </si>
  <si>
    <t>Quarterly</t>
  </si>
  <si>
    <t>Semi-Monthly (24 per year)</t>
  </si>
  <si>
    <t>Monthly</t>
  </si>
  <si>
    <t>Texas Workforce Solutions</t>
  </si>
  <si>
    <t>Ralph Chase State Services Center</t>
  </si>
  <si>
    <t>Emergency Operations Center</t>
  </si>
  <si>
    <t>Santa Fe Train Museum</t>
  </si>
  <si>
    <t>Water Distribution And Collection</t>
  </si>
  <si>
    <t xml:space="preserve">Every Other Mo. </t>
  </si>
  <si>
    <t>Central Fire Dept</t>
  </si>
  <si>
    <t>Spring &amp; summer every Mo./Fall-Winter every Other Mo (9 mos)</t>
  </si>
  <si>
    <t>Public Safety Communications</t>
  </si>
  <si>
    <t>Every 3 weeks (17 billing periods)</t>
  </si>
  <si>
    <t>City Auditorium</t>
  </si>
  <si>
    <t>McNease Convention Center</t>
  </si>
  <si>
    <t>Building / 505 S. Chadbourne</t>
  </si>
  <si>
    <t>Training Facility</t>
  </si>
  <si>
    <t>Police Dept</t>
  </si>
  <si>
    <t>Wastewater Treatment Plant</t>
  </si>
  <si>
    <t>Southside Recreation</t>
  </si>
  <si>
    <t>Carl Ray Center</t>
  </si>
  <si>
    <t>Community Development Building</t>
  </si>
  <si>
    <t>Bid Per Frequency</t>
  </si>
  <si>
    <t>Frequency</t>
  </si>
  <si>
    <t>Thrash Pest Control</t>
  </si>
  <si>
    <t>Jim's Pest Control</t>
  </si>
  <si>
    <t>Better Choice</t>
  </si>
  <si>
    <t>February 1, 2013 / 2:00pm</t>
  </si>
  <si>
    <t>CFM-01-13 PEST CONTROL SERVICE</t>
  </si>
  <si>
    <t>????</t>
  </si>
  <si>
    <t>Youngsville, NC</t>
  </si>
  <si>
    <t>Southeastern Emergency Equipment</t>
  </si>
  <si>
    <t>Richmond, VA</t>
  </si>
  <si>
    <t>McKesson Medical Surgical</t>
  </si>
  <si>
    <t>Irmo, SC</t>
  </si>
  <si>
    <t>National Purchasing Partners (NPP)</t>
  </si>
  <si>
    <t>NPP</t>
  </si>
  <si>
    <t xml:space="preserve">Net 30  </t>
  </si>
  <si>
    <t>Net30</t>
  </si>
  <si>
    <t>Piggy Back Option?</t>
  </si>
  <si>
    <t>19.5Lx10.25Wx15H EMP# PM2274</t>
  </si>
  <si>
    <t>MMD1702</t>
  </si>
  <si>
    <t>KEN85131</t>
  </si>
  <si>
    <t>ACTH100-10</t>
  </si>
  <si>
    <t>HEA5224-RED</t>
  </si>
  <si>
    <t>pack 100</t>
  </si>
  <si>
    <t>SUN8-1050-80</t>
  </si>
  <si>
    <t>O2 regulator single port brass EMS USA 5103591</t>
  </si>
  <si>
    <t>PRM8MFA1001</t>
  </si>
  <si>
    <t>SAU21018</t>
  </si>
  <si>
    <t>Legal Size 11 x 18</t>
  </si>
  <si>
    <t>AME381</t>
  </si>
  <si>
    <t>AME380</t>
  </si>
  <si>
    <t>ZOL8000-1651</t>
  </si>
  <si>
    <t>Extraction Device Ferno#125 KED w/Straps and Bag</t>
  </si>
  <si>
    <t>DKM21000MC</t>
  </si>
  <si>
    <t>AME316</t>
  </si>
  <si>
    <t>AME315</t>
  </si>
  <si>
    <t>Paramedic Shears SS Autoclavable One Serrated</t>
  </si>
  <si>
    <t>Diagnostic Penlights Disposable</t>
  </si>
  <si>
    <t>LAE78002001</t>
  </si>
  <si>
    <t>w/CID Blocks Head Straps Ferno comparable</t>
  </si>
  <si>
    <t>FER0000385</t>
  </si>
  <si>
    <t>SUN7-9900-13</t>
  </si>
  <si>
    <t>ZOL8000-0362</t>
  </si>
  <si>
    <t>IRO34016DP-GN</t>
  </si>
  <si>
    <t>Iron Duck Breathsaver Plus Green</t>
  </si>
  <si>
    <t>ALLL599-010</t>
  </si>
  <si>
    <t>For Autovent LSP L909005-154</t>
  </si>
  <si>
    <t>SUN1-7330-20</t>
  </si>
  <si>
    <t>LAE600-20000</t>
  </si>
  <si>
    <t>Small volume w/mouthpiece tee flex tube 7' kink resistant tubing</t>
  </si>
  <si>
    <t>O2 MASK NON-REBREATHER PEDIATRIC Must be MedSource MS-25058</t>
  </si>
  <si>
    <t>VEN1207</t>
  </si>
  <si>
    <t>VEN1007</t>
  </si>
  <si>
    <t>AMB000-172-002</t>
  </si>
  <si>
    <t>BEM484410</t>
  </si>
  <si>
    <t>AME4010T</t>
  </si>
  <si>
    <t>1/4 x 6'</t>
  </si>
  <si>
    <t>DYN4814</t>
  </si>
  <si>
    <t>DYN4810</t>
  </si>
  <si>
    <t>SUN9-0209-72</t>
  </si>
  <si>
    <t>SUN9-0209-73</t>
  </si>
  <si>
    <t>POR100/100/090</t>
  </si>
  <si>
    <t>POR100/100/080</t>
  </si>
  <si>
    <t>POR100/100/075</t>
  </si>
  <si>
    <t>POR100/100/070</t>
  </si>
  <si>
    <t>POR100/100/060</t>
  </si>
  <si>
    <t>POR100/101/050</t>
  </si>
  <si>
    <t>POR100/101/040</t>
  </si>
  <si>
    <t>POR100/101/030</t>
  </si>
  <si>
    <t>SUN1-7330-25</t>
  </si>
  <si>
    <t>MALEASYCAP II</t>
  </si>
  <si>
    <t>Easy Cap II Tyco Healthcare 065284A-0802</t>
  </si>
  <si>
    <t>AMSAS00502</t>
  </si>
  <si>
    <t>DYN1401</t>
  </si>
  <si>
    <t>TEL121803</t>
  </si>
  <si>
    <t>TEL121802</t>
  </si>
  <si>
    <t>TEL121805</t>
  </si>
  <si>
    <t>10x30</t>
  </si>
  <si>
    <t>DYN3563</t>
  </si>
  <si>
    <t>Box 6</t>
  </si>
  <si>
    <t>Tape 2</t>
  </si>
  <si>
    <t>DYN3561</t>
  </si>
  <si>
    <t>Box 24</t>
  </si>
  <si>
    <t>Tape 1/2</t>
  </si>
  <si>
    <t>DYN3562</t>
  </si>
  <si>
    <t>Box 12</t>
  </si>
  <si>
    <t>Tape 1</t>
  </si>
  <si>
    <t>Box 36</t>
  </si>
  <si>
    <t>Splints 36 Cardboard</t>
  </si>
  <si>
    <t>Splints 18 Cardboard</t>
  </si>
  <si>
    <t>Gauze 4 Kling Roll</t>
  </si>
  <si>
    <t>8 x 10</t>
  </si>
  <si>
    <t>ABD Pads 8x10</t>
  </si>
  <si>
    <t>EMPGA44820</t>
  </si>
  <si>
    <t>DYN1501</t>
  </si>
  <si>
    <t>K/C25676</t>
  </si>
  <si>
    <t>HYDD0012</t>
  </si>
  <si>
    <t>DUK1560</t>
  </si>
  <si>
    <t>8000-0299-01</t>
  </si>
  <si>
    <t>ZOL8000-0299-01</t>
  </si>
  <si>
    <t>CON3200-1715</t>
  </si>
  <si>
    <t>ECG Cable for Codemaster 100 3 Wire</t>
  </si>
  <si>
    <t>8000-0294</t>
  </si>
  <si>
    <t>ZOL8000-0294</t>
  </si>
  <si>
    <t>BRD9730-002</t>
  </si>
  <si>
    <t>BRD9131-001</t>
  </si>
  <si>
    <t>EZ-IO by Vidacare AD 15G IO Needle Set Part #9001</t>
  </si>
  <si>
    <t>EZ-IO by Vidacare PD 15G IO Needle Set Part #6515-01-537-9013</t>
  </si>
  <si>
    <t>Syringe Monoject TB 1 cc 27 ga x 1/2 in. with detachable needle sterile</t>
  </si>
  <si>
    <t>EXE26706</t>
  </si>
  <si>
    <t>00409-204902</t>
  </si>
  <si>
    <t>22 gauge 1in needle</t>
  </si>
  <si>
    <t>1.5 inch</t>
  </si>
  <si>
    <t>BBM4660021-02</t>
  </si>
  <si>
    <t>BBM4665120-02</t>
  </si>
  <si>
    <t>1.5 Inch</t>
  </si>
  <si>
    <t>VENVC410</t>
  </si>
  <si>
    <t>EXE26539</t>
  </si>
  <si>
    <t>BAX2C6720</t>
  </si>
  <si>
    <t>BAX2B1324X</t>
  </si>
  <si>
    <t>Medication 1000ml bags</t>
  </si>
  <si>
    <t>POR305306</t>
  </si>
  <si>
    <t>0.75 Jelco ProtectIV</t>
  </si>
  <si>
    <t>1.25 Jelco ProtectIV</t>
  </si>
  <si>
    <t>POR305606</t>
  </si>
  <si>
    <t>POR305506</t>
  </si>
  <si>
    <t>IV Catheter 10 gauge</t>
  </si>
  <si>
    <t>POR304206</t>
  </si>
  <si>
    <t>POR304806</t>
  </si>
  <si>
    <t>IV Catheter 14 gauge</t>
  </si>
  <si>
    <t>LA Rescue Trauma Attack Pack 20x13x11</t>
  </si>
  <si>
    <t>Medication Sodium Chloride 10ml .9% Flush in 10cc Syringe</t>
  </si>
  <si>
    <t>BBMR5000-01</t>
  </si>
  <si>
    <t>Medication 1000ml Pour Bottle</t>
  </si>
  <si>
    <t>BBMR5200-01</t>
  </si>
  <si>
    <t>Medication 3mg/ml 2ml Single Dose Vial</t>
  </si>
  <si>
    <t>Medication Morphine Sulfate 2mg/ml 1ml Carpuject</t>
  </si>
  <si>
    <t>Medication Solu-Medrol 125mg ACT-O-Vial</t>
  </si>
  <si>
    <t>LFL103505</t>
  </si>
  <si>
    <t>Medication Glutose Gel</t>
  </si>
  <si>
    <t>Medication 150mg Prefilled</t>
  </si>
  <si>
    <t>Medication 5mg/ml in 1ml Carpuject</t>
  </si>
  <si>
    <t>Medication 4mg/ml 20mg Carpuject</t>
  </si>
  <si>
    <t>Medication 325mg 2/pack</t>
  </si>
  <si>
    <t>Medication 2% 30ml</t>
  </si>
  <si>
    <t>Medication 50ml PREFILLED 1mEq/ml 18g x 1.5</t>
  </si>
  <si>
    <t>Medication 0.4mg 25 count</t>
  </si>
  <si>
    <t>Medication 2mg/2ml 2ml Prefilled</t>
  </si>
  <si>
    <t>Medication 2.5mg/3ml 0.083%</t>
  </si>
  <si>
    <t>Medication 2% HCL 5ml PREFILLED 100mg/5ml 21g 1.5</t>
  </si>
  <si>
    <t>Medication Prefilled 22ga x 1.25  40mg 5 x 4ml syringe  10mg/ml</t>
  </si>
  <si>
    <t>Medication 10ml 0.1mg/ml Prefilled</t>
  </si>
  <si>
    <t>11523-116705</t>
  </si>
  <si>
    <t>Medication 1ml prefilled 50mg</t>
  </si>
  <si>
    <t>Medication 10ml prefilled 0.1mg/ml</t>
  </si>
  <si>
    <t>VENDOR SKU</t>
  </si>
  <si>
    <t>ZOLL</t>
  </si>
  <si>
    <t>QUAD MED</t>
  </si>
  <si>
    <t>LDN Consulting</t>
  </si>
  <si>
    <t>Stanard &amp; Associates</t>
  </si>
  <si>
    <t>Testing-Police Promotions (Assessments)</t>
  </si>
  <si>
    <t>Bannon &amp; Associates</t>
  </si>
  <si>
    <t>Testing-Police Promotions (Exam)</t>
  </si>
  <si>
    <t>CFM-03-10 (RFQ)</t>
  </si>
  <si>
    <t>Expired</t>
  </si>
  <si>
    <t>Generator Service</t>
  </si>
  <si>
    <t>VM-09-10/ Generator Service Contract</t>
  </si>
  <si>
    <t>PRICE PER SERVICE</t>
  </si>
  <si>
    <t>UNIT</t>
  </si>
  <si>
    <t>Texas Marine Genset &amp; Power Electronics</t>
  </si>
  <si>
    <t>Clifford Power Systems</t>
  </si>
  <si>
    <t>GPC Services</t>
  </si>
  <si>
    <t>Labor Rate</t>
  </si>
  <si>
    <t>During Hours</t>
  </si>
  <si>
    <t>After Hours</t>
  </si>
  <si>
    <t># Electricians</t>
  </si>
  <si>
    <t>Stewart &amp; Stevenson</t>
  </si>
  <si>
    <t>Waukesha Pearce Industries Inc</t>
  </si>
  <si>
    <t>Mason , TX</t>
  </si>
  <si>
    <t>WU-06-12</t>
  </si>
  <si>
    <t>HD Supply</t>
  </si>
  <si>
    <t>BID TABULATION * RFB NO: WU-06-12/Water Meters * April 11, 2012</t>
  </si>
  <si>
    <t>Water Meters 1 Inch</t>
  </si>
  <si>
    <t>Ea</t>
  </si>
  <si>
    <t>Piggy Back Availibility:</t>
  </si>
  <si>
    <t>Aqua Metric Sales Co.</t>
  </si>
  <si>
    <t>Riverside</t>
  </si>
  <si>
    <t>Brownwood</t>
  </si>
  <si>
    <t>Pflugerville</t>
  </si>
  <si>
    <t>Royse City</t>
  </si>
  <si>
    <t>Neptune Technology Group, Inc.</t>
  </si>
  <si>
    <t>Tallasee</t>
  </si>
  <si>
    <t xml:space="preserve">Odessa </t>
  </si>
  <si>
    <t>RFB No. WU-11-12 Water Distribution Inventory</t>
  </si>
  <si>
    <t>..\12-RFX\Water Utilities\WU1112 Inventory\Bid Tab-WU1112 Final.pdf</t>
  </si>
  <si>
    <t>Click to review Bid Tab</t>
  </si>
  <si>
    <t>..\12-RFX\Water Utilities\WU1112 Inventory\background memo.docx</t>
  </si>
  <si>
    <t>Polymer-Reclamation</t>
  </si>
  <si>
    <t>Polymer-Water Util.</t>
  </si>
  <si>
    <t>RFB: WU-19-11-Polymer/December 22, 2011</t>
  </si>
  <si>
    <t>Southwest Engineers</t>
  </si>
  <si>
    <t>Price/Ton</t>
  </si>
  <si>
    <t>(Wet Tons)</t>
  </si>
  <si>
    <t>Water Treatment - Polymer</t>
  </si>
  <si>
    <t>Delivery Days (Calendar Days)</t>
  </si>
  <si>
    <t>Payment Discount</t>
  </si>
  <si>
    <t>RFB's Sent To:</t>
  </si>
  <si>
    <t>*</t>
  </si>
  <si>
    <t>Altivia</t>
  </si>
  <si>
    <t>Polydyne</t>
  </si>
  <si>
    <t>Riceboro, GA</t>
  </si>
  <si>
    <t>Kermira Water Solutions</t>
  </si>
  <si>
    <t>* = Rejected Late Submission</t>
  </si>
  <si>
    <t>2 six month terms</t>
  </si>
  <si>
    <t>BID TABULATION * RFB NO: WU-04-12/Water Reclamation Polymer * April 27, 2012</t>
  </si>
  <si>
    <t>Southwest</t>
  </si>
  <si>
    <t>Ashland</t>
  </si>
  <si>
    <t>Price/lb</t>
  </si>
  <si>
    <t>Produce Name</t>
  </si>
  <si>
    <t>Zetag</t>
  </si>
  <si>
    <t>K144L</t>
  </si>
  <si>
    <t>Clarifloc C6288</t>
  </si>
  <si>
    <t>5-7</t>
  </si>
  <si>
    <t>3-7</t>
  </si>
  <si>
    <t>Annual Pounds Required to Meet Spec</t>
  </si>
  <si>
    <t>Estimated Cost/Yr</t>
  </si>
  <si>
    <t>Ashland Inc.</t>
  </si>
  <si>
    <t>Covington</t>
  </si>
  <si>
    <t>Atlantic Coast Polymers Inc.</t>
  </si>
  <si>
    <t>Suffolk</t>
  </si>
  <si>
    <t>VA</t>
  </si>
  <si>
    <t>SNF Polydyne Inc.</t>
  </si>
  <si>
    <t>Riceboro</t>
  </si>
  <si>
    <t>GA</t>
  </si>
  <si>
    <t>OFS Inc</t>
  </si>
  <si>
    <t>Oklahoma City</t>
  </si>
  <si>
    <t>OK</t>
  </si>
  <si>
    <t>Pencco, Inc</t>
  </si>
  <si>
    <t>Sealy</t>
  </si>
  <si>
    <t>Water Utilities-Production</t>
  </si>
  <si>
    <t>RFB: WU-18-11-Ferric Chloride/December 22, 2011. 2:00 PM</t>
  </si>
  <si>
    <t>Price/Wet Ton</t>
  </si>
  <si>
    <t>(Ton)</t>
  </si>
  <si>
    <t>Ferric Chloride</t>
  </si>
  <si>
    <t>RFB Sent to:</t>
  </si>
  <si>
    <t>Kemira</t>
  </si>
  <si>
    <t>Harlingen, TX</t>
  </si>
  <si>
    <t>General Chemical</t>
  </si>
  <si>
    <t>Parsippany, NJ</t>
  </si>
  <si>
    <t>Pennco</t>
  </si>
  <si>
    <t>San Felipe, TX</t>
  </si>
  <si>
    <t>Water Billing</t>
  </si>
  <si>
    <t>Contract 4/29/11</t>
  </si>
  <si>
    <t>Service Awards</t>
  </si>
  <si>
    <t>HR-04-10</t>
  </si>
  <si>
    <t>Civic Events</t>
  </si>
  <si>
    <t>MTM Recongition.com</t>
  </si>
  <si>
    <t>VM-02-13</t>
  </si>
  <si>
    <t>Rene Bates Auctioneers</t>
  </si>
  <si>
    <t>BR-01-12</t>
  </si>
  <si>
    <t>Selectron Technologies</t>
  </si>
  <si>
    <t>Westminster, MA</t>
  </si>
  <si>
    <t>SimplexGrinnell</t>
  </si>
  <si>
    <t xml:space="preserve">SA Security </t>
  </si>
  <si>
    <t>United Central Control</t>
  </si>
  <si>
    <t>Dispatch Center, LTD</t>
  </si>
  <si>
    <t>Security Circuit Monitoring Company</t>
  </si>
  <si>
    <t>SA Security</t>
  </si>
  <si>
    <t>Fire Circuit Monitoring Company</t>
  </si>
  <si>
    <t>4 enertel 27 automatic fire protection</t>
  </si>
  <si>
    <t>Number of Labors/ Helpers</t>
  </si>
  <si>
    <t>4** if awarded this bid Kay Gee will hire 2 full time technicians</t>
  </si>
  <si>
    <t>24 enertel 13 automatic fire protection</t>
  </si>
  <si>
    <t>Number of Technicians employed</t>
  </si>
  <si>
    <t>$135 per hour</t>
  </si>
  <si>
    <t>$22 per hour</t>
  </si>
  <si>
    <t>$75 per hour</t>
  </si>
  <si>
    <t>$120 per hour</t>
  </si>
  <si>
    <t>OT $82.50     Holiday $110.00</t>
  </si>
  <si>
    <t>At a Labor Rate (per hour) for after-hours</t>
  </si>
  <si>
    <t>2 hours</t>
  </si>
  <si>
    <t>3 hours, 1 1/2 after hours</t>
  </si>
  <si>
    <t>4 hours</t>
  </si>
  <si>
    <t>TBD at time of call hours</t>
  </si>
  <si>
    <t>non emerg 2 hours     emerg 1 hr</t>
  </si>
  <si>
    <t>Within how many hours after notification?</t>
  </si>
  <si>
    <t>incl</t>
  </si>
  <si>
    <t>State Certified Inspector</t>
  </si>
  <si>
    <t>Laborer/Helper</t>
  </si>
  <si>
    <t>Sprinkler/Pipe Filters</t>
  </si>
  <si>
    <t>Fuel Charges</t>
  </si>
  <si>
    <t>Mileage and/or Trip Charge</t>
  </si>
  <si>
    <t>Per Diem</t>
  </si>
  <si>
    <t>Supplemental Charges (if applicable)</t>
  </si>
  <si>
    <t>fire alarm 25%    Sprinkler 29%</t>
  </si>
  <si>
    <t xml:space="preserve">Materials, Supplies, and Equipment not listed in specifications will be invoiced @ bidders cost plus… </t>
  </si>
  <si>
    <t>63 sprklr 22 alarm</t>
  </si>
  <si>
    <t>Apprentice/Helper (Overtime/Holiday hourly rate) [After regular hours]</t>
  </si>
  <si>
    <t>42 sprklr 22 alarm</t>
  </si>
  <si>
    <t>Apprentice/Helper (Regular-hourly rate) [Mon-Fri. @ 8 am to 5 pm]</t>
  </si>
  <si>
    <t>Pipe Fitter/Sprinkler Installer  (Overtime/Holiday hourly rate) [After regular hours]</t>
  </si>
  <si>
    <t>Pipe Fitter/Sprinkler Installer  (Regular-hourly rate) [Mon-Fri. @ 8 am to 5 pm]</t>
  </si>
  <si>
    <t>Fire OT $123.75     Holiday $165.00     Sprklr $135.00</t>
  </si>
  <si>
    <t>NICET  Level III  Technician (Overtime/Holiday hourly rate) [After regular hours]</t>
  </si>
  <si>
    <t>Fire $82.50               Sprklr $90.00</t>
  </si>
  <si>
    <t>NICET  Level III  Technician (Regular-hourly rate) [Mon-Fri. @ 8 am to 5 pm]</t>
  </si>
  <si>
    <t>Fire $82.50               Sprklr $105.00</t>
  </si>
  <si>
    <t>Call-Out (After Hours)/Per Hour</t>
  </si>
  <si>
    <t>Fire $82.50          Holiday $110.50          Sprklr $105.00</t>
  </si>
  <si>
    <t>Overtime Hourly cost per hour for installation and maintenance</t>
  </si>
  <si>
    <t>Fire $55.00                  Sprklr $70.00</t>
  </si>
  <si>
    <t>Regular Hourly cost per hour for installation and maintenance</t>
  </si>
  <si>
    <t>1 yr equip &amp; install</t>
  </si>
  <si>
    <t>12 months</t>
  </si>
  <si>
    <t>3 yrs</t>
  </si>
  <si>
    <t>Warranty (years on new equipment – list per unit) (list separately)</t>
  </si>
  <si>
    <t>see attached</t>
  </si>
  <si>
    <t>7.50 per device</t>
  </si>
  <si>
    <t>see attch main pricg</t>
  </si>
  <si>
    <t>Maintenance cost per unit bid (list separately)</t>
  </si>
  <si>
    <t>Monitoring Fee per Circuit (Annual)</t>
  </si>
  <si>
    <t>Monitoring Fee per Circuit (Monthly)</t>
  </si>
  <si>
    <t>Bid Per Unit</t>
  </si>
  <si>
    <t>Description: Fire Alarm &amp; Sprinkler Install/ Repair Rates</t>
  </si>
  <si>
    <t>#12-2 (twisted) AWG per linear foot</t>
  </si>
  <si>
    <t>#14-2 (twisted) AWG per linear foot</t>
  </si>
  <si>
    <t>#18-2 (twisted) AWG per linear foot</t>
  </si>
  <si>
    <t>#12 AWG per linear foot</t>
  </si>
  <si>
    <t>#14 AWG per linear foot</t>
  </si>
  <si>
    <t>#18 AWG per linear foot</t>
  </si>
  <si>
    <t>Rg-6 wire</t>
  </si>
  <si>
    <t>18/2 shielded with ground</t>
  </si>
  <si>
    <t>Rg-59 or Rg-6 coax</t>
  </si>
  <si>
    <t>Rg–59 coax paired with 18/2 siamese wire</t>
  </si>
  <si>
    <t>Cat 5E or 22/6 wire</t>
  </si>
  <si>
    <t>18/2 wire</t>
  </si>
  <si>
    <t>22/4 fire wall</t>
  </si>
  <si>
    <t>22/2 fire wall</t>
  </si>
  <si>
    <t>22/4 wire, FPLP fire wire</t>
  </si>
  <si>
    <t>22/2 wire, FPLP fire wire</t>
  </si>
  <si>
    <t>4 inch square electrical box &amp; fittings</t>
  </si>
  <si>
    <t>3/4 inch conduit &amp; fittings (per linear foot)</t>
  </si>
  <si>
    <r>
      <t xml:space="preserve">Wire Cost Per Unit Foot </t>
    </r>
    <r>
      <rPr>
        <b/>
        <i/>
        <sz val="9"/>
        <color indexed="8"/>
        <rFont val="Arial"/>
        <family val="2"/>
      </rPr>
      <t>(Not Including Labor)</t>
    </r>
  </si>
  <si>
    <t>Wiring-Description</t>
  </si>
  <si>
    <t>Burglar Alarm System Total</t>
  </si>
  <si>
    <t>Zone expander</t>
  </si>
  <si>
    <t>Uninterrupted Power Supply (UPS)</t>
  </si>
  <si>
    <t>Monitoring Fee per Circuit (Annualy)</t>
  </si>
  <si>
    <t>Request to exit motion</t>
  </si>
  <si>
    <t>Request to exit button</t>
  </si>
  <si>
    <t>Siren</t>
  </si>
  <si>
    <t>Glass breakage detector – wireless (Flexguard or equal)</t>
  </si>
  <si>
    <t>Glass breakage detector – hard wired (Flexguard or equal)</t>
  </si>
  <si>
    <t>Motion detector – wireless (Honeywell or equal)</t>
  </si>
  <si>
    <t>Motion detector – hard wired (Honeywell or equal)</t>
  </si>
  <si>
    <t>Door or window contact – surface mount</t>
  </si>
  <si>
    <r>
      <t>Key pad – 1</t>
    </r>
    <r>
      <rPr>
        <vertAlign val="superscript"/>
        <sz val="9"/>
        <color indexed="8"/>
        <rFont val="Arial"/>
        <family val="2"/>
      </rPr>
      <t>st</t>
    </r>
    <r>
      <rPr>
        <sz val="9"/>
        <color indexed="8"/>
        <rFont val="Arial"/>
        <family val="2"/>
      </rPr>
      <t xml:space="preserve"> alert FA220 or equal</t>
    </r>
  </si>
  <si>
    <r>
      <t>Panel – 1</t>
    </r>
    <r>
      <rPr>
        <vertAlign val="superscript"/>
        <sz val="9"/>
        <color indexed="8"/>
        <rFont val="Arial"/>
        <family val="2"/>
      </rPr>
      <t>st</t>
    </r>
    <r>
      <rPr>
        <sz val="9"/>
        <color indexed="8"/>
        <rFont val="Arial"/>
        <family val="2"/>
      </rPr>
      <t xml:space="preserve"> alert FA148 or equal</t>
    </r>
  </si>
  <si>
    <t>Burglar Alarm System- Description</t>
  </si>
  <si>
    <t>Control Access System Total</t>
  </si>
  <si>
    <t>160 out puts $85.84        8 inputs $84.83</t>
  </si>
  <si>
    <t>Expansion modules</t>
  </si>
  <si>
    <t>Magnetic locks must be 1,200 lbs. holding force</t>
  </si>
  <si>
    <t>Cards per 100 (must be able to have printed information and pictures on cards</t>
  </si>
  <si>
    <t>Administrative software for KT-300</t>
  </si>
  <si>
    <t>128 k $665.66             512k 778.44</t>
  </si>
  <si>
    <t>Controlled access systems must be Kantech-KT 300 card reader (proximity reader)</t>
  </si>
  <si>
    <t>Controlled Access System-Description</t>
  </si>
  <si>
    <t xml:space="preserve">Panic alarm – full hard wired system </t>
  </si>
  <si>
    <t>Panic alarm – full wireless system</t>
  </si>
  <si>
    <t>Metal detector – Garrett PD-6500i or equal</t>
  </si>
  <si>
    <t>free</t>
  </si>
  <si>
    <t>included</t>
  </si>
  <si>
    <t>PTZ software</t>
  </si>
  <si>
    <t>analog ptz $856.55       ip ptz cam 1124.80</t>
  </si>
  <si>
    <t>PTZ camera</t>
  </si>
  <si>
    <t>External cameras must have:</t>
  </si>
  <si>
    <t>IP camera licenses</t>
  </si>
  <si>
    <t>Interior Cameras</t>
  </si>
  <si>
    <t>Audio switcher – Louroe or equal</t>
  </si>
  <si>
    <t>Security System Equipment-Description</t>
  </si>
  <si>
    <t>Audio system – Louroe ML-DT – 4 channels or equal</t>
  </si>
  <si>
    <t>Audio microphones – Louroe or equal</t>
  </si>
  <si>
    <t>see above</t>
  </si>
  <si>
    <t>DVR</t>
  </si>
  <si>
    <t>Corporate software</t>
  </si>
  <si>
    <t>DVR – 32 cameras with 16 audio high resolution, Video  Insight or equal (2 terabyte)</t>
  </si>
  <si>
    <t>Security System Equipment - Description</t>
  </si>
  <si>
    <t>addendum 2</t>
  </si>
  <si>
    <t>see revised bid sht</t>
  </si>
  <si>
    <t>Fire Alarm Inspection (Annual cost per site)</t>
  </si>
  <si>
    <t>Sprinkler System Inspection (Annual cost per site)</t>
  </si>
  <si>
    <t>Fire Alarm Monitoring (Paid Annually)</t>
  </si>
  <si>
    <t>Annual Fire Monitoring and Inspection Service</t>
  </si>
  <si>
    <t>n/a- addressable</t>
  </si>
  <si>
    <t>Zone Expander</t>
  </si>
  <si>
    <t>Sprinkler/Standpipe Supervisory Switches</t>
  </si>
  <si>
    <t>Sprinkler Equipment</t>
  </si>
  <si>
    <t>Water Flow Indicators</t>
  </si>
  <si>
    <t>Duct Smoke Detectors</t>
  </si>
  <si>
    <t>Addressable (Manual) Pull Stations</t>
  </si>
  <si>
    <t>Secondary Power Source (24 hour battery backup (if not included in the FACP)</t>
  </si>
  <si>
    <t xml:space="preserve">Gentex GEC Audio/Visual Combination Devices </t>
  </si>
  <si>
    <t>Strobe Light Devices</t>
  </si>
  <si>
    <t>Programmable Electronic Sounder (24 VDC-90dBA @ 10 feet  Surface</t>
  </si>
  <si>
    <t>Programmable Electronic Sounder (24 VDC-90dBA @ 10 feet)                 Flush</t>
  </si>
  <si>
    <t>Printer</t>
  </si>
  <si>
    <t>Addressable Modules</t>
  </si>
  <si>
    <t>Modules, Printers and other Devices</t>
  </si>
  <si>
    <t>Speakers (25 VRMS @ 84 dBA)</t>
  </si>
  <si>
    <t>Optional Distributed Amplifier</t>
  </si>
  <si>
    <t>Amplifier/Speakers-Description</t>
  </si>
  <si>
    <t>Stand Alone Voice Evacuation Control Panel</t>
  </si>
  <si>
    <t>Digital Alarm Communicator Transmitter</t>
  </si>
  <si>
    <t>Combination (photoelectric &amp; thermal)</t>
  </si>
  <si>
    <t>Projected Addressable Beam Detector System (Projector &amp; Reflector)</t>
  </si>
  <si>
    <t>Door Holder (24 VDC)</t>
  </si>
  <si>
    <t>Door Holder (120 VAC)</t>
  </si>
  <si>
    <t>6- Zone Interface Module (Compatible with 2-wire detectors)</t>
  </si>
  <si>
    <t>6- Output Addressable Control Relay Module</t>
  </si>
  <si>
    <t>Addressable Control Relay Module</t>
  </si>
  <si>
    <t>Conventional Heat Detector</t>
  </si>
  <si>
    <t>Conventional 2-wire Smoke Detector</t>
  </si>
  <si>
    <t>Addressable Dry Contact Monitor Module</t>
  </si>
  <si>
    <t>Intelligent Duct Smoke Detector</t>
  </si>
  <si>
    <t>Intelligent Thermal Detector</t>
  </si>
  <si>
    <t>Intelligent Ionization Smoke Detector</t>
  </si>
  <si>
    <t>Intelligent, Multi-Sensing Detectors (Photoelectric/ Thermal)</t>
  </si>
  <si>
    <t>Notification Appliances System Sensor, Wheelock, or Gentex (or equal)</t>
  </si>
  <si>
    <t>Fire Alarm Control Panel – Fire-Lite Model MS-9200UDLS (or equal)</t>
  </si>
  <si>
    <t>Fire System - Description</t>
  </si>
  <si>
    <t>KayGee</t>
  </si>
  <si>
    <t>Guardian Security</t>
  </si>
  <si>
    <t>Enertel</t>
  </si>
  <si>
    <t>Annual Fire Monitoring and Inspection Bid Sheet</t>
  </si>
  <si>
    <t>CFM-08-10 / Fire &amp; Security Services</t>
  </si>
  <si>
    <t>ENERTEL</t>
  </si>
  <si>
    <t>GUARDIAN</t>
  </si>
  <si>
    <t>KAY GEE</t>
  </si>
  <si>
    <t>SAN ANGELO SECURITY</t>
  </si>
  <si>
    <t>SIMPLEX GRINNELL</t>
  </si>
  <si>
    <t>Fire</t>
  </si>
  <si>
    <t>Semi-Annual</t>
  </si>
  <si>
    <t>Annual Fire Alarm</t>
  </si>
  <si>
    <t>Locations &amp; Contacts</t>
  </si>
  <si>
    <t>Addresses</t>
  </si>
  <si>
    <t>Alarm</t>
  </si>
  <si>
    <t>Sprinkler Inspection/YR</t>
  </si>
  <si>
    <t>Inspection</t>
  </si>
  <si>
    <t>Total Annual Cost</t>
  </si>
  <si>
    <t>RECREATION DEPT.</t>
  </si>
  <si>
    <t>Andy Cedillo @ 657-4450</t>
  </si>
  <si>
    <t>Administration</t>
  </si>
  <si>
    <t>702 S. Chadbourne</t>
  </si>
  <si>
    <t>Carl Ray Recreation Center</t>
  </si>
  <si>
    <t>1103 N, Farr</t>
  </si>
  <si>
    <t xml:space="preserve">Northside Recreation Center </t>
  </si>
  <si>
    <t>2722 N Magdalene</t>
  </si>
  <si>
    <t xml:space="preserve">Southside Recreation Center </t>
  </si>
  <si>
    <t>2750 Ben Ficklin Rd.</t>
  </si>
  <si>
    <t xml:space="preserve">Nature Center </t>
  </si>
  <si>
    <t>7409 Knickerbocker Rd.</t>
  </si>
  <si>
    <t>18 E. Ave. A</t>
  </si>
  <si>
    <t xml:space="preserve">MUNICIPAL COURT- </t>
  </si>
  <si>
    <t>Allen Gilbert @   653-8448 </t>
  </si>
  <si>
    <t xml:space="preserve">Municipal Court    </t>
  </si>
  <si>
    <t>110 S. Emerick</t>
  </si>
  <si>
    <t>CIVIC EVENTS DIVISION</t>
  </si>
  <si>
    <t>Anthony Wilson @ 234-0014</t>
  </si>
  <si>
    <t>50 E. 43rd St.</t>
  </si>
  <si>
    <t>Convention Center</t>
  </si>
  <si>
    <t>500 Rio Concho Dr.</t>
  </si>
  <si>
    <t>72 W. College</t>
  </si>
  <si>
    <t>River Stage</t>
  </si>
  <si>
    <t>16 E. Ave. A</t>
  </si>
  <si>
    <t>Paseo Pavilions</t>
  </si>
  <si>
    <t>20 &amp; 58 E. Ave. D</t>
  </si>
  <si>
    <t>Indoor Arena</t>
  </si>
  <si>
    <t>4602 Cuero St.</t>
  </si>
  <si>
    <t>Farmers Market Pavilion</t>
  </si>
  <si>
    <t>16 S. Oakes St.</t>
  </si>
  <si>
    <t>STATE BUILDINGS</t>
  </si>
  <si>
    <t>Dwain Halfmann @656-6265</t>
  </si>
  <si>
    <t>Chase State Bldg</t>
  </si>
  <si>
    <t>622 South Oakes</t>
  </si>
  <si>
    <t>Workforce Bldg</t>
  </si>
  <si>
    <t>200 Flipper Street</t>
  </si>
  <si>
    <t>FORT CONCHO</t>
  </si>
  <si>
    <t>Bob Bluthardt @ 481-2646</t>
  </si>
  <si>
    <t>Barracks 1</t>
  </si>
  <si>
    <t>630 South Oakes</t>
  </si>
  <si>
    <t>Barracks 2</t>
  </si>
  <si>
    <t>Bay 3-Stables</t>
  </si>
  <si>
    <t>208 Flipper Street</t>
  </si>
  <si>
    <t>Collections</t>
  </si>
  <si>
    <t>210 Flipper Street</t>
  </si>
  <si>
    <t>Quartermaster</t>
  </si>
  <si>
    <t>Flipper at Burgess</t>
  </si>
  <si>
    <t>Officers' Quarters 7</t>
  </si>
  <si>
    <t>213 East Avenue D</t>
  </si>
  <si>
    <t>Officers' Quarters 4</t>
  </si>
  <si>
    <t>207 East Avenue D</t>
  </si>
  <si>
    <t>FAMILY SUPPORT</t>
  </si>
  <si>
    <t>Robert Salas  @   655-0824</t>
  </si>
  <si>
    <t xml:space="preserve">Family Support - </t>
  </si>
  <si>
    <t>622 S Oakes Suite G</t>
  </si>
  <si>
    <t>INCL</t>
  </si>
  <si>
    <t>PURCHASING DEPT</t>
  </si>
  <si>
    <t>Diana Farris @ 657-4212</t>
  </si>
  <si>
    <t>WTU Building </t>
  </si>
  <si>
    <t>106 S Chadbourne</t>
  </si>
  <si>
    <t>City Manager’s Office </t>
  </si>
  <si>
    <t>30 S Chadbourne</t>
  </si>
  <si>
    <t>Santa Fe Train Museum </t>
  </si>
  <si>
    <t>7103 S Chadbourne</t>
  </si>
  <si>
    <t>PERMITS AND INSPECTIONS</t>
  </si>
  <si>
    <t>Alfonso Torres @ 657-4420</t>
  </si>
  <si>
    <t>Administration </t>
  </si>
  <si>
    <t>108 N. Farr</t>
  </si>
  <si>
    <t>WIC</t>
  </si>
  <si>
    <t>Gloria Hale @  657-4396</t>
  </si>
  <si>
    <t>424 S. Chadbourne</t>
  </si>
  <si>
    <t>FIRE DEPT</t>
  </si>
  <si>
    <t>Greg Boyle @ 325-657-4255</t>
  </si>
  <si>
    <t>CENTRAL </t>
  </si>
  <si>
    <r>
      <t>306 W. 1</t>
    </r>
    <r>
      <rPr>
        <vertAlign val="superscript"/>
        <sz val="9"/>
        <color indexed="8"/>
        <rFont val="Arial"/>
        <family val="2"/>
      </rPr>
      <t>ST</t>
    </r>
  </si>
  <si>
    <t>STATION 2 </t>
  </si>
  <si>
    <t>4702 SOUTHLAND</t>
  </si>
  <si>
    <t>STATION 3 </t>
  </si>
  <si>
    <t>514 SMITH BLVD</t>
  </si>
  <si>
    <t>STATION 4 </t>
  </si>
  <si>
    <t>702 E, AVE L</t>
  </si>
  <si>
    <t>STATION 5 </t>
  </si>
  <si>
    <t>2727 FREELAND</t>
  </si>
  <si>
    <t>STATION 6 </t>
  </si>
  <si>
    <t>4386 N. CHADBOURNE</t>
  </si>
  <si>
    <t>STATION 7 </t>
  </si>
  <si>
    <t>2     121 OFFICE PARK</t>
  </si>
  <si>
    <t>STATION 8</t>
  </si>
  <si>
    <t>7894 KNICKERBOCKER RD </t>
  </si>
  <si>
    <t>TRAINING </t>
  </si>
  <si>
    <t>700 E AVE L </t>
  </si>
  <si>
    <t>RECREATION DEPT. SENIOR DIVISION</t>
  </si>
  <si>
    <t>LaRonda Trammel @ 481-2643</t>
  </si>
  <si>
    <t>Station 618 </t>
  </si>
  <si>
    <t>618 S. Chadbourne</t>
  </si>
  <si>
    <t>Santa Fe Crossing </t>
  </si>
  <si>
    <t>FAIRMOUNT CEMETERY</t>
  </si>
  <si>
    <r>
      <t xml:space="preserve"> Oscar Mota @  655-9475</t>
    </r>
    <r>
      <rPr>
        <sz val="9"/>
        <color indexed="8"/>
        <rFont val="Arial"/>
        <family val="2"/>
      </rPr>
      <t> </t>
    </r>
  </si>
  <si>
    <t>Cemetery Office </t>
  </si>
  <si>
    <t>1120 W. Ave N</t>
  </si>
  <si>
    <t>Cemetery Maintenance Shop</t>
  </si>
  <si>
    <t>1115 W. Ave N</t>
  </si>
  <si>
    <t>VEHICLE MAINTENANCE</t>
  </si>
  <si>
    <t xml:space="preserve"> Patrick Frerich @ 657-4329</t>
  </si>
  <si>
    <t>City Shop </t>
  </si>
  <si>
    <t xml:space="preserve">1927 St. Ann </t>
  </si>
  <si>
    <t>POLICE DEPARTMENT</t>
  </si>
  <si>
    <t xml:space="preserve"> Charlie Keane @ 656-7337</t>
  </si>
  <si>
    <t>401 E. Beauregard</t>
  </si>
  <si>
    <t>Community Services </t>
  </si>
  <si>
    <t>505 S. Chadbourne</t>
  </si>
  <si>
    <t>Training </t>
  </si>
  <si>
    <t>3329 FM 584</t>
  </si>
  <si>
    <t>PD Office Building </t>
  </si>
  <si>
    <t>Canyon St.</t>
  </si>
  <si>
    <t>ANIMAL SERVICES-</t>
  </si>
  <si>
    <r>
      <t>Julie Vrana @ 657-4224</t>
    </r>
    <r>
      <rPr>
        <sz val="9"/>
        <color indexed="8"/>
        <rFont val="Arial"/>
        <family val="2"/>
      </rPr>
      <t> </t>
    </r>
  </si>
  <si>
    <t>Animal Shelter </t>
  </si>
  <si>
    <t>3142 Hwy 67 N.</t>
  </si>
  <si>
    <t>AIRPORT-</t>
  </si>
  <si>
    <r>
      <t>Noel Delgado  @  659-6409</t>
    </r>
    <r>
      <rPr>
        <sz val="9"/>
        <color indexed="8"/>
        <rFont val="Arial"/>
        <family val="2"/>
      </rPr>
      <t> </t>
    </r>
  </si>
  <si>
    <r>
      <t xml:space="preserve">Terminal </t>
    </r>
    <r>
      <rPr>
        <sz val="8"/>
        <color indexed="8"/>
        <rFont val="Arial"/>
        <family val="2"/>
      </rPr>
      <t>(incl. Mathis Field Café)</t>
    </r>
  </si>
  <si>
    <t>8618 Terminal Cir Ste 101</t>
  </si>
  <si>
    <t>Sisters  </t>
  </si>
  <si>
    <t>8618 Terminal Cir Ste 111</t>
  </si>
  <si>
    <t>L-3 </t>
  </si>
  <si>
    <t>8970 Hangar Rd</t>
  </si>
  <si>
    <t>**DVR must:</t>
  </si>
  <si>
    <t>1. be capable of digital recording both video &amp; audio</t>
  </si>
  <si>
    <t>2. video from cameras must be viewable full screen without interruption of recording</t>
  </si>
  <si>
    <t>3. playback options shall include the following, but not limited to:</t>
  </si>
  <si>
    <t>fast forward</t>
  </si>
  <si>
    <t>rewind</t>
  </si>
  <si>
    <t>fast rewind</t>
  </si>
  <si>
    <t>still frame</t>
  </si>
  <si>
    <t>slow motion</t>
  </si>
  <si>
    <t>video enhancement</t>
  </si>
  <si>
    <t>download of video via USB for zip drive, CD or DVD burner</t>
  </si>
  <si>
    <t>4. be capable of retrieving events by time and date or by logging of motion detection</t>
  </si>
  <si>
    <t>5. allow any number of combinations of camera video to be viewed</t>
  </si>
  <si>
    <t>6. must be capable of recording 15 images per second per camera</t>
  </si>
  <si>
    <t>7. have two (2) terabyte recording units</t>
  </si>
  <si>
    <t>8. include corporate or equal software</t>
  </si>
  <si>
    <t>MEETS? Y/N</t>
  </si>
  <si>
    <t>N</t>
  </si>
  <si>
    <t>CFM-08-10  Fire Inspection</t>
  </si>
  <si>
    <t>CFM-08-10  Alarm Security Equipment &amp; Svcs</t>
  </si>
  <si>
    <t>Fire &amp; Security Equipment &amp; Svcs</t>
  </si>
  <si>
    <t>Traffic Signs</t>
  </si>
  <si>
    <t>TR-01-13</t>
  </si>
  <si>
    <t>Traffic Operations</t>
  </si>
  <si>
    <t>Vulcan Signs</t>
  </si>
  <si>
    <t>RFB: TR-01-13/Traffic Signs and Blanks  May 8, 2013</t>
  </si>
  <si>
    <t>Air Gas</t>
  </si>
  <si>
    <t>Centerline Supply</t>
  </si>
  <si>
    <t>Pathmark</t>
  </si>
  <si>
    <t>Safeway Sign Co</t>
  </si>
  <si>
    <t>Rocal, Inc</t>
  </si>
  <si>
    <t>Vulcan Sign</t>
  </si>
  <si>
    <t xml:space="preserve"> Premade signs</t>
  </si>
  <si>
    <t>1-50</t>
  </si>
  <si>
    <t>51-100</t>
  </si>
  <si>
    <t>101+</t>
  </si>
  <si>
    <t xml:space="preserve">Stop sign R1-1, 30", High Intensity Prismatic sheeting (HIP), </t>
  </si>
  <si>
    <t>Yield sign R1-2, 36", High Intensity Prismatic sheeting (HIP)</t>
  </si>
  <si>
    <t>Sign Blanks w/ White reflective sheeting no border</t>
  </si>
  <si>
    <t>36" X 9", with white HIP one side</t>
  </si>
  <si>
    <t>30" X 9", with white HIP one side</t>
  </si>
  <si>
    <t>24" X 24", with white HIP one side</t>
  </si>
  <si>
    <t>30" X 30", with white HIP one side</t>
  </si>
  <si>
    <t>18" X  24", with white HIP one side</t>
  </si>
  <si>
    <t>12" X 18", with white HIP one side</t>
  </si>
  <si>
    <t>24" X 30", with white HIP one side</t>
  </si>
  <si>
    <t>18" X 18", with white HIP one side</t>
  </si>
  <si>
    <t>12" X 24", with white HIP one side</t>
  </si>
  <si>
    <t>Sign Blanks with yellow HIP reflective sheeting no border</t>
  </si>
  <si>
    <t>30" X 30", with yellow HIP one side</t>
  </si>
  <si>
    <t>18" X 18", with yellow HIP one side</t>
  </si>
  <si>
    <t>12" X 24", with yellow HIP one side</t>
  </si>
  <si>
    <t>Sign clamps</t>
  </si>
  <si>
    <t xml:space="preserve">For 2 3/8" OD pipe </t>
  </si>
  <si>
    <t>Discount Other Products</t>
  </si>
  <si>
    <t>Discount for Other Products</t>
  </si>
  <si>
    <t>Accepts P-Cards</t>
  </si>
  <si>
    <t>Purchasing Co-op</t>
  </si>
  <si>
    <t>Allow Piggy Back</t>
  </si>
  <si>
    <t>Min $3000</t>
  </si>
  <si>
    <t>Net 30 Days</t>
  </si>
  <si>
    <t>30 Days</t>
  </si>
  <si>
    <t>PRIMARY VENDOR IS VULCAN.  IF PRODUCT CAN'T BE OBTAINED THROUGH VULCAN,   ALTERNATE VENDORS ARE SAFEWAY SIGNS OR PATHMARK TRAFFIC</t>
  </si>
  <si>
    <t>RFB: WU-07-13-Polymer/April 9, 2013</t>
  </si>
  <si>
    <t>Brenntag Southwest Inc.</t>
  </si>
  <si>
    <t>SNF Polydyne</t>
  </si>
  <si>
    <t>Water Production - Polymer</t>
  </si>
  <si>
    <t>3-5</t>
  </si>
  <si>
    <t>Example Waterworks, Inc</t>
  </si>
  <si>
    <t>Mesquite</t>
  </si>
  <si>
    <t>Omni Water Consultants, Inc.</t>
  </si>
  <si>
    <t>Vinita</t>
  </si>
  <si>
    <t>West Point</t>
  </si>
  <si>
    <t>MS</t>
  </si>
  <si>
    <t>Brenntag MidSouth (Bought out Altivia)</t>
  </si>
  <si>
    <t xml:space="preserve">Henderson </t>
  </si>
  <si>
    <t>RFB: WU-12-13-Ferric Chloride/May 2, 2013. 2:00 PM</t>
  </si>
  <si>
    <t>Pennco, Inc.</t>
  </si>
  <si>
    <t>PVS Technologies</t>
  </si>
  <si>
    <t>Price/Gallon</t>
  </si>
  <si>
    <t>Gallons</t>
  </si>
  <si>
    <t>Ferric Chloride (270,000 Gallons / 1,600 Wet Tons)</t>
  </si>
  <si>
    <t>3 days ARO</t>
  </si>
  <si>
    <t>3 -may require add'l time</t>
  </si>
  <si>
    <t>3 business days</t>
  </si>
  <si>
    <t>1.5%10, Net 30</t>
  </si>
  <si>
    <t>Nowata, OK</t>
  </si>
  <si>
    <t>Eagle Labs</t>
  </si>
  <si>
    <t>De Soto, Tx</t>
  </si>
  <si>
    <t>De Soto, TX</t>
  </si>
  <si>
    <t>Syracuse, NY</t>
  </si>
  <si>
    <t>Gulbrandsen Technologies, Inc.</t>
  </si>
  <si>
    <t>Phillipsburg, NJ</t>
  </si>
  <si>
    <t>Southern Water Consultants, Inc. DBA General Chemical</t>
  </si>
  <si>
    <t>Decatur, AL</t>
  </si>
  <si>
    <t>Univar USA Inc.</t>
  </si>
  <si>
    <t>Redmond, WA</t>
  </si>
  <si>
    <t>WU-12-13</t>
  </si>
  <si>
    <t>Mill &amp; Overlay Project</t>
  </si>
  <si>
    <t>ES-02-13</t>
  </si>
  <si>
    <t>Mill and Overlay</t>
  </si>
  <si>
    <t>Reese Albert</t>
  </si>
  <si>
    <t>Bid Bond:</t>
  </si>
  <si>
    <t>Blacktopper Technology, Inc.</t>
  </si>
  <si>
    <t>Blanco</t>
  </si>
  <si>
    <t>Brannon Paving Co</t>
  </si>
  <si>
    <t>Victoria</t>
  </si>
  <si>
    <t>Contract Paving Co.</t>
  </si>
  <si>
    <t>Tye</t>
  </si>
  <si>
    <t>F N Ploch Const</t>
  </si>
  <si>
    <t>New Braunfels</t>
  </si>
  <si>
    <t>Lipham Construction Co., Inc.</t>
  </si>
  <si>
    <t>Aspermont</t>
  </si>
  <si>
    <t>Mr.T's Asphalt Paving &amp; Sealcoating</t>
  </si>
  <si>
    <t>Menard</t>
  </si>
  <si>
    <t>Northeastern Pavers, Inc.</t>
  </si>
  <si>
    <t>Granbury</t>
  </si>
  <si>
    <t>Big Spring</t>
  </si>
  <si>
    <t>Ronald Wagner &amp; Co LP</t>
  </si>
  <si>
    <t>Kendalia</t>
  </si>
  <si>
    <t>Van Zandt Paving</t>
  </si>
  <si>
    <t>Odessa</t>
  </si>
  <si>
    <t>Ron L wants to evaluate and put one RFQ for these 3 services. Archetectural ioffer an extention to top vendors only. Confirm with Ron new RFQ is needed. Set timetables.</t>
  </si>
  <si>
    <t>VM-05-13</t>
  </si>
  <si>
    <t>BID TABULATION * RFB NO: VM-02-05-13 * April 24, 2013</t>
  </si>
  <si>
    <t>Auto Body Repair Service</t>
  </si>
  <si>
    <t>Santellano's</t>
  </si>
  <si>
    <t>Pardners</t>
  </si>
  <si>
    <t>Shirley's</t>
  </si>
  <si>
    <t>Hargraves Truck &amp; Implement</t>
  </si>
  <si>
    <t>J+T Welding</t>
  </si>
  <si>
    <t>Century Trailers</t>
  </si>
  <si>
    <t>Complete Body Work</t>
  </si>
  <si>
    <t>Per Hr</t>
  </si>
  <si>
    <t>Name of Repari Manual</t>
  </si>
  <si>
    <t>Mitchell</t>
  </si>
  <si>
    <t>CCC One</t>
  </si>
  <si>
    <t>RS Means</t>
  </si>
  <si>
    <t>Other Cost</t>
  </si>
  <si>
    <t>Frame Repair</t>
  </si>
  <si>
    <t>Mechanical</t>
  </si>
  <si>
    <t>Shop Welding (Steel)</t>
  </si>
  <si>
    <t>Shop Welding (Aluminum/Stainless)</t>
  </si>
  <si>
    <t>Field Welding (Steel)</t>
  </si>
  <si>
    <t>Field Welding (Aluminum/Stainless)</t>
  </si>
  <si>
    <t>Paint &amp; Material</t>
  </si>
  <si>
    <t>Paint</t>
  </si>
  <si>
    <t>Allow Piggyback Purchasing</t>
  </si>
  <si>
    <t>YES</t>
  </si>
  <si>
    <t>Busker's Body Shop</t>
  </si>
  <si>
    <t>Calvert Collision Center</t>
  </si>
  <si>
    <t>Century Trailer</t>
  </si>
  <si>
    <t>J &amp; T's Welding</t>
  </si>
  <si>
    <t>Jim Bass Collision &amp; Supplies</t>
  </si>
  <si>
    <t>Lakeview Collision</t>
  </si>
  <si>
    <t>Pardner's Body Shop</t>
  </si>
  <si>
    <t>Santellano's Collision</t>
  </si>
  <si>
    <t>Shirley's Auto Repair</t>
  </si>
  <si>
    <t>West Texas Collision</t>
  </si>
  <si>
    <t>RFB No. WU-11-13 Water Distribution Parts &amp; Supplies</t>
  </si>
  <si>
    <t>BID TABULATION</t>
  </si>
  <si>
    <t>Bid Deadline: May 14, 2013, 2:00 pm</t>
  </si>
  <si>
    <t>HD SUPPLY &amp; WATERWORKS</t>
  </si>
  <si>
    <t>MORRISON SUPPLY</t>
  </si>
  <si>
    <t>WESTERN INDUSTRIAL SUPPLY</t>
  </si>
  <si>
    <t>Descriptions</t>
  </si>
  <si>
    <t>List by Manufacturer</t>
  </si>
  <si>
    <t>Angle Stop</t>
  </si>
  <si>
    <t>Est. 6 Month Usage</t>
  </si>
  <si>
    <t>Cost Per Unit</t>
  </si>
  <si>
    <t>Mfg.</t>
  </si>
  <si>
    <t>Mfg. Catalog #</t>
  </si>
  <si>
    <t>Calendar Days for Delivery</t>
  </si>
  <si>
    <t>BA040OG</t>
  </si>
  <si>
    <t>FORD</t>
  </si>
  <si>
    <t>1-2 Weeks</t>
  </si>
  <si>
    <t>KV13-332W</t>
  </si>
  <si>
    <t>STOCK</t>
  </si>
  <si>
    <t>KV13332WNL</t>
  </si>
  <si>
    <t>KV13-332WNL</t>
  </si>
  <si>
    <t>1-4 WKS</t>
  </si>
  <si>
    <t>BA0401G</t>
  </si>
  <si>
    <t>KV13-444W</t>
  </si>
  <si>
    <t>KV13444WNL</t>
  </si>
  <si>
    <t>KV13-444WNL</t>
  </si>
  <si>
    <t>BA0500G</t>
  </si>
  <si>
    <t>KV23-332W</t>
  </si>
  <si>
    <t>KV23332WNL</t>
  </si>
  <si>
    <t>KV23-332WNL</t>
  </si>
  <si>
    <t>BA0501G</t>
  </si>
  <si>
    <t>KV23-444W</t>
  </si>
  <si>
    <t>KV23444WNL</t>
  </si>
  <si>
    <t>KV23-444WNL</t>
  </si>
  <si>
    <t>BA0700G</t>
  </si>
  <si>
    <t>KV43-332WG</t>
  </si>
  <si>
    <t>KV43332WQNL</t>
  </si>
  <si>
    <t>KV43-332GNL</t>
  </si>
  <si>
    <t>BA0701G</t>
  </si>
  <si>
    <t>KV43-444WG</t>
  </si>
  <si>
    <t>KV43444WQNL</t>
  </si>
  <si>
    <t>KV43-444VVGNL</t>
  </si>
  <si>
    <t>Corporation Valve</t>
  </si>
  <si>
    <t>BC0500H</t>
  </si>
  <si>
    <t>F600-3</t>
  </si>
  <si>
    <t>F6003NL</t>
  </si>
  <si>
    <t>F600-3-NL</t>
  </si>
  <si>
    <t>BC0501H</t>
  </si>
  <si>
    <t>F600-4</t>
  </si>
  <si>
    <t>F6004NL</t>
  </si>
  <si>
    <t>F600-4-NL</t>
  </si>
  <si>
    <t>BC0700H</t>
  </si>
  <si>
    <t>F1000-3G</t>
  </si>
  <si>
    <t>F10003QNL</t>
  </si>
  <si>
    <t>F1000-3-G-NL</t>
  </si>
  <si>
    <t>BC0701H</t>
  </si>
  <si>
    <t>F1000-4G</t>
  </si>
  <si>
    <t>F10004QNL</t>
  </si>
  <si>
    <t>F1000-4-G-NL</t>
  </si>
  <si>
    <t>Curb Stop</t>
  </si>
  <si>
    <t>BE0400D</t>
  </si>
  <si>
    <t>B11-333W</t>
  </si>
  <si>
    <t>B11333WNL</t>
  </si>
  <si>
    <t>B11-333W-NL</t>
  </si>
  <si>
    <t>BE0401D</t>
  </si>
  <si>
    <t>B11-444W</t>
  </si>
  <si>
    <t>B11444WNL</t>
  </si>
  <si>
    <t>B11-444W-NL</t>
  </si>
  <si>
    <t>BE0500D</t>
  </si>
  <si>
    <t>B21-333W</t>
  </si>
  <si>
    <t>B21333WNL</t>
  </si>
  <si>
    <t>B21-333W-NL</t>
  </si>
  <si>
    <t>BE0501D</t>
  </si>
  <si>
    <t>B21-444W</t>
  </si>
  <si>
    <t>B21444WNL</t>
  </si>
  <si>
    <t>B21-444W-NL</t>
  </si>
  <si>
    <t>BE0503D</t>
  </si>
  <si>
    <t>B21-555W</t>
  </si>
  <si>
    <t>B21555WNL</t>
  </si>
  <si>
    <t>B21-555W-NL</t>
  </si>
  <si>
    <t>Gate Valve, Brass</t>
  </si>
  <si>
    <t>BG0400D</t>
  </si>
  <si>
    <t>MILWAUKEE</t>
  </si>
  <si>
    <t>HAMMON</t>
  </si>
  <si>
    <t>UP105/645-3/4</t>
  </si>
  <si>
    <t>BG0401D</t>
  </si>
  <si>
    <t>UP105/645-1</t>
  </si>
  <si>
    <t>BE0403D</t>
  </si>
  <si>
    <t>UP105/645-1-1/4</t>
  </si>
  <si>
    <t>BE0405D</t>
  </si>
  <si>
    <t>UP105/645-1-1/2</t>
  </si>
  <si>
    <t>BG0407D</t>
  </si>
  <si>
    <t>UP105/645-2</t>
  </si>
  <si>
    <t>Meter Relocator</t>
  </si>
  <si>
    <t>CC0309O</t>
  </si>
  <si>
    <t>V42-9W</t>
  </si>
  <si>
    <t>V429WNL</t>
  </si>
  <si>
    <t>V42-9W-NL</t>
  </si>
  <si>
    <t>CC0312O</t>
  </si>
  <si>
    <t>V42-12W</t>
  </si>
  <si>
    <t>V4212NL</t>
  </si>
  <si>
    <t xml:space="preserve">V42-12W-NL </t>
  </si>
  <si>
    <t>CC0410O</t>
  </si>
  <si>
    <t>V44-10W</t>
  </si>
  <si>
    <t>V4410WNL</t>
  </si>
  <si>
    <t>V44-10W-NL</t>
  </si>
  <si>
    <t>MEter Coupling</t>
  </si>
  <si>
    <t>CD0003O</t>
  </si>
  <si>
    <t>C38-23-2.5</t>
  </si>
  <si>
    <t>C38232.5NL</t>
  </si>
  <si>
    <t>C38-23-2.5-NL</t>
  </si>
  <si>
    <t>CD0305O</t>
  </si>
  <si>
    <t>C38-23-1.5</t>
  </si>
  <si>
    <t>C38231.5NL</t>
  </si>
  <si>
    <t>CD0004O</t>
  </si>
  <si>
    <t>C38-44-2.625</t>
  </si>
  <si>
    <t>C382.625NL</t>
  </si>
  <si>
    <t>C38-44-2.6-NL</t>
  </si>
  <si>
    <t>CD0405O</t>
  </si>
  <si>
    <t>C38-44-1.5</t>
  </si>
  <si>
    <t>C38441.5NL</t>
  </si>
  <si>
    <t>Brass Meter Adapter</t>
  </si>
  <si>
    <t>CD0302O</t>
  </si>
  <si>
    <t>A23</t>
  </si>
  <si>
    <t>A23NL</t>
  </si>
  <si>
    <t>A23-NL</t>
  </si>
  <si>
    <t>Meter Flange</t>
  </si>
  <si>
    <t>CD5600O</t>
  </si>
  <si>
    <t>CF31-77</t>
  </si>
  <si>
    <t>CF3177NLSLOTTED</t>
  </si>
  <si>
    <t>CF31-77-NL</t>
  </si>
  <si>
    <t>Nipple</t>
  </si>
  <si>
    <t>HA0203A</t>
  </si>
  <si>
    <t>MERIT/LEE</t>
  </si>
  <si>
    <t>MERIT</t>
  </si>
  <si>
    <t>2008-300</t>
  </si>
  <si>
    <t>HA0204A</t>
  </si>
  <si>
    <t>2008-400</t>
  </si>
  <si>
    <t>HA0206A</t>
  </si>
  <si>
    <t>2008-600</t>
  </si>
  <si>
    <t>HA0301A</t>
  </si>
  <si>
    <t>2012-001</t>
  </si>
  <si>
    <t>HA0302A</t>
  </si>
  <si>
    <t>2012-200</t>
  </si>
  <si>
    <t>HA0303A</t>
  </si>
  <si>
    <t>2012-300</t>
  </si>
  <si>
    <t>HA0304A</t>
  </si>
  <si>
    <t>2012-400</t>
  </si>
  <si>
    <t>HA0306A</t>
  </si>
  <si>
    <t>2012-600</t>
  </si>
  <si>
    <t>HA0401A</t>
  </si>
  <si>
    <t>2016-001</t>
  </si>
  <si>
    <t>HA0402A</t>
  </si>
  <si>
    <t>2016-200</t>
  </si>
  <si>
    <t>HA0403A</t>
  </si>
  <si>
    <t>2016-300</t>
  </si>
  <si>
    <t>HA0404A</t>
  </si>
  <si>
    <t>2016-400</t>
  </si>
  <si>
    <t>HA0406A</t>
  </si>
  <si>
    <t>2016-600</t>
  </si>
  <si>
    <t>HA0503A</t>
  </si>
  <si>
    <t>2020-300</t>
  </si>
  <si>
    <t>HA0506A</t>
  </si>
  <si>
    <t>2020-600</t>
  </si>
  <si>
    <t>HA0601A</t>
  </si>
  <si>
    <t>2024-001</t>
  </si>
  <si>
    <t>HA0603A</t>
  </si>
  <si>
    <t>2024-300</t>
  </si>
  <si>
    <t>HA0606A</t>
  </si>
  <si>
    <t>2024-600</t>
  </si>
  <si>
    <t>HA0701A</t>
  </si>
  <si>
    <t>2032-001</t>
  </si>
  <si>
    <t>HA0703A</t>
  </si>
  <si>
    <t>2032-300</t>
  </si>
  <si>
    <t>HA0704A</t>
  </si>
  <si>
    <t>2032-400</t>
  </si>
  <si>
    <t>HA0706A</t>
  </si>
  <si>
    <t>2032-600</t>
  </si>
  <si>
    <t>HA0710A</t>
  </si>
  <si>
    <t>2032-1000</t>
  </si>
  <si>
    <t>Brass Male Adapters</t>
  </si>
  <si>
    <t>KA0202C</t>
  </si>
  <si>
    <t>C28-33</t>
  </si>
  <si>
    <t>C2833NL</t>
  </si>
  <si>
    <t>C28-33-NL</t>
  </si>
  <si>
    <t>KA0303B</t>
  </si>
  <si>
    <t>C28-44</t>
  </si>
  <si>
    <t>C2844NL</t>
  </si>
  <si>
    <t>C28-44-NL</t>
  </si>
  <si>
    <t>KA0306B</t>
  </si>
  <si>
    <t>C28-77</t>
  </si>
  <si>
    <t>C2877NL</t>
  </si>
  <si>
    <t>C28-77-NL</t>
  </si>
  <si>
    <t>KA0402B</t>
  </si>
  <si>
    <t>C84-33</t>
  </si>
  <si>
    <t>C8433QNL</t>
  </si>
  <si>
    <t>C84-33Q-NL</t>
  </si>
  <si>
    <t>KA0403A</t>
  </si>
  <si>
    <t>C84-44</t>
  </si>
  <si>
    <t>C8444QNL</t>
  </si>
  <si>
    <t>C84-44Q-NL</t>
  </si>
  <si>
    <t>Brass Coupling</t>
  </si>
  <si>
    <t>KB0102A</t>
  </si>
  <si>
    <t>NL111-12</t>
  </si>
  <si>
    <t>KB0103A</t>
  </si>
  <si>
    <t>NL111-16</t>
  </si>
  <si>
    <t>KB0106A</t>
  </si>
  <si>
    <t>NL111-32</t>
  </si>
  <si>
    <t>Brass Lead Adapters</t>
  </si>
  <si>
    <t>KB0602F</t>
  </si>
  <si>
    <t>MUELLER</t>
  </si>
  <si>
    <t>H15505</t>
  </si>
  <si>
    <t>LFSC233NL</t>
  </si>
  <si>
    <t>KB0603F</t>
  </si>
  <si>
    <t>LFSC244NL</t>
  </si>
  <si>
    <t>Brass Tee</t>
  </si>
  <si>
    <t>KC0102A</t>
  </si>
  <si>
    <t>NL106-12</t>
  </si>
  <si>
    <t>KC0103A</t>
  </si>
  <si>
    <t>NL106-16</t>
  </si>
  <si>
    <t>KC0106A</t>
  </si>
  <si>
    <t>NL106-32</t>
  </si>
  <si>
    <t>Brass Plugs</t>
  </si>
  <si>
    <t>KD0201O</t>
  </si>
  <si>
    <t>NL117-08</t>
  </si>
  <si>
    <t>KD0202O</t>
  </si>
  <si>
    <t>NL117-12</t>
  </si>
  <si>
    <t>KD0203O</t>
  </si>
  <si>
    <t>NL117-16</t>
  </si>
  <si>
    <t>KD0206O</t>
  </si>
  <si>
    <t>NL117-32</t>
  </si>
  <si>
    <t>KD0207O</t>
  </si>
  <si>
    <t>NLBS117A-04</t>
  </si>
  <si>
    <t>90 Degree Elbow</t>
  </si>
  <si>
    <t>KE0102A</t>
  </si>
  <si>
    <t>NL101-12</t>
  </si>
  <si>
    <t>KE0103A</t>
  </si>
  <si>
    <t>NL101-16</t>
  </si>
  <si>
    <t>KE0106A</t>
  </si>
  <si>
    <t>NL101-32</t>
  </si>
  <si>
    <t>90 Degree Street Elbow</t>
  </si>
  <si>
    <t>KE0706H</t>
  </si>
  <si>
    <t>NL103-32</t>
  </si>
  <si>
    <t>KE0103H</t>
  </si>
  <si>
    <t>NL103-16</t>
  </si>
  <si>
    <t>Two-Part Unions</t>
  </si>
  <si>
    <t>KG0302D</t>
  </si>
  <si>
    <t>CS22-33</t>
  </si>
  <si>
    <t>CS2233NL</t>
  </si>
  <si>
    <t>CS22-33-NL</t>
  </si>
  <si>
    <t>KG0303D</t>
  </si>
  <si>
    <t>CS22-44</t>
  </si>
  <si>
    <t>CS2244NL</t>
  </si>
  <si>
    <t>CS22-44-NL</t>
  </si>
  <si>
    <t>Three-Part Unions</t>
  </si>
  <si>
    <t>KH0302G</t>
  </si>
  <si>
    <t>C22-33</t>
  </si>
  <si>
    <t>C2233NL</t>
  </si>
  <si>
    <t>C22-33-NL</t>
  </si>
  <si>
    <t>KH0303G</t>
  </si>
  <si>
    <t>C22-44</t>
  </si>
  <si>
    <t>C2244NL</t>
  </si>
  <si>
    <t>C22-44-NL</t>
  </si>
  <si>
    <t>Three-Part Union</t>
  </si>
  <si>
    <t>KH0402D</t>
  </si>
  <si>
    <t>C44-33G</t>
  </si>
  <si>
    <t>C4433QNL</t>
  </si>
  <si>
    <t>C44-33-G-NL</t>
  </si>
  <si>
    <t>KH0403D</t>
  </si>
  <si>
    <t>C44-44G</t>
  </si>
  <si>
    <t>C4444QNL</t>
  </si>
  <si>
    <t>C44-44-G-NL</t>
  </si>
  <si>
    <t>Quarter Bend Adapter</t>
  </si>
  <si>
    <t>KI0202D</t>
  </si>
  <si>
    <t>L84-33G</t>
  </si>
  <si>
    <t>L8433QNL</t>
  </si>
  <si>
    <t>L84-33-G-NL</t>
  </si>
  <si>
    <t>KI0203D</t>
  </si>
  <si>
    <t>L84-44G</t>
  </si>
  <si>
    <t>L8444QNL</t>
  </si>
  <si>
    <t>L84-44-G-NL</t>
  </si>
  <si>
    <t>KI0203G</t>
  </si>
  <si>
    <t xml:space="preserve">L84-33 </t>
  </si>
  <si>
    <t>L2833NL</t>
  </si>
  <si>
    <t>L28-33-NL</t>
  </si>
  <si>
    <t xml:space="preserve">L84-44 </t>
  </si>
  <si>
    <t>L2844NL</t>
  </si>
  <si>
    <t>L28-44-NL</t>
  </si>
  <si>
    <t>Bronze Flare Nuts</t>
  </si>
  <si>
    <t>KP0502A</t>
  </si>
  <si>
    <t>C01-33</t>
  </si>
  <si>
    <t>CO133NL</t>
  </si>
  <si>
    <t>C21-33-NL</t>
  </si>
  <si>
    <t>KP0503A</t>
  </si>
  <si>
    <t>C01-44</t>
  </si>
  <si>
    <t>CO144NL</t>
  </si>
  <si>
    <t>C21-44-NL</t>
  </si>
  <si>
    <t>Bushing</t>
  </si>
  <si>
    <t>MA0102A</t>
  </si>
  <si>
    <t>C1813NL</t>
  </si>
  <si>
    <t>C18-13-NL</t>
  </si>
  <si>
    <t>MA0103B</t>
  </si>
  <si>
    <t>C1834NL</t>
  </si>
  <si>
    <t>C18-34-NL</t>
  </si>
  <si>
    <t>MA0104B</t>
  </si>
  <si>
    <t>C1835NL</t>
  </si>
  <si>
    <t>C18-35-NL</t>
  </si>
  <si>
    <t>MA0104C</t>
  </si>
  <si>
    <t>C1845NL</t>
  </si>
  <si>
    <t>C18-45-NL</t>
  </si>
  <si>
    <t>MA0107C</t>
  </si>
  <si>
    <t>C1847NL</t>
  </si>
  <si>
    <t>C18-47-NL</t>
  </si>
  <si>
    <t>MA0203B</t>
  </si>
  <si>
    <t>BBAA43NL</t>
  </si>
  <si>
    <t>BBAA-43-NL</t>
  </si>
  <si>
    <t>Adjustable Valve Box w Lid</t>
  </si>
  <si>
    <t>BS0025O</t>
  </si>
  <si>
    <t>East Jordan</t>
  </si>
  <si>
    <t>1-5 Days</t>
  </si>
  <si>
    <t>EJ</t>
  </si>
  <si>
    <t>06800001</t>
  </si>
  <si>
    <t>EAST JORDON</t>
  </si>
  <si>
    <t>0600001</t>
  </si>
  <si>
    <t>EJCO</t>
  </si>
  <si>
    <t>BS0026O</t>
  </si>
  <si>
    <t>85507010</t>
  </si>
  <si>
    <t>BS0028O</t>
  </si>
  <si>
    <t>85506015</t>
  </si>
  <si>
    <t>Oval Meter Box</t>
  </si>
  <si>
    <t>CB0011P</t>
  </si>
  <si>
    <t>32411500</t>
  </si>
  <si>
    <t>32411500W</t>
  </si>
  <si>
    <t>Oval Meter Box Lid</t>
  </si>
  <si>
    <t>CB0011B</t>
  </si>
  <si>
    <t>32111301</t>
  </si>
  <si>
    <t>Rectangular Meter Box Lid</t>
  </si>
  <si>
    <t>CB0019C</t>
  </si>
  <si>
    <t>32131324</t>
  </si>
  <si>
    <t>32131344A01</t>
  </si>
  <si>
    <t>3213344A01</t>
  </si>
  <si>
    <t>Rectangular Meter Box</t>
  </si>
  <si>
    <t>CB0019P</t>
  </si>
  <si>
    <t>32144001</t>
  </si>
  <si>
    <t>32414001W</t>
  </si>
  <si>
    <t>Clean Out Boot</t>
  </si>
  <si>
    <t>UA0001P</t>
  </si>
  <si>
    <t>00847511</t>
  </si>
  <si>
    <t>Clean Out Lid</t>
  </si>
  <si>
    <t>UB0002O</t>
  </si>
  <si>
    <t>0084752</t>
  </si>
  <si>
    <t>00847521</t>
  </si>
  <si>
    <t>Manhole Ring</t>
  </si>
  <si>
    <t>UD0011O</t>
  </si>
  <si>
    <t>00117711</t>
  </si>
  <si>
    <t>Manhole Lid</t>
  </si>
  <si>
    <t>UD0012O</t>
  </si>
  <si>
    <t>00117738</t>
  </si>
  <si>
    <t>90 Degree Bend Cast Fitting</t>
  </si>
  <si>
    <t>GA0104O</t>
  </si>
  <si>
    <t>Tyler</t>
  </si>
  <si>
    <t>TYLER</t>
  </si>
  <si>
    <t>030294</t>
  </si>
  <si>
    <t>GA0106O</t>
  </si>
  <si>
    <t>030478</t>
  </si>
  <si>
    <t>GA0108O</t>
  </si>
  <si>
    <t>030591</t>
  </si>
  <si>
    <t>GA0110O</t>
  </si>
  <si>
    <t>029885</t>
  </si>
  <si>
    <t>GA0112O</t>
  </si>
  <si>
    <t>030034</t>
  </si>
  <si>
    <t>GA0116O</t>
  </si>
  <si>
    <t>032748</t>
  </si>
  <si>
    <t>45 Degree Bend Cast Fitting</t>
  </si>
  <si>
    <t>GB0104O</t>
  </si>
  <si>
    <t>030287</t>
  </si>
  <si>
    <t>GB0106O</t>
  </si>
  <si>
    <t>030461</t>
  </si>
  <si>
    <t>GB0108O</t>
  </si>
  <si>
    <t>030584</t>
  </si>
  <si>
    <t>GB0110O</t>
  </si>
  <si>
    <t>029854</t>
  </si>
  <si>
    <t>GB0112O</t>
  </si>
  <si>
    <t>030010</t>
  </si>
  <si>
    <t>GB0116O</t>
  </si>
  <si>
    <t>032731</t>
  </si>
  <si>
    <t>GC0104O</t>
  </si>
  <si>
    <t>030270</t>
  </si>
  <si>
    <t>GC0106O</t>
  </si>
  <si>
    <t>030454</t>
  </si>
  <si>
    <t>GC0108O</t>
  </si>
  <si>
    <t>030577</t>
  </si>
  <si>
    <t>GC0110O</t>
  </si>
  <si>
    <t>029847</t>
  </si>
  <si>
    <t>GC0112O</t>
  </si>
  <si>
    <t>029991</t>
  </si>
  <si>
    <t>GC0116O</t>
  </si>
  <si>
    <t>032724</t>
  </si>
  <si>
    <t>Tee Cast Fitting</t>
  </si>
  <si>
    <t>GD0104B</t>
  </si>
  <si>
    <t>032243</t>
  </si>
  <si>
    <t>GD0106B</t>
  </si>
  <si>
    <t>032333</t>
  </si>
  <si>
    <t>GD0106C</t>
  </si>
  <si>
    <t>032281</t>
  </si>
  <si>
    <t>GD0108B</t>
  </si>
  <si>
    <t>032380</t>
  </si>
  <si>
    <t>GD0108C</t>
  </si>
  <si>
    <t>031741</t>
  </si>
  <si>
    <t>GD0108D</t>
  </si>
  <si>
    <t>031734</t>
  </si>
  <si>
    <t>GD0112B</t>
  </si>
  <si>
    <t>032144</t>
  </si>
  <si>
    <t>GD0112C</t>
  </si>
  <si>
    <t>032168</t>
  </si>
  <si>
    <t>GD0112E</t>
  </si>
  <si>
    <t>032113</t>
  </si>
  <si>
    <t>GD0112F</t>
  </si>
  <si>
    <t>032090</t>
  </si>
  <si>
    <t>GD0116F</t>
  </si>
  <si>
    <t>034667</t>
  </si>
  <si>
    <t>GD0116H</t>
  </si>
  <si>
    <t>034624</t>
  </si>
  <si>
    <t>Cross Cast Fitting</t>
  </si>
  <si>
    <t>GE0104B</t>
  </si>
  <si>
    <t>030966</t>
  </si>
  <si>
    <t>GE0106B</t>
  </si>
  <si>
    <t>030997</t>
  </si>
  <si>
    <t>GE0106C</t>
  </si>
  <si>
    <t>030980</t>
  </si>
  <si>
    <t>GE0108B</t>
  </si>
  <si>
    <t>031017</t>
  </si>
  <si>
    <t>GE0108C</t>
  </si>
  <si>
    <t>031024</t>
  </si>
  <si>
    <t>GE0108D</t>
  </si>
  <si>
    <t>031000</t>
  </si>
  <si>
    <t>GE0112C</t>
  </si>
  <si>
    <t>030904</t>
  </si>
  <si>
    <t>GE0112D</t>
  </si>
  <si>
    <t>030928</t>
  </si>
  <si>
    <t>GE0112F</t>
  </si>
  <si>
    <t>030867</t>
  </si>
  <si>
    <t>Plug Cast Fitting</t>
  </si>
  <si>
    <t>GF0104O</t>
  </si>
  <si>
    <t>031109</t>
  </si>
  <si>
    <t>GF0106O</t>
  </si>
  <si>
    <t>031123</t>
  </si>
  <si>
    <t>GF0108O</t>
  </si>
  <si>
    <t>031147</t>
  </si>
  <si>
    <t>GF0110O</t>
  </si>
  <si>
    <t>031048</t>
  </si>
  <si>
    <t>GF0112O</t>
  </si>
  <si>
    <t>031062</t>
  </si>
  <si>
    <t>GF0116O</t>
  </si>
  <si>
    <t>033172</t>
  </si>
  <si>
    <t>GF0204O</t>
  </si>
  <si>
    <t>030713</t>
  </si>
  <si>
    <t>GF0206O</t>
  </si>
  <si>
    <t>030720</t>
  </si>
  <si>
    <t>GF0208O</t>
  </si>
  <si>
    <t>030737</t>
  </si>
  <si>
    <t>GF0210O</t>
  </si>
  <si>
    <t>030683</t>
  </si>
  <si>
    <t>GF0212O</t>
  </si>
  <si>
    <t>030690</t>
  </si>
  <si>
    <t>GF0216O</t>
  </si>
  <si>
    <t>032991</t>
  </si>
  <si>
    <t>GF0304O</t>
  </si>
  <si>
    <t>281566</t>
  </si>
  <si>
    <t>GF0306O</t>
  </si>
  <si>
    <t>281573</t>
  </si>
  <si>
    <t>GF0308O</t>
  </si>
  <si>
    <t>281580</t>
  </si>
  <si>
    <t>GF0310O</t>
  </si>
  <si>
    <t>281542</t>
  </si>
  <si>
    <t>GF0312O</t>
  </si>
  <si>
    <t>281559</t>
  </si>
  <si>
    <t>GF0316O</t>
  </si>
  <si>
    <t>Reducer Cast Fitting</t>
  </si>
  <si>
    <t>GG0104A</t>
  </si>
  <si>
    <t>GG0106B</t>
  </si>
  <si>
    <t>061765</t>
  </si>
  <si>
    <t>GG0108B</t>
  </si>
  <si>
    <t>031789</t>
  </si>
  <si>
    <t>GG0108C</t>
  </si>
  <si>
    <t>031802</t>
  </si>
  <si>
    <t>GG0112B</t>
  </si>
  <si>
    <t>031628</t>
  </si>
  <si>
    <t>GG0112C</t>
  </si>
  <si>
    <t>031642</t>
  </si>
  <si>
    <t>GG0112D</t>
  </si>
  <si>
    <t>031666</t>
  </si>
  <si>
    <t>GG0112E</t>
  </si>
  <si>
    <t>031604</t>
  </si>
  <si>
    <t>GG0116C</t>
  </si>
  <si>
    <t>033615</t>
  </si>
  <si>
    <t>GG0116F</t>
  </si>
  <si>
    <t>033585</t>
  </si>
  <si>
    <t>Swivel Adapter Cast Fitting</t>
  </si>
  <si>
    <t>GH0104O</t>
  </si>
  <si>
    <t>491835</t>
  </si>
  <si>
    <t>GH0106O</t>
  </si>
  <si>
    <t>040385</t>
  </si>
  <si>
    <t>GH0108O</t>
  </si>
  <si>
    <t>GH0110O</t>
  </si>
  <si>
    <t>GH0112O</t>
  </si>
  <si>
    <t>Swivel Tee Cast Fitting</t>
  </si>
  <si>
    <t>GI0106C</t>
  </si>
  <si>
    <t>032304</t>
  </si>
  <si>
    <t>GI0108C</t>
  </si>
  <si>
    <t>032410</t>
  </si>
  <si>
    <t>11 1/4 Degree Bend Cast Fitting</t>
  </si>
  <si>
    <t>GS0104O</t>
  </si>
  <si>
    <t>030265</t>
  </si>
  <si>
    <t>GS0106O</t>
  </si>
  <si>
    <t>030447</t>
  </si>
  <si>
    <t>GS0108O</t>
  </si>
  <si>
    <t>030560</t>
  </si>
  <si>
    <t>GS0110O</t>
  </si>
  <si>
    <t>029823</t>
  </si>
  <si>
    <t>GS0112O</t>
  </si>
  <si>
    <t>029977</t>
  </si>
  <si>
    <t>GS0116O</t>
  </si>
  <si>
    <t>032717</t>
  </si>
  <si>
    <t>Solid Sleve Cast Fitting</t>
  </si>
  <si>
    <t>IE0404B</t>
  </si>
  <si>
    <t>031895</t>
  </si>
  <si>
    <t>IE0406B</t>
  </si>
  <si>
    <t>031901</t>
  </si>
  <si>
    <t>IE0408B</t>
  </si>
  <si>
    <t>031918</t>
  </si>
  <si>
    <t>IE0410B</t>
  </si>
  <si>
    <t>031833</t>
  </si>
  <si>
    <t>IE0412B</t>
  </si>
  <si>
    <t>031857</t>
  </si>
  <si>
    <t>Tapped Plug Cast Fitting</t>
  </si>
  <si>
    <t>LB0104A</t>
  </si>
  <si>
    <t>031208</t>
  </si>
  <si>
    <t>LB0106A</t>
  </si>
  <si>
    <t>030222</t>
  </si>
  <si>
    <t>LB0108A</t>
  </si>
  <si>
    <t>031246</t>
  </si>
  <si>
    <t>LB0110A</t>
  </si>
  <si>
    <t>031161</t>
  </si>
  <si>
    <t>LB0112A</t>
  </si>
  <si>
    <t>031178</t>
  </si>
  <si>
    <t>LB0116A</t>
  </si>
  <si>
    <t>033226</t>
  </si>
  <si>
    <t>Tapped Tee Cast Fitting</t>
  </si>
  <si>
    <t>LC0104A</t>
  </si>
  <si>
    <t>031956</t>
  </si>
  <si>
    <t>LC0106A</t>
  </si>
  <si>
    <t>031963</t>
  </si>
  <si>
    <t>LC0108A</t>
  </si>
  <si>
    <t>031970</t>
  </si>
  <si>
    <t>Fire Hydrant</t>
  </si>
  <si>
    <t>DA0036O</t>
  </si>
  <si>
    <t>Clow</t>
  </si>
  <si>
    <t>AFC</t>
  </si>
  <si>
    <t>M&amp;H</t>
  </si>
  <si>
    <t>5.3129</t>
  </si>
  <si>
    <t>70503D</t>
  </si>
  <si>
    <t>DA0042O</t>
  </si>
  <si>
    <t>5.36129</t>
  </si>
  <si>
    <t>70539D</t>
  </si>
  <si>
    <t>DA0048O</t>
  </si>
  <si>
    <t>5.4129</t>
  </si>
  <si>
    <t>71522D</t>
  </si>
  <si>
    <t>DA0060O</t>
  </si>
  <si>
    <t>5.5129</t>
  </si>
  <si>
    <t>73521D</t>
  </si>
  <si>
    <t>PVC Pipe</t>
  </si>
  <si>
    <t>AA0102A</t>
  </si>
  <si>
    <t>JM Eagle</t>
  </si>
  <si>
    <t>JM/NAPCO/VINYL</t>
  </si>
  <si>
    <t>NORTHERN</t>
  </si>
  <si>
    <t>2SDR21GP</t>
  </si>
  <si>
    <t>Cast Coupling</t>
  </si>
  <si>
    <t>IC0504A</t>
  </si>
  <si>
    <t>FC2W</t>
  </si>
  <si>
    <t>FC2W4L12</t>
  </si>
  <si>
    <t>S-B</t>
  </si>
  <si>
    <t>IC0506A</t>
  </si>
  <si>
    <t>FC2W6L12</t>
  </si>
  <si>
    <t>IC0508A</t>
  </si>
  <si>
    <t>FC24W8L12</t>
  </si>
  <si>
    <t>IC0510A</t>
  </si>
  <si>
    <t>FC2A</t>
  </si>
  <si>
    <t>FC2A11771212</t>
  </si>
  <si>
    <t>IC0512A</t>
  </si>
  <si>
    <t>FC2A14041438</t>
  </si>
  <si>
    <t>IC0516A</t>
  </si>
  <si>
    <t>FC2A17801780</t>
  </si>
  <si>
    <t>IC0518A</t>
  </si>
  <si>
    <t>FC2A20002000</t>
  </si>
  <si>
    <t>ID0410A</t>
  </si>
  <si>
    <t>FC1</t>
  </si>
  <si>
    <t>FC111461146</t>
  </si>
  <si>
    <t>ID0412A</t>
  </si>
  <si>
    <t>FC113561356</t>
  </si>
  <si>
    <t>ID0416A</t>
  </si>
  <si>
    <t>Repair Clamp, Single Band</t>
  </si>
  <si>
    <t>JA0604D</t>
  </si>
  <si>
    <t>SMITH BLAIR</t>
  </si>
  <si>
    <t>226</t>
  </si>
  <si>
    <t>JA0404D</t>
  </si>
  <si>
    <t>JA0404H</t>
  </si>
  <si>
    <t>JA0604H</t>
  </si>
  <si>
    <t>JA0404P</t>
  </si>
  <si>
    <t>JA0406D</t>
  </si>
  <si>
    <t>JA0406H</t>
  </si>
  <si>
    <t>JA0406P</t>
  </si>
  <si>
    <t>JA0408D</t>
  </si>
  <si>
    <t>JA0408I</t>
  </si>
  <si>
    <t>JA0408P</t>
  </si>
  <si>
    <t>JA1002H</t>
  </si>
  <si>
    <t>Repair Clamps, Double Band</t>
  </si>
  <si>
    <t>JB0404D</t>
  </si>
  <si>
    <t>227</t>
  </si>
  <si>
    <t>JB1006I</t>
  </si>
  <si>
    <t>JB0408I</t>
  </si>
  <si>
    <t>JB1010H</t>
  </si>
  <si>
    <t>JB1012H</t>
  </si>
  <si>
    <t>JB0316F</t>
  </si>
  <si>
    <t>228</t>
  </si>
  <si>
    <t>JB0212S</t>
  </si>
  <si>
    <t>JB0312P</t>
  </si>
  <si>
    <t>JB0313P</t>
  </si>
  <si>
    <t>JB0112N</t>
  </si>
  <si>
    <t>JB0118N</t>
  </si>
  <si>
    <t>X228</t>
  </si>
  <si>
    <t>JB0120N</t>
  </si>
  <si>
    <t>JB0220P</t>
  </si>
  <si>
    <t>Repair Patch Clamp</t>
  </si>
  <si>
    <t>JC1002A</t>
  </si>
  <si>
    <t>245</t>
  </si>
  <si>
    <t>JC1003A</t>
  </si>
  <si>
    <t>JC1095A</t>
  </si>
  <si>
    <t>JC1096A</t>
  </si>
  <si>
    <t>JC1097A</t>
  </si>
  <si>
    <t>JC1098A</t>
  </si>
  <si>
    <t>JC1099A</t>
  </si>
  <si>
    <t>JC1002B</t>
  </si>
  <si>
    <t>JC1098B</t>
  </si>
  <si>
    <t>JC1099B</t>
  </si>
  <si>
    <t>Full Circle</t>
  </si>
  <si>
    <t>JE1002D</t>
  </si>
  <si>
    <t>JH0404B</t>
  </si>
  <si>
    <t>238</t>
  </si>
  <si>
    <t>JH0404H</t>
  </si>
  <si>
    <t>JH0406D</t>
  </si>
  <si>
    <t>JH0406H</t>
  </si>
  <si>
    <t>JH0408B</t>
  </si>
  <si>
    <t>JH0408I</t>
  </si>
  <si>
    <t>JH0410I</t>
  </si>
  <si>
    <t>239</t>
  </si>
  <si>
    <t>JH0412I</t>
  </si>
  <si>
    <t>Compression Coupling</t>
  </si>
  <si>
    <t>UD1001C</t>
  </si>
  <si>
    <t>525</t>
  </si>
  <si>
    <t>JONES STEV</t>
  </si>
  <si>
    <t>C11050</t>
  </si>
  <si>
    <t>UD1002C</t>
  </si>
  <si>
    <t>C11075</t>
  </si>
  <si>
    <t>UD1003C</t>
  </si>
  <si>
    <t>C11100</t>
  </si>
  <si>
    <t>UD1004C</t>
  </si>
  <si>
    <t>C11125</t>
  </si>
  <si>
    <t>UD1005C</t>
  </si>
  <si>
    <t>C11150</t>
  </si>
  <si>
    <t>UD1006D</t>
  </si>
  <si>
    <t>411</t>
  </si>
  <si>
    <t>FC32385</t>
  </si>
  <si>
    <t>UD1007E</t>
  </si>
  <si>
    <t>FC32885</t>
  </si>
  <si>
    <t>UD1008E</t>
  </si>
  <si>
    <t>FC33505</t>
  </si>
  <si>
    <t>Service Saddles</t>
  </si>
  <si>
    <t>EA0106B</t>
  </si>
  <si>
    <t>202B</t>
  </si>
  <si>
    <t>202B750CC4</t>
  </si>
  <si>
    <t>Romac</t>
  </si>
  <si>
    <t>EA0108B</t>
  </si>
  <si>
    <t>202B962CC4</t>
  </si>
  <si>
    <t>EA0202B</t>
  </si>
  <si>
    <t>S90</t>
  </si>
  <si>
    <t>S70204</t>
  </si>
  <si>
    <t>EA0204B</t>
  </si>
  <si>
    <t>S70</t>
  </si>
  <si>
    <t>S70404</t>
  </si>
  <si>
    <t>101B</t>
  </si>
  <si>
    <t>EA0206B</t>
  </si>
  <si>
    <t>S90604</t>
  </si>
  <si>
    <t>EA0208B</t>
  </si>
  <si>
    <t>S90804</t>
  </si>
  <si>
    <t>EA0212B</t>
  </si>
  <si>
    <t>S901204</t>
  </si>
  <si>
    <t>EA0310B</t>
  </si>
  <si>
    <t>S901004</t>
  </si>
  <si>
    <t>EA0312B</t>
  </si>
  <si>
    <t>202B1438CC4</t>
  </si>
  <si>
    <t>EA0314B</t>
  </si>
  <si>
    <t>202B1625CC4</t>
  </si>
  <si>
    <t>EA0316B</t>
  </si>
  <si>
    <t>202BS1725CC4</t>
  </si>
  <si>
    <t>EA0702A</t>
  </si>
  <si>
    <t>S90203</t>
  </si>
  <si>
    <t>ED0108B</t>
  </si>
  <si>
    <t>202B962IP7</t>
  </si>
  <si>
    <t>ED0204B</t>
  </si>
  <si>
    <t>S91407</t>
  </si>
  <si>
    <t>ED0206B</t>
  </si>
  <si>
    <t>S91607</t>
  </si>
  <si>
    <t>ED0208B</t>
  </si>
  <si>
    <t>S91807</t>
  </si>
  <si>
    <t>ED0212B</t>
  </si>
  <si>
    <t>S911207</t>
  </si>
  <si>
    <t>ED0306B</t>
  </si>
  <si>
    <t>202B750IP7</t>
  </si>
  <si>
    <t>ED0310B</t>
  </si>
  <si>
    <t>202B1212IP7</t>
  </si>
  <si>
    <t>ED0312B</t>
  </si>
  <si>
    <t>202B1438IP7</t>
  </si>
  <si>
    <t>ED0316B</t>
  </si>
  <si>
    <t>202B1840IP7</t>
  </si>
  <si>
    <t>Stanless Steel Tapping Sleves</t>
  </si>
  <si>
    <t>FE0104C</t>
  </si>
  <si>
    <t>FAST</t>
  </si>
  <si>
    <t>FAST5104FG</t>
  </si>
  <si>
    <t>663</t>
  </si>
  <si>
    <t>FE0106C</t>
  </si>
  <si>
    <t>FAST7304FG</t>
  </si>
  <si>
    <t>FE0106D</t>
  </si>
  <si>
    <t>FAST7306FG</t>
  </si>
  <si>
    <t>FE0108C</t>
  </si>
  <si>
    <t>ROMAC</t>
  </si>
  <si>
    <t>SST</t>
  </si>
  <si>
    <t>FAST9454FG</t>
  </si>
  <si>
    <t>FE0108D</t>
  </si>
  <si>
    <t>FAST9456FG</t>
  </si>
  <si>
    <t>FE0108E</t>
  </si>
  <si>
    <t>FAST9458FG</t>
  </si>
  <si>
    <t>FE0110C</t>
  </si>
  <si>
    <t>FAST11454FG</t>
  </si>
  <si>
    <t>FE0110D</t>
  </si>
  <si>
    <t>FAST11456FG</t>
  </si>
  <si>
    <t>FE0110E</t>
  </si>
  <si>
    <t>POWERSEAL</t>
  </si>
  <si>
    <t>3490</t>
  </si>
  <si>
    <t>FAST11458FG</t>
  </si>
  <si>
    <t>FE0110F</t>
  </si>
  <si>
    <t>FAST114510FG</t>
  </si>
  <si>
    <t>FE0112C</t>
  </si>
  <si>
    <t>FAST13504FG</t>
  </si>
  <si>
    <t>FE0112D</t>
  </si>
  <si>
    <t>FAST13506FG</t>
  </si>
  <si>
    <t>FE0112E</t>
  </si>
  <si>
    <t>FAST13508FG</t>
  </si>
  <si>
    <t>FE0112G</t>
  </si>
  <si>
    <t>FAST135012G</t>
  </si>
  <si>
    <t>FE0118E</t>
  </si>
  <si>
    <t>FAST19928FG</t>
  </si>
  <si>
    <t>FE0204C</t>
  </si>
  <si>
    <t>FAST5304FG</t>
  </si>
  <si>
    <t>FE0206C</t>
  </si>
  <si>
    <t>FAST7504FG</t>
  </si>
  <si>
    <t>FE0206D</t>
  </si>
  <si>
    <t>FAST7506FG</t>
  </si>
  <si>
    <t>FE0208C</t>
  </si>
  <si>
    <t>FAST9704FG</t>
  </si>
  <si>
    <t>FE0208D</t>
  </si>
  <si>
    <t>FAST9706FG</t>
  </si>
  <si>
    <t>FE0208E</t>
  </si>
  <si>
    <t>FAST9708FG</t>
  </si>
  <si>
    <t>FE0210C</t>
  </si>
  <si>
    <t>FAST12154FG</t>
  </si>
  <si>
    <t>FE0210D</t>
  </si>
  <si>
    <t>FAST12156FG</t>
  </si>
  <si>
    <t>FE0210E</t>
  </si>
  <si>
    <t>FAST12158FG</t>
  </si>
  <si>
    <t>FE0210F</t>
  </si>
  <si>
    <t>FAST121510G</t>
  </si>
  <si>
    <t>FE0212C</t>
  </si>
  <si>
    <t>FAST14404FG</t>
  </si>
  <si>
    <t>FE0212D</t>
  </si>
  <si>
    <t>FAST14406FG</t>
  </si>
  <si>
    <t>FE0212E</t>
  </si>
  <si>
    <t>FAST14408FG</t>
  </si>
  <si>
    <t>FE0212G</t>
  </si>
  <si>
    <t>FAST144012G</t>
  </si>
  <si>
    <t>Resilent Seated Gate Valve</t>
  </si>
  <si>
    <t>BB0104A</t>
  </si>
  <si>
    <t>Clow/M&amp;H</t>
  </si>
  <si>
    <t>AFC DARLING</t>
  </si>
  <si>
    <t>4406701</t>
  </si>
  <si>
    <t>22020</t>
  </si>
  <si>
    <t>BB0106A</t>
  </si>
  <si>
    <t>6406701</t>
  </si>
  <si>
    <t>22030</t>
  </si>
  <si>
    <t>BB0108A</t>
  </si>
  <si>
    <t>8406701</t>
  </si>
  <si>
    <t>22040</t>
  </si>
  <si>
    <t>BB0110A</t>
  </si>
  <si>
    <t>10406701</t>
  </si>
  <si>
    <t>22050</t>
  </si>
  <si>
    <t>BB0112A</t>
  </si>
  <si>
    <t>12406701</t>
  </si>
  <si>
    <t>22060</t>
  </si>
  <si>
    <t>BB0116A</t>
  </si>
  <si>
    <t>16406701</t>
  </si>
  <si>
    <t>22070</t>
  </si>
  <si>
    <t>BB0204A</t>
  </si>
  <si>
    <t>4406713</t>
  </si>
  <si>
    <t>28020</t>
  </si>
  <si>
    <t>BB0204B</t>
  </si>
  <si>
    <t>4406702</t>
  </si>
  <si>
    <t>23020</t>
  </si>
  <si>
    <t>BB0206A</t>
  </si>
  <si>
    <t>6406713</t>
  </si>
  <si>
    <t>28030</t>
  </si>
  <si>
    <t>BB0206B</t>
  </si>
  <si>
    <t>6406702</t>
  </si>
  <si>
    <t>23030</t>
  </si>
  <si>
    <t>BB0208A</t>
  </si>
  <si>
    <t>8406713</t>
  </si>
  <si>
    <t>28040</t>
  </si>
  <si>
    <t>BB0208B</t>
  </si>
  <si>
    <t>8406702</t>
  </si>
  <si>
    <t>23040</t>
  </si>
  <si>
    <t>BB0210A</t>
  </si>
  <si>
    <t>10406713</t>
  </si>
  <si>
    <t>28050</t>
  </si>
  <si>
    <t>BB0212A</t>
  </si>
  <si>
    <t>12406713</t>
  </si>
  <si>
    <t>28060</t>
  </si>
  <si>
    <t>BB0212B</t>
  </si>
  <si>
    <t>12406702</t>
  </si>
  <si>
    <t>23060</t>
  </si>
  <si>
    <t>BB0216B</t>
  </si>
  <si>
    <t>16406702</t>
  </si>
  <si>
    <t>23070</t>
  </si>
  <si>
    <t>Megalug-Mechanical Joint Restraint-1100 Series</t>
  </si>
  <si>
    <t>GL1704O</t>
  </si>
  <si>
    <t>EBAA</t>
  </si>
  <si>
    <t>UNIFLANGE</t>
  </si>
  <si>
    <t>UFR1500ZA4U</t>
  </si>
  <si>
    <t>GL1706O</t>
  </si>
  <si>
    <t>UFR1500ZA6U</t>
  </si>
  <si>
    <t>GL1708O</t>
  </si>
  <si>
    <t>UFR1500ZA8U</t>
  </si>
  <si>
    <t>GL1710O</t>
  </si>
  <si>
    <t>UFR1500ZA10U</t>
  </si>
  <si>
    <t>GL1712O</t>
  </si>
  <si>
    <t>UFR1500ZA12U</t>
  </si>
  <si>
    <t>GL1714O</t>
  </si>
  <si>
    <t>UFR1500CA14U</t>
  </si>
  <si>
    <t>GL1716O</t>
  </si>
  <si>
    <t>UFR1500CA16U</t>
  </si>
  <si>
    <t>GL1718O</t>
  </si>
  <si>
    <t>UFR1500CA18U</t>
  </si>
  <si>
    <t>GL1720O</t>
  </si>
  <si>
    <t>UFR1500CA20U</t>
  </si>
  <si>
    <t>GL1724O</t>
  </si>
  <si>
    <t>UFR1500CA24U</t>
  </si>
  <si>
    <t>GL1730O</t>
  </si>
  <si>
    <t>UFR1500CA30U</t>
  </si>
  <si>
    <t>GL1736O</t>
  </si>
  <si>
    <t>UFR1500CA36U</t>
  </si>
  <si>
    <t>GL1742O</t>
  </si>
  <si>
    <t>EBBA</t>
  </si>
  <si>
    <t>2242000</t>
  </si>
  <si>
    <t>GL1748O</t>
  </si>
  <si>
    <t>2248000</t>
  </si>
  <si>
    <t>Megalug-Mechanical Joint Restraint-2100 Series</t>
  </si>
  <si>
    <t>GL1804O</t>
  </si>
  <si>
    <t>2100</t>
  </si>
  <si>
    <t>2104</t>
  </si>
  <si>
    <t>GL1806O</t>
  </si>
  <si>
    <t>2106</t>
  </si>
  <si>
    <t>GL1808O</t>
  </si>
  <si>
    <t>2108</t>
  </si>
  <si>
    <t>GL1810O</t>
  </si>
  <si>
    <t>2110</t>
  </si>
  <si>
    <t>GL1812O</t>
  </si>
  <si>
    <t>2112</t>
  </si>
  <si>
    <t>GL1814O</t>
  </si>
  <si>
    <t>2114</t>
  </si>
  <si>
    <t>GL1816O</t>
  </si>
  <si>
    <t>2116</t>
  </si>
  <si>
    <t>GL1818O</t>
  </si>
  <si>
    <t>2118</t>
  </si>
  <si>
    <t>GL1820O</t>
  </si>
  <si>
    <t>2120</t>
  </si>
  <si>
    <t>GL1824O</t>
  </si>
  <si>
    <t>2124</t>
  </si>
  <si>
    <t>GL1830O</t>
  </si>
  <si>
    <t>2130</t>
  </si>
  <si>
    <t>GL1836O</t>
  </si>
  <si>
    <t>2136</t>
  </si>
  <si>
    <t>Bid Invitation Mailed To:</t>
  </si>
  <si>
    <t>BenMark Supply - Midland, TX</t>
  </si>
  <si>
    <t>Big Country Water Works -                                                     Brownwood, TX</t>
  </si>
  <si>
    <t>DW Utility Supply, Waxahachie, TX</t>
  </si>
  <si>
    <t>HD Supply - San Angelo, TX</t>
  </si>
  <si>
    <t>2% 10 Net 30</t>
  </si>
  <si>
    <t>HD Supply - Waco, TX</t>
  </si>
  <si>
    <t>HD Supply - Pflugerville, TX</t>
  </si>
  <si>
    <t>NO</t>
  </si>
  <si>
    <t>Morrison Supply, San Angelo TX</t>
  </si>
  <si>
    <t>Municipal Water Works - Royce City, TX</t>
  </si>
  <si>
    <t>Delivery time</t>
  </si>
  <si>
    <t>See Bid</t>
  </si>
  <si>
    <t>Stock to 4 weeks</t>
  </si>
  <si>
    <t>14 Calendar days</t>
  </si>
  <si>
    <t>5 - 30 Calendar Days</t>
  </si>
  <si>
    <t>Plastic Wholesale - Abilene, TX</t>
  </si>
  <si>
    <t>Western Indust. Supply - Odessa, TX</t>
  </si>
  <si>
    <t>Bids Rejected</t>
  </si>
  <si>
    <t>WU-18-11</t>
  </si>
  <si>
    <t>BID TABULATION * RFB NO: WU-15-11/ Sodium Hypochlorite* December 7, 2011</t>
  </si>
  <si>
    <t>ALTIVIA</t>
  </si>
  <si>
    <t>DPC INDUSTRIES</t>
  </si>
  <si>
    <t>Approx Qty in gallons</t>
  </si>
  <si>
    <t>Per Gal</t>
  </si>
  <si>
    <t>Sodium Hypochlorite</t>
  </si>
  <si>
    <t>Delivery Days:</t>
  </si>
  <si>
    <t>2-3 Days ARO</t>
  </si>
  <si>
    <t>3 Days</t>
  </si>
  <si>
    <t>0%, Net 30</t>
  </si>
  <si>
    <t>DPC Enterprises, LP</t>
  </si>
  <si>
    <t>Rowell Chemical Corporation</t>
  </si>
  <si>
    <t>Hinsdale</t>
  </si>
  <si>
    <t>Petra Chemical Company</t>
  </si>
  <si>
    <t>Chlor-Serv, Inc.</t>
  </si>
  <si>
    <t>Hutto</t>
  </si>
  <si>
    <t>Diehl Chemical Inc</t>
  </si>
  <si>
    <t>Letter of intent to renew provided 12/4/12 at current pricing of $1.07 / dluna</t>
  </si>
  <si>
    <t>not using bid because this was a subquality product, have returned to 50% caustic Soda with KA Steel</t>
  </si>
  <si>
    <t>Use NJPA Contract</t>
  </si>
  <si>
    <t>RFB: WU-04-13 Caustic Soda/January 31, 2013</t>
  </si>
  <si>
    <t>Caustic Soda 50%</t>
  </si>
  <si>
    <t>Caustic Soda 25%</t>
  </si>
  <si>
    <t>KA Steel</t>
  </si>
  <si>
    <t>bpo 101650</t>
  </si>
  <si>
    <t>Notes</t>
  </si>
  <si>
    <t>check if expired/replaced</t>
  </si>
  <si>
    <t>Allowing to expire - confirmed w charles</t>
  </si>
  <si>
    <t>Next letter of renewal with a price increase must be received by September 18, 2013.</t>
  </si>
  <si>
    <t>If not received by that time, renewal can be done at current pricing for final one year term.</t>
  </si>
  <si>
    <t>Brenntag (bought Altivia)</t>
  </si>
  <si>
    <t>Water Quality (WRF)</t>
  </si>
  <si>
    <t>King Consultants &amp; KJ Environmental</t>
  </si>
  <si>
    <t>Soil Sampling</t>
  </si>
  <si>
    <t>Bid Tabulation</t>
  </si>
  <si>
    <t>RFB NO: WU-0312/Soil Sampling * March 8, 2012</t>
  </si>
  <si>
    <t>Estimated Qty</t>
  </si>
  <si>
    <t>JEA/Hydrotech Engineering</t>
  </si>
  <si>
    <t>White Buffalo Environmental Services</t>
  </si>
  <si>
    <t>X8Environmental, Inc.</t>
  </si>
  <si>
    <t>Rebid by 2/1/14</t>
  </si>
  <si>
    <t>Grinder Pumps</t>
  </si>
  <si>
    <t>WU-05-13</t>
  </si>
  <si>
    <t>Water Utilites</t>
  </si>
  <si>
    <t>BID TAB Part 1</t>
  </si>
  <si>
    <t>RFB: WU-05-13 - Grinder Pumps / May 9, 2013</t>
  </si>
  <si>
    <t>GRINDER PUMPS</t>
  </si>
  <si>
    <t>Morrison</t>
  </si>
  <si>
    <t>Smith Pump</t>
  </si>
  <si>
    <t>Xylem</t>
  </si>
  <si>
    <t xml:space="preserve">Units </t>
  </si>
  <si>
    <t>UNIT COST</t>
  </si>
  <si>
    <t>EXTENDED COST</t>
  </si>
  <si>
    <t>LIBERTY GRINDER PUMPS LSG202M-C2 hp, 208/230V, 1 phase, manual, external capacitors or equivalent.</t>
  </si>
  <si>
    <t>SPARE PARTS FOR LIBERTY GRINDER PUMPS, LSG202M-C2</t>
  </si>
  <si>
    <t>SCHEMATIC NO.</t>
  </si>
  <si>
    <t>PART NO.</t>
  </si>
  <si>
    <t>VENDOR COST</t>
  </si>
  <si>
    <t>COST +        %</t>
  </si>
  <si>
    <t>BID PRICE</t>
  </si>
  <si>
    <t>VENDOR LIST</t>
  </si>
  <si>
    <t>LIST -           %</t>
  </si>
  <si>
    <t>MOTOR</t>
  </si>
  <si>
    <t>k001358</t>
  </si>
  <si>
    <t>POWER CORD, 35 FT</t>
  </si>
  <si>
    <t>GRINDER CORDPLATE</t>
  </si>
  <si>
    <t>CORD PLATE GASKET</t>
  </si>
  <si>
    <t>SHACKLE</t>
  </si>
  <si>
    <t>HANDLE</t>
  </si>
  <si>
    <t>IMPELLER</t>
  </si>
  <si>
    <t>k001395</t>
  </si>
  <si>
    <t>CUTTER PLATE</t>
  </si>
  <si>
    <t>ROTARY CUTTER</t>
  </si>
  <si>
    <t>K001139</t>
  </si>
  <si>
    <t>ROTARY CUTTER KIT</t>
  </si>
  <si>
    <t>O-RING</t>
  </si>
  <si>
    <t>DOUBLE LIP SEAL</t>
  </si>
  <si>
    <t>MOTOR PLATE</t>
  </si>
  <si>
    <t>56350A0</t>
  </si>
  <si>
    <t>KEY</t>
  </si>
  <si>
    <t>k001445</t>
  </si>
  <si>
    <t>ROTARY CUTTER SHIM KIT</t>
  </si>
  <si>
    <t>SEAL</t>
  </si>
  <si>
    <t>BRASS OIL PLUG</t>
  </si>
  <si>
    <t>OMNIVORE HOUSING</t>
  </si>
  <si>
    <t>SCREW 1/4-20X5/8" HX SKT SS</t>
  </si>
  <si>
    <t>#8-32 X 5/8 HEX WASHER HEAD SCREW</t>
  </si>
  <si>
    <t>56360A0</t>
  </si>
  <si>
    <t>FLANGED IMPELLER BOLT</t>
  </si>
  <si>
    <t>1/14-20 5/8 SLOTTED FLAT HEAD BOLT</t>
  </si>
  <si>
    <t>K001315</t>
  </si>
  <si>
    <t>RELAY</t>
  </si>
  <si>
    <t>Float Switch (Normally Open) with 30’ cable and weight. Qty 40 year</t>
  </si>
  <si>
    <r>
      <rPr>
        <b/>
        <sz val="11"/>
        <rFont val="Calibri"/>
        <family val="2"/>
      </rPr>
      <t>C I T Y   O F   S A N   A N G E L O</t>
    </r>
  </si>
  <si>
    <r>
      <rPr>
        <b/>
        <sz val="10"/>
        <rFont val="Calibri"/>
        <family val="2"/>
      </rPr>
      <t>BID TABULATION * RFB NO: ES-01-13 * March 18, 2013</t>
    </r>
  </si>
  <si>
    <r>
      <rPr>
        <b/>
        <sz val="9"/>
        <rFont val="Arial"/>
        <family val="2"/>
      </rPr>
      <t>Avenue P Street &amp; Drainage Improvement Project - Summary</t>
    </r>
  </si>
  <si>
    <r>
      <rPr>
        <b/>
        <sz val="9"/>
        <rFont val="Arial"/>
        <family val="2"/>
      </rPr>
      <t xml:space="preserve">Bid Bond:              </t>
    </r>
    <r>
      <rPr>
        <sz val="9"/>
        <rFont val="Arial"/>
        <family val="2"/>
      </rPr>
      <t>Yes                             Yes</t>
    </r>
  </si>
  <si>
    <r>
      <rPr>
        <b/>
        <sz val="9"/>
        <rFont val="Arial"/>
        <family val="2"/>
      </rPr>
      <t>Description</t>
    </r>
  </si>
  <si>
    <r>
      <rPr>
        <b/>
        <sz val="9"/>
        <rFont val="Arial"/>
        <family val="2"/>
      </rPr>
      <t>Oscar Renda</t>
    </r>
  </si>
  <si>
    <r>
      <rPr>
        <b/>
        <sz val="9"/>
        <rFont val="Arial"/>
        <family val="2"/>
      </rPr>
      <t>Reese Albert</t>
    </r>
  </si>
  <si>
    <r>
      <rPr>
        <sz val="9"/>
        <rFont val="Arial"/>
        <family val="2"/>
      </rPr>
      <t>Base Bid</t>
    </r>
  </si>
  <si>
    <r>
      <rPr>
        <sz val="9"/>
        <rFont val="Arial"/>
        <family val="2"/>
      </rPr>
      <t>$</t>
    </r>
  </si>
  <si>
    <r>
      <rPr>
        <sz val="9"/>
        <rFont val="Arial"/>
        <family val="2"/>
      </rPr>
      <t>Alterenate 1</t>
    </r>
  </si>
  <si>
    <r>
      <rPr>
        <sz val="9"/>
        <rFont val="Arial"/>
        <family val="2"/>
      </rPr>
      <t>Alterenate 2</t>
    </r>
  </si>
  <si>
    <r>
      <rPr>
        <sz val="9"/>
        <rFont val="Arial"/>
        <family val="2"/>
      </rPr>
      <t>Alterenate 3</t>
    </r>
  </si>
  <si>
    <r>
      <rPr>
        <b/>
        <sz val="9"/>
        <rFont val="Arial"/>
        <family val="2"/>
      </rPr>
      <t>Bids Mailed To:</t>
    </r>
  </si>
  <si>
    <r>
      <rPr>
        <sz val="8"/>
        <rFont val="Arial"/>
        <family val="2"/>
      </rPr>
      <t>4 K Construction BigTex Paving Inc</t>
    </r>
  </si>
  <si>
    <r>
      <rPr>
        <sz val="8"/>
        <rFont val="Arial"/>
        <family val="2"/>
      </rPr>
      <t>San Angelo Johnson City</t>
    </r>
  </si>
  <si>
    <r>
      <rPr>
        <sz val="8"/>
        <rFont val="Arial"/>
        <family val="2"/>
      </rPr>
      <t>TX TX</t>
    </r>
  </si>
  <si>
    <r>
      <rPr>
        <sz val="8"/>
        <rFont val="Arial"/>
        <family val="2"/>
      </rPr>
      <t>Centerline Supply</t>
    </r>
  </si>
  <si>
    <r>
      <rPr>
        <sz val="8"/>
        <rFont val="Arial"/>
        <family val="2"/>
      </rPr>
      <t>San Antonio</t>
    </r>
  </si>
  <si>
    <r>
      <rPr>
        <sz val="8"/>
        <rFont val="Arial"/>
        <family val="2"/>
      </rPr>
      <t>TX</t>
    </r>
  </si>
  <si>
    <r>
      <rPr>
        <sz val="8"/>
        <rFont val="Arial"/>
        <family val="2"/>
      </rPr>
      <t>Curtco Inc</t>
    </r>
  </si>
  <si>
    <r>
      <rPr>
        <sz val="8"/>
        <rFont val="Arial"/>
        <family val="2"/>
      </rPr>
      <t>Kerrville</t>
    </r>
  </si>
  <si>
    <r>
      <rPr>
        <sz val="8"/>
        <rFont val="Arial"/>
        <family val="2"/>
      </rPr>
      <t>Granite Construction Company</t>
    </r>
  </si>
  <si>
    <r>
      <rPr>
        <sz val="8"/>
        <rFont val="Arial"/>
        <family val="2"/>
      </rPr>
      <t>Watsonville</t>
    </r>
  </si>
  <si>
    <r>
      <rPr>
        <sz val="8"/>
        <rFont val="Arial"/>
        <family val="2"/>
      </rPr>
      <t>CA</t>
    </r>
  </si>
  <si>
    <r>
      <rPr>
        <sz val="8"/>
        <rFont val="Arial"/>
        <family val="2"/>
      </rPr>
      <t>Jones Bro Dirt &amp; Paving</t>
    </r>
  </si>
  <si>
    <r>
      <rPr>
        <sz val="8"/>
        <rFont val="Arial"/>
        <family val="2"/>
      </rPr>
      <t>Odessa</t>
    </r>
  </si>
  <si>
    <r>
      <rPr>
        <sz val="8"/>
        <rFont val="Arial"/>
        <family val="2"/>
      </rPr>
      <t>Kiewit Texas Construction L.P.</t>
    </r>
  </si>
  <si>
    <r>
      <rPr>
        <sz val="8"/>
        <rFont val="Arial"/>
        <family val="2"/>
      </rPr>
      <t>Fort Worth</t>
    </r>
  </si>
  <si>
    <r>
      <rPr>
        <sz val="8"/>
        <rFont val="Arial"/>
        <family val="2"/>
      </rPr>
      <t>LVN Incorporated</t>
    </r>
  </si>
  <si>
    <r>
      <rPr>
        <sz val="8"/>
        <rFont val="Arial"/>
        <family val="2"/>
      </rPr>
      <t>Price Construction</t>
    </r>
  </si>
  <si>
    <r>
      <rPr>
        <sz val="8"/>
        <rFont val="Arial"/>
        <family val="2"/>
      </rPr>
      <t>Big Spring</t>
    </r>
  </si>
  <si>
    <r>
      <rPr>
        <sz val="8"/>
        <rFont val="Arial"/>
        <family val="2"/>
      </rPr>
      <t xml:space="preserve">Reece Albert
</t>
    </r>
    <r>
      <rPr>
        <sz val="8"/>
        <rFont val="Arial"/>
        <family val="2"/>
      </rPr>
      <t>S.W. Sidel Construction</t>
    </r>
  </si>
  <si>
    <r>
      <rPr>
        <sz val="8"/>
        <rFont val="Arial"/>
        <family val="2"/>
      </rPr>
      <t>San Angelo Christoval</t>
    </r>
  </si>
  <si>
    <r>
      <rPr>
        <sz val="8"/>
        <rFont val="Arial"/>
        <family val="2"/>
      </rPr>
      <t>Sanborn Asphalt Specialities SK Nelson</t>
    </r>
  </si>
  <si>
    <r>
      <rPr>
        <sz val="8"/>
        <rFont val="Arial"/>
        <family val="2"/>
      </rPr>
      <t>San Angelo Burnet</t>
    </r>
  </si>
  <si>
    <r>
      <rPr>
        <sz val="8"/>
        <rFont val="Arial"/>
        <family val="2"/>
      </rPr>
      <t>Zachry Construction Corporation</t>
    </r>
  </si>
  <si>
    <r>
      <rPr>
        <b/>
        <sz val="9"/>
        <rFont val="Calibri"/>
        <family val="2"/>
      </rPr>
      <t>C I T Y  O F  S A N  A N G E L O</t>
    </r>
  </si>
  <si>
    <r>
      <rPr>
        <b/>
        <sz val="8"/>
        <rFont val="Calibri"/>
        <family val="2"/>
      </rPr>
      <t>BID TABULATION * RFB NO: ES-01-13 * March 18, 2013</t>
    </r>
  </si>
  <si>
    <r>
      <rPr>
        <b/>
        <sz val="7"/>
        <rFont val="Arial"/>
        <family val="2"/>
      </rPr>
      <t>Avenue P Street &amp; Drainage Improvement Project-Base Bid</t>
    </r>
  </si>
  <si>
    <r>
      <rPr>
        <b/>
        <sz val="7"/>
        <color indexed="63"/>
        <rFont val="Arial"/>
        <family val="2"/>
      </rPr>
      <t>No</t>
    </r>
  </si>
  <si>
    <r>
      <rPr>
        <b/>
        <sz val="7"/>
        <rFont val="Arial"/>
        <family val="2"/>
      </rPr>
      <t>Units</t>
    </r>
  </si>
  <si>
    <r>
      <rPr>
        <b/>
        <sz val="7"/>
        <color indexed="63"/>
        <rFont val="Arial"/>
        <family val="2"/>
      </rPr>
      <t>Item Description</t>
    </r>
  </si>
  <si>
    <r>
      <rPr>
        <b/>
        <sz val="7"/>
        <rFont val="Arial"/>
        <family val="2"/>
      </rPr>
      <t>Oscar Renda</t>
    </r>
  </si>
  <si>
    <r>
      <rPr>
        <b/>
        <sz val="7"/>
        <color indexed="63"/>
        <rFont val="Arial"/>
        <family val="2"/>
      </rPr>
      <t>Unit Price</t>
    </r>
  </si>
  <si>
    <r>
      <rPr>
        <b/>
        <sz val="7"/>
        <rFont val="Arial"/>
        <family val="2"/>
      </rPr>
      <t>Extended</t>
    </r>
  </si>
  <si>
    <r>
      <rPr>
        <sz val="7"/>
        <color indexed="63"/>
        <rFont val="Arial"/>
        <family val="2"/>
      </rPr>
      <t>LS</t>
    </r>
  </si>
  <si>
    <r>
      <rPr>
        <sz val="7"/>
        <color indexed="63"/>
        <rFont val="Arial"/>
        <family val="2"/>
      </rPr>
      <t>Mobilization</t>
    </r>
  </si>
  <si>
    <r>
      <rPr>
        <sz val="7"/>
        <rFont val="Arial"/>
        <family val="2"/>
      </rPr>
      <t>$</t>
    </r>
  </si>
  <si>
    <r>
      <rPr>
        <sz val="7"/>
        <color indexed="63"/>
        <rFont val="Arial"/>
        <family val="2"/>
      </rPr>
      <t>LF</t>
    </r>
  </si>
  <si>
    <r>
      <rPr>
        <sz val="7"/>
        <color indexed="63"/>
        <rFont val="Arial"/>
        <family val="2"/>
      </rPr>
      <t>10X5 Concrete Box Culvert</t>
    </r>
  </si>
  <si>
    <r>
      <rPr>
        <sz val="7"/>
        <rFont val="Arial"/>
        <family val="2"/>
      </rPr>
      <t>10’x 5’ Concrete Box Culvert by boring</t>
    </r>
  </si>
  <si>
    <r>
      <rPr>
        <sz val="7"/>
        <color indexed="63"/>
        <rFont val="Arial"/>
        <family val="2"/>
      </rPr>
      <t>18” Reinforced Concrete Pipe,</t>
    </r>
  </si>
  <si>
    <r>
      <rPr>
        <sz val="7"/>
        <color indexed="63"/>
        <rFont val="Arial"/>
        <family val="2"/>
      </rPr>
      <t>24" Reinforced Concrete Pipe</t>
    </r>
  </si>
  <si>
    <r>
      <rPr>
        <sz val="7"/>
        <color indexed="63"/>
        <rFont val="Arial"/>
        <family val="2"/>
      </rPr>
      <t>EA</t>
    </r>
  </si>
  <si>
    <r>
      <rPr>
        <sz val="7"/>
        <color indexed="63"/>
        <rFont val="Arial"/>
        <family val="2"/>
      </rPr>
      <t>Concrete Main Inlet Structure</t>
    </r>
  </si>
  <si>
    <r>
      <rPr>
        <sz val="7"/>
        <color indexed="63"/>
        <rFont val="Arial"/>
        <family val="2"/>
      </rPr>
      <t>SET Outlet Structure</t>
    </r>
  </si>
  <si>
    <r>
      <rPr>
        <sz val="7"/>
        <color indexed="63"/>
        <rFont val="Arial"/>
        <family val="2"/>
      </rPr>
      <t>Type L Grate Inlet</t>
    </r>
  </si>
  <si>
    <r>
      <rPr>
        <sz val="7"/>
        <color indexed="63"/>
        <rFont val="Arial"/>
        <family val="2"/>
      </rPr>
      <t>Type H Grate</t>
    </r>
  </si>
  <si>
    <r>
      <rPr>
        <sz val="7"/>
        <color indexed="63"/>
        <rFont val="Arial"/>
        <family val="2"/>
      </rPr>
      <t>5' Curbe Inlet</t>
    </r>
  </si>
  <si>
    <r>
      <rPr>
        <sz val="7"/>
        <color indexed="63"/>
        <rFont val="Arial"/>
        <family val="2"/>
      </rPr>
      <t>10' Curb Inlet</t>
    </r>
  </si>
  <si>
    <r>
      <rPr>
        <sz val="7"/>
        <rFont val="Arial"/>
        <family val="2"/>
      </rPr>
      <t>SY</t>
    </r>
  </si>
  <si>
    <r>
      <rPr>
        <sz val="7"/>
        <color indexed="63"/>
        <rFont val="Arial"/>
        <family val="2"/>
      </rPr>
      <t>Demolish &amp; Remove Roadway Surface</t>
    </r>
  </si>
  <si>
    <r>
      <rPr>
        <sz val="7"/>
        <color indexed="63"/>
        <rFont val="Arial"/>
        <family val="2"/>
      </rPr>
      <t>SY</t>
    </r>
  </si>
  <si>
    <r>
      <rPr>
        <sz val="7"/>
        <color indexed="63"/>
        <rFont val="Arial"/>
        <family val="2"/>
      </rPr>
      <t>Fine Grade Existing Base</t>
    </r>
  </si>
  <si>
    <r>
      <rPr>
        <sz val="7"/>
        <color indexed="63"/>
        <rFont val="Arial"/>
        <family val="2"/>
      </rPr>
      <t>MC-30 Asphalt Prime Coat</t>
    </r>
  </si>
  <si>
    <r>
      <rPr>
        <sz val="7"/>
        <color indexed="63"/>
        <rFont val="Arial"/>
        <family val="2"/>
      </rPr>
      <t>D-DG Hot Mix Type C PG64-22, 2"</t>
    </r>
  </si>
  <si>
    <r>
      <rPr>
        <sz val="7"/>
        <color indexed="63"/>
        <rFont val="Arial"/>
        <family val="2"/>
      </rPr>
      <t>Adjust Existing Water Valve to Grade</t>
    </r>
  </si>
  <si>
    <r>
      <rPr>
        <sz val="7"/>
        <color indexed="63"/>
        <rFont val="Arial"/>
        <family val="2"/>
      </rPr>
      <t>LF</t>
    </r>
  </si>
  <si>
    <r>
      <rPr>
        <sz val="7"/>
        <color indexed="63"/>
        <rFont val="Arial"/>
        <family val="2"/>
      </rPr>
      <t>Relocate existing 8" PVC C900 Line</t>
    </r>
  </si>
  <si>
    <r>
      <rPr>
        <sz val="7"/>
        <rFont val="Arial"/>
        <family val="2"/>
      </rPr>
      <t>CY</t>
    </r>
  </si>
  <si>
    <r>
      <rPr>
        <sz val="7"/>
        <color indexed="63"/>
        <rFont val="Arial"/>
        <family val="2"/>
      </rPr>
      <t>Excavate Earthen Channel</t>
    </r>
  </si>
  <si>
    <r>
      <rPr>
        <sz val="7"/>
        <color indexed="63"/>
        <rFont val="Arial"/>
        <family val="2"/>
      </rPr>
      <t>CY</t>
    </r>
  </si>
  <si>
    <r>
      <rPr>
        <sz val="7"/>
        <color indexed="63"/>
        <rFont val="Arial"/>
        <family val="2"/>
      </rPr>
      <t>Rock/Concrete Reprap</t>
    </r>
  </si>
  <si>
    <r>
      <rPr>
        <sz val="7"/>
        <color indexed="63"/>
        <rFont val="Arial"/>
        <family val="2"/>
      </rPr>
      <t>Rock Rip Rap Stabilization</t>
    </r>
  </si>
  <si>
    <r>
      <rPr>
        <sz val="7"/>
        <color indexed="63"/>
        <rFont val="Arial"/>
        <family val="2"/>
      </rPr>
      <t>MO</t>
    </r>
  </si>
  <si>
    <r>
      <rPr>
        <sz val="7"/>
        <color indexed="63"/>
        <rFont val="Arial"/>
        <family val="2"/>
      </rPr>
      <t>Barricades and Traffic Control</t>
    </r>
  </si>
  <si>
    <r>
      <rPr>
        <sz val="7"/>
        <rFont val="Arial"/>
        <family val="2"/>
      </rPr>
      <t>LF</t>
    </r>
  </si>
  <si>
    <r>
      <rPr>
        <sz val="7"/>
        <color indexed="63"/>
        <rFont val="Arial"/>
        <family val="2"/>
      </rPr>
      <t>Trench Protection</t>
    </r>
  </si>
  <si>
    <r>
      <rPr>
        <sz val="7"/>
        <rFont val="Arial"/>
        <family val="2"/>
      </rPr>
      <t>LS</t>
    </r>
  </si>
  <si>
    <r>
      <rPr>
        <sz val="7"/>
        <rFont val="Arial"/>
        <family val="2"/>
      </rPr>
      <t>Contigency</t>
    </r>
  </si>
  <si>
    <r>
      <rPr>
        <b/>
        <sz val="7"/>
        <rFont val="Arial"/>
        <family val="2"/>
      </rPr>
      <t>Reese Albert</t>
    </r>
  </si>
  <si>
    <r>
      <rPr>
        <b/>
        <sz val="7"/>
        <color indexed="63"/>
        <rFont val="Arial"/>
        <family val="2"/>
      </rPr>
      <t>Unit Cost</t>
    </r>
  </si>
  <si>
    <r>
      <rPr>
        <sz val="7"/>
        <rFont val="Arial"/>
        <family val="2"/>
      </rPr>
      <t>$   29,300.00</t>
    </r>
  </si>
  <si>
    <r>
      <rPr>
        <sz val="7"/>
        <rFont val="Arial"/>
        <family val="2"/>
      </rPr>
      <t>$         29,300.00</t>
    </r>
  </si>
  <si>
    <r>
      <rPr>
        <b/>
        <sz val="7"/>
        <rFont val="Arial"/>
        <family val="2"/>
      </rPr>
      <t>$    2,784,170.54</t>
    </r>
  </si>
  <si>
    <r>
      <rPr>
        <b/>
        <sz val="7"/>
        <rFont val="Arial"/>
        <family val="2"/>
      </rPr>
      <t>TOTAL   $</t>
    </r>
  </si>
  <si>
    <r>
      <rPr>
        <b/>
        <sz val="7"/>
        <rFont val="Arial"/>
        <family val="2"/>
      </rPr>
      <t>TOTAL</t>
    </r>
  </si>
  <si>
    <r>
      <rPr>
        <sz val="7"/>
        <color indexed="63"/>
        <rFont val="Arial"/>
        <family val="2"/>
      </rPr>
      <t>60" Triple-wall polypropylene pipe (PP)</t>
    </r>
  </si>
  <si>
    <r>
      <rPr>
        <sz val="7"/>
        <color indexed="63"/>
        <rFont val="Arial"/>
        <family val="2"/>
      </rPr>
      <t>EA</t>
    </r>
  </si>
  <si>
    <r>
      <rPr>
        <sz val="7"/>
        <rFont val="Arial"/>
        <family val="2"/>
      </rPr>
      <t>60" HDPE double wye w/24" SDR</t>
    </r>
  </si>
  <si>
    <r>
      <rPr>
        <sz val="7"/>
        <rFont val="Arial"/>
        <family val="2"/>
      </rPr>
      <t>60" X 86" HDPE 1B</t>
    </r>
  </si>
  <si>
    <r>
      <rPr>
        <sz val="7"/>
        <color indexed="63"/>
        <rFont val="Arial"/>
        <family val="2"/>
      </rPr>
      <t>60" Reinforced Concrete Pipe</t>
    </r>
  </si>
  <si>
    <r>
      <rPr>
        <sz val="7"/>
        <rFont val="Arial"/>
        <family val="2"/>
      </rPr>
      <t>60" Reinforced Concrete Pipe-Bored</t>
    </r>
  </si>
  <si>
    <r>
      <rPr>
        <sz val="7"/>
        <color indexed="63"/>
        <rFont val="Arial"/>
        <family val="2"/>
      </rPr>
      <t>18" Reinforced Concrete Pipe</t>
    </r>
  </si>
  <si>
    <r>
      <rPr>
        <sz val="7"/>
        <rFont val="Arial"/>
        <family val="2"/>
      </rPr>
      <t>24" Reinforced Concrete Pipe</t>
    </r>
  </si>
  <si>
    <r>
      <rPr>
        <sz val="7"/>
        <color indexed="63"/>
        <rFont val="Arial"/>
        <family val="2"/>
      </rPr>
      <t>Concrete Main inlet Structure</t>
    </r>
  </si>
  <si>
    <r>
      <rPr>
        <sz val="7"/>
        <rFont val="Arial"/>
        <family val="2"/>
      </rPr>
      <t>SET Outlet Structure</t>
    </r>
  </si>
  <si>
    <r>
      <rPr>
        <sz val="7"/>
        <color indexed="63"/>
        <rFont val="Arial"/>
        <family val="2"/>
      </rPr>
      <t>Type L Grate inlet</t>
    </r>
  </si>
  <si>
    <r>
      <rPr>
        <sz val="7"/>
        <rFont val="Arial"/>
        <family val="2"/>
      </rPr>
      <t>Type H Grate inlet, inv-c ~210' SF concrete</t>
    </r>
  </si>
  <si>
    <r>
      <rPr>
        <sz val="7"/>
        <rFont val="Arial"/>
        <family val="2"/>
      </rPr>
      <t>5' Curb Inlet</t>
    </r>
  </si>
  <si>
    <r>
      <rPr>
        <sz val="7"/>
        <rFont val="Arial"/>
        <family val="2"/>
      </rPr>
      <t>10' Curb Inlet</t>
    </r>
  </si>
  <si>
    <r>
      <rPr>
        <sz val="7"/>
        <rFont val="Arial"/>
        <family val="2"/>
      </rPr>
      <t>Fine Grade Existing Base</t>
    </r>
  </si>
  <si>
    <r>
      <rPr>
        <sz val="7"/>
        <rFont val="Arial"/>
        <family val="2"/>
      </rPr>
      <t>D-DG Hot Mix Type C PG64-22, 1.5"</t>
    </r>
  </si>
  <si>
    <r>
      <rPr>
        <sz val="7"/>
        <rFont val="Arial"/>
        <family val="2"/>
      </rPr>
      <t>Relocate existing 8" PVC C900 Line</t>
    </r>
  </si>
  <si>
    <r>
      <rPr>
        <sz val="7"/>
        <rFont val="Arial"/>
        <family val="2"/>
      </rPr>
      <t>Rock/Concrete Riprap</t>
    </r>
  </si>
  <si>
    <r>
      <rPr>
        <sz val="7"/>
        <rFont val="Arial"/>
        <family val="2"/>
      </rPr>
      <t>Trench Protection</t>
    </r>
  </si>
  <si>
    <r>
      <rPr>
        <b/>
        <sz val="7"/>
        <rFont val="Arial"/>
        <family val="2"/>
      </rPr>
      <t>$   2,616,242.60</t>
    </r>
  </si>
  <si>
    <r>
      <rPr>
        <b/>
        <sz val="7"/>
        <rFont val="Arial"/>
        <family val="2"/>
      </rPr>
      <t>TOTAL  $</t>
    </r>
  </si>
  <si>
    <r>
      <rPr>
        <sz val="7"/>
        <color indexed="63"/>
        <rFont val="Arial"/>
        <family val="2"/>
      </rPr>
      <t>Increase/Deduct for opern trench of box culvert</t>
    </r>
  </si>
  <si>
    <r>
      <rPr>
        <b/>
        <sz val="7"/>
        <rFont val="Arial"/>
        <family val="2"/>
      </rPr>
      <t xml:space="preserve">TOTAL     </t>
    </r>
    <r>
      <rPr>
        <b/>
        <sz val="7"/>
        <color indexed="10"/>
        <rFont val="Arial"/>
        <family val="2"/>
      </rPr>
      <t xml:space="preserve">($100,000.00)                    </t>
    </r>
    <r>
      <rPr>
        <b/>
        <sz val="7"/>
        <rFont val="Arial"/>
        <family val="2"/>
      </rPr>
      <t>TOTAL</t>
    </r>
  </si>
  <si>
    <r>
      <rPr>
        <b/>
        <sz val="7"/>
        <rFont val="Arial"/>
        <family val="2"/>
      </rPr>
      <t>Avenue P Street &amp; Drainage Improvement Project - Alternate 3</t>
    </r>
  </si>
  <si>
    <r>
      <rPr>
        <b/>
        <sz val="7"/>
        <color indexed="63"/>
        <rFont val="Arial"/>
        <family val="2"/>
      </rPr>
      <t>Qty</t>
    </r>
  </si>
  <si>
    <r>
      <rPr>
        <sz val="7"/>
        <color indexed="63"/>
        <rFont val="Arial"/>
        <family val="2"/>
      </rPr>
      <t>Increase/Deduct for opern trench of RCP storm drain</t>
    </r>
  </si>
  <si>
    <t>WU-18-13a</t>
  </si>
  <si>
    <t>Liquid Ammonium Sulfate (LAS)</t>
  </si>
  <si>
    <t>Pennco Inc.</t>
  </si>
  <si>
    <t>Purch Review Date</t>
  </si>
  <si>
    <t>Initial</t>
  </si>
  <si>
    <t>WU-18-13 Water Treatment Chemicals/September 4, 2013; 2:00pm</t>
  </si>
  <si>
    <t>Brenntag</t>
  </si>
  <si>
    <t>PVS Technologies, Inc.</t>
  </si>
  <si>
    <t>Approx Qty (Pounds)</t>
  </si>
  <si>
    <t>Unit Price / per Pound</t>
  </si>
  <si>
    <t>NO Bid</t>
  </si>
  <si>
    <t>(Time is of the Essense)</t>
  </si>
  <si>
    <t>2-3 days ARO</t>
  </si>
  <si>
    <t>48 hrs</t>
  </si>
  <si>
    <t>3+ days</t>
  </si>
  <si>
    <t>Ferric Chloride Coagulant</t>
  </si>
  <si>
    <t>0% N30</t>
  </si>
  <si>
    <t>N30</t>
  </si>
  <si>
    <t>1.5% 10/N30</t>
  </si>
  <si>
    <t>Procurement Card</t>
  </si>
  <si>
    <t>Procurement Co-Op</t>
  </si>
  <si>
    <t>Price @ 1.5% discount</t>
  </si>
  <si>
    <t>Bidder's List:</t>
  </si>
  <si>
    <t>Brenntag Southwest, Inc.</t>
  </si>
  <si>
    <t>Sweetwater, Tx</t>
  </si>
  <si>
    <t>DeSoto, Tx</t>
  </si>
  <si>
    <t>Gulbrandsen Technologies</t>
  </si>
  <si>
    <t>Harcros Chemical, Inc.</t>
  </si>
  <si>
    <t>Dallas, Tx</t>
  </si>
  <si>
    <t>Pencco Inc.</t>
  </si>
  <si>
    <t>San Filipe Tx</t>
  </si>
  <si>
    <t>Southern Water Consultants</t>
  </si>
  <si>
    <t>Texas Water Treatment Services</t>
  </si>
  <si>
    <t>Redmond, Wa</t>
  </si>
  <si>
    <t>dml</t>
  </si>
  <si>
    <t xml:space="preserve">BPO 104178 (FY14) / </t>
  </si>
  <si>
    <t>New Bids go to council for approval 11/4</t>
  </si>
  <si>
    <t>SB-01-12</t>
  </si>
  <si>
    <t>Martin Product Sales(formerly EZ Seal</t>
  </si>
  <si>
    <t>dl</t>
  </si>
  <si>
    <t>Bid Tabulaltion/Crack Sealant * RFB NO: SB-01-12 * February 8, 2012</t>
  </si>
  <si>
    <t>Approx Qty   (Gal)</t>
  </si>
  <si>
    <t>Piggy-Back Provision Approval</t>
  </si>
  <si>
    <t>Crafco Texas Inc.</t>
  </si>
  <si>
    <t>Grand Junction</t>
  </si>
  <si>
    <t>CO</t>
  </si>
  <si>
    <t>Van Alstyne</t>
  </si>
  <si>
    <t>Runway Lighting</t>
  </si>
  <si>
    <t>Rural Electric</t>
  </si>
  <si>
    <t>BID TABULATION * RFB NO: AP-01-13/Runway 3-21 HIRL Replacement * August 8, 2013</t>
  </si>
  <si>
    <t>Acme</t>
  </si>
  <si>
    <t>AJ Airfield Lighting</t>
  </si>
  <si>
    <t>Est QTY</t>
  </si>
  <si>
    <t>Mobilization</t>
  </si>
  <si>
    <t>Barricades and Closed Runway Markers</t>
  </si>
  <si>
    <t>Construction Contigency</t>
  </si>
  <si>
    <t>Total Item 1</t>
  </si>
  <si>
    <t>HIRL Replacement</t>
  </si>
  <si>
    <t>Remove L-824</t>
  </si>
  <si>
    <t>Remove existing HIRL Transformer</t>
  </si>
  <si>
    <t>Replace lighted sign panels</t>
  </si>
  <si>
    <t>Retrofit existing wind cone</t>
  </si>
  <si>
    <t>L-862 / L-862E elevated HIRL &amp; improved housekeeping slab</t>
  </si>
  <si>
    <t>L-850 Inset Light installed</t>
  </si>
  <si>
    <t>Two inch (2”) Schedule 40 PVC Conduit in Trench</t>
  </si>
  <si>
    <t xml:space="preserve">Two (2”)2-inch Schedule 40 PVC Conduit in Trench–Vertically(stacked) </t>
  </si>
  <si>
    <t>Counterpoise (ground rods subsidiary to this item)</t>
  </si>
  <si>
    <t>#8 AWG L-824C cable in conduit</t>
  </si>
  <si>
    <t>L-867B</t>
  </si>
  <si>
    <t>Tier 15 Rated Hand Hole 48” x 48” x 24”</t>
  </si>
  <si>
    <t>Replace L-830 Transformer at  Sign</t>
  </si>
  <si>
    <t xml:space="preserve">Remove conduit and cans repair soil </t>
  </si>
  <si>
    <t xml:space="preserve">Repair / replace existing damaged counterpoise cable </t>
  </si>
  <si>
    <t>Four (2”) Schedule 40 PVC Conduit in 8” Cased Bore</t>
  </si>
  <si>
    <t>Total Item 2</t>
  </si>
  <si>
    <t>* Corrected by RSB</t>
  </si>
  <si>
    <t>B-C Company</t>
  </si>
  <si>
    <t>EAS Contracting, LP</t>
  </si>
  <si>
    <t>Princeton</t>
  </si>
  <si>
    <t>F &amp; W Electrical</t>
  </si>
  <si>
    <t>Floresville</t>
  </si>
  <si>
    <t>Mesa</t>
  </si>
  <si>
    <t>AZ</t>
  </si>
  <si>
    <t>Groundwater Treatment Facility</t>
  </si>
  <si>
    <t>WU-10-13</t>
  </si>
  <si>
    <t>Water Utitlites</t>
  </si>
  <si>
    <r>
      <rPr>
        <b/>
        <sz val="9"/>
        <color indexed="63"/>
        <rFont val="Arial"/>
        <family val="2"/>
      </rPr>
      <t>No</t>
    </r>
  </si>
  <si>
    <r>
      <rPr>
        <b/>
        <sz val="9"/>
        <color indexed="63"/>
        <rFont val="Arial"/>
        <family val="2"/>
      </rPr>
      <t>Item Description</t>
    </r>
  </si>
  <si>
    <r>
      <rPr>
        <b/>
        <sz val="9"/>
        <color indexed="63"/>
        <rFont val="Arial"/>
        <family val="2"/>
      </rPr>
      <t>Unit Cost</t>
    </r>
  </si>
  <si>
    <t xml:space="preserve">Extended </t>
  </si>
  <si>
    <t>Water Treatment Facility and Miscellaneous Improvements Project,</t>
  </si>
  <si>
    <t xml:space="preserve"> Peristaltic Chemical Metering Pumps</t>
  </si>
  <si>
    <t>Liquid Ammonium Storage Tank</t>
  </si>
  <si>
    <t>Chlorination System</t>
  </si>
  <si>
    <t xml:space="preserve"> Chlorine Scrubber System</t>
  </si>
  <si>
    <t>Radium Removal System</t>
  </si>
  <si>
    <t>Pressure Filters and Media</t>
  </si>
  <si>
    <t>Side Stream Aeration Equipment</t>
  </si>
  <si>
    <t>Oxidation Contactor Vessels</t>
  </si>
  <si>
    <t>Civil work, including access roads and gates, yard piping and retaining wall.</t>
  </si>
  <si>
    <t>Electrical &amp; Instrumentation and Controls</t>
  </si>
  <si>
    <t>Trench safety</t>
  </si>
  <si>
    <t>Demolition &amp; Removal of LRK Building</t>
  </si>
  <si>
    <t>Allowance for Miscellaneous Additional Work</t>
  </si>
  <si>
    <t>ALTERNATE BID A-1</t>
  </si>
  <si>
    <t>A1-a</t>
  </si>
  <si>
    <t>Additional 2 mgd of treatment capacity for the radium removal system</t>
  </si>
  <si>
    <t>A1-b</t>
  </si>
  <si>
    <t xml:space="preserve">Additional Treatment Capacity </t>
  </si>
  <si>
    <t>ALTERNATE BIDS A-2</t>
  </si>
  <si>
    <t>A2</t>
  </si>
  <si>
    <t>Change Time of Performance for the Base Bid by 90 days</t>
  </si>
  <si>
    <t>Base Bid + Alternate A-1</t>
  </si>
  <si>
    <t>Base Bid + Alternate A-1 &amp; A-2</t>
  </si>
  <si>
    <t>Archer-Western Contr.</t>
  </si>
  <si>
    <t>Arlington</t>
  </si>
  <si>
    <t>AUI</t>
  </si>
  <si>
    <t>Bryan Construction</t>
  </si>
  <si>
    <t>Bryan</t>
  </si>
  <si>
    <t>Craig, Sheffield and Austin</t>
  </si>
  <si>
    <t>Eagle Contracting</t>
  </si>
  <si>
    <t>Keller</t>
  </si>
  <si>
    <t>Garney Companies, Inc.</t>
  </si>
  <si>
    <t>MO</t>
  </si>
  <si>
    <t>Gracon Construction</t>
  </si>
  <si>
    <t>McCarthy</t>
  </si>
  <si>
    <t>Pepper-Lawson</t>
  </si>
  <si>
    <t>Red River Construction</t>
  </si>
  <si>
    <t>Wylie</t>
  </si>
  <si>
    <t>Western Summit Constructors</t>
  </si>
  <si>
    <t>Street Sealcoating</t>
  </si>
  <si>
    <t>ES-03-13</t>
  </si>
  <si>
    <t>BID TABULATION * RFB NO: ES-03-13 * June 13, 2013</t>
  </si>
  <si>
    <t>Street Sealcoating 2013</t>
  </si>
  <si>
    <r>
      <rPr>
        <b/>
        <sz val="9"/>
        <color indexed="63"/>
        <rFont val="Arial"/>
        <family val="2"/>
      </rPr>
      <t>No</t>
    </r>
  </si>
  <si>
    <r>
      <rPr>
        <b/>
        <sz val="9"/>
        <color indexed="63"/>
        <rFont val="Arial"/>
        <family val="2"/>
      </rPr>
      <t>Item Description</t>
    </r>
  </si>
  <si>
    <r>
      <rPr>
        <b/>
        <sz val="9"/>
        <color indexed="63"/>
        <rFont val="Arial"/>
        <family val="2"/>
      </rPr>
      <t>Unit Cost</t>
    </r>
  </si>
  <si>
    <t>SY</t>
  </si>
  <si>
    <t>PB-4 / AC-20-5TR or  AC-15P, installed complete in place</t>
  </si>
  <si>
    <t>Pavement Markings Type (III), to include , White 4” -1860 LF, Yellow 4” – 18,400 LF, 13 Crosswalks 24” White, 10 RR Xing White, 80 Stop Bars 24” White, 6 Speed Bars White, 8 Arrows White.</t>
  </si>
  <si>
    <t>10’x 5’ Concrete Box Culvert by boring</t>
  </si>
  <si>
    <t>Concessions/Coca-Cola</t>
  </si>
  <si>
    <t>Not Bid</t>
  </si>
  <si>
    <t>Parks &amp; Recreation</t>
  </si>
  <si>
    <t>San Angelo Host</t>
  </si>
  <si>
    <t>CONTRACT LINK</t>
  </si>
  <si>
    <t>DLUNA</t>
  </si>
  <si>
    <t xml:space="preserve">RECOMMENDED TO REC &amp; CE TO GO OUT TO BID FALL OF 2016 //Option to extend 5 year term due December 30, 2016 FROM VENDOR </t>
  </si>
  <si>
    <t>SB-01-13</t>
  </si>
  <si>
    <t>St. Paving Materials</t>
  </si>
  <si>
    <t xml:space="preserve">Bid Tabulation/Street Paving Materials </t>
  </si>
  <si>
    <t>RFB NO: SB-01-13 * September 25, 2013 2:00pm</t>
  </si>
  <si>
    <t>CSA Materials</t>
  </si>
  <si>
    <t>Vulcan</t>
  </si>
  <si>
    <t>Ergon Asphalt</t>
  </si>
  <si>
    <r>
      <t>Column A</t>
    </r>
    <r>
      <rPr>
        <b/>
        <sz val="9"/>
        <color indexed="8"/>
        <rFont val="Arial"/>
        <family val="2"/>
      </rPr>
      <t xml:space="preserve">   $/ton material at Supplier Plant</t>
    </r>
  </si>
  <si>
    <t>Columns A + B Material &amp; Freight</t>
  </si>
  <si>
    <t>Minimum quantity required per order</t>
  </si>
  <si>
    <t>Total Approx. Qty * Column A+B</t>
  </si>
  <si>
    <t>CMCL Premix</t>
  </si>
  <si>
    <t>25 tons</t>
  </si>
  <si>
    <t>HMAC</t>
  </si>
  <si>
    <t>100 tons</t>
  </si>
  <si>
    <t>HMCL</t>
  </si>
  <si>
    <t>Grade 2</t>
  </si>
  <si>
    <t>Totals</t>
  </si>
  <si>
    <t xml:space="preserve">Remarks: </t>
  </si>
  <si>
    <t>Bidding Item 330 TxDot - Premix Limestone Rock Aspohalt Grades AA, A, B, C, or CC</t>
  </si>
  <si>
    <t xml:space="preserve"> N30</t>
  </si>
  <si>
    <t>Piggy-Back Procurement Option</t>
  </si>
  <si>
    <t>Bidder's List</t>
  </si>
  <si>
    <t>San Antonio, Tx</t>
  </si>
  <si>
    <t>Uvalde, Tx</t>
  </si>
  <si>
    <t>San Angelo, Tx</t>
  </si>
  <si>
    <t>Price Const.</t>
  </si>
  <si>
    <t>Big Spring, Tx</t>
  </si>
  <si>
    <t>Colorado Materials LTD</t>
  </si>
  <si>
    <t>San Marcos, Tx</t>
  </si>
  <si>
    <t>Industrial Aspault</t>
  </si>
  <si>
    <t>Buda, Tx</t>
  </si>
  <si>
    <t>West Texas Asphalt</t>
  </si>
  <si>
    <t>Clyde, Tx</t>
  </si>
  <si>
    <t>armour asphalt</t>
  </si>
  <si>
    <t>Lubbock, Tx</t>
  </si>
  <si>
    <t>Ergon Asphalt &amp; Emulsion Inc</t>
  </si>
  <si>
    <t>Austin, Tx</t>
  </si>
  <si>
    <t>TR-02-13</t>
  </si>
  <si>
    <t>Trafic Operations</t>
  </si>
  <si>
    <t>Thermoplastic Striping</t>
  </si>
  <si>
    <t>Flat Line Inc</t>
  </si>
  <si>
    <t>BID TABULATION * RFCSP No:  TR-02-13/Thermoplastic Striping * November 7, 2013</t>
  </si>
  <si>
    <t>Flat Line, Inc</t>
  </si>
  <si>
    <t>Ext. Price</t>
  </si>
  <si>
    <t>Ext</t>
  </si>
  <si>
    <t xml:space="preserve">Note: All Pavement Markings Type I Reflective Thermoplastic  </t>
  </si>
  <si>
    <t>Type I Pavement Markings</t>
  </si>
  <si>
    <t xml:space="preserve">Hot Applied Thermoplastic Reflective Pavement markings Type I, Yellow 4" </t>
  </si>
  <si>
    <t>Hot Applied Thermoplastic Reflective Pavement markings Type I, White 4"</t>
  </si>
  <si>
    <t>Hot Applied Thermoplastic Reflective Pavement markings Type I, White 8"</t>
  </si>
  <si>
    <t>Total Base Bid</t>
  </si>
  <si>
    <t>Alternate Bids</t>
  </si>
  <si>
    <t xml:space="preserve">Stop Bars and Speed Bars Thermoplastic Reflective Marking Type I White 16" Preformed or Hand lined machine applied
</t>
  </si>
  <si>
    <t>School Zone, Speed Bars, 16'</t>
  </si>
  <si>
    <t>Crosswalks Continental, Thermoplastic Reflective Marking Type I White 24" Preformed or Hand lined machine applied</t>
  </si>
  <si>
    <r>
      <t xml:space="preserve">Railroad Crossing Narrow, Thermoplastic Reflective Marking Type I White </t>
    </r>
    <r>
      <rPr>
        <b/>
        <sz val="9"/>
        <color indexed="8"/>
        <rFont val="Arial"/>
        <family val="2"/>
      </rPr>
      <t>X</t>
    </r>
    <r>
      <rPr>
        <sz val="9"/>
        <color indexed="8"/>
        <rFont val="Arial"/>
        <family val="2"/>
      </rPr>
      <t xml:space="preserve"> &amp; </t>
    </r>
    <r>
      <rPr>
        <b/>
        <sz val="9"/>
        <color indexed="8"/>
        <rFont val="Arial"/>
        <family val="2"/>
      </rPr>
      <t>RR</t>
    </r>
    <r>
      <rPr>
        <sz val="9"/>
        <color indexed="8"/>
        <rFont val="Arial"/>
        <family val="2"/>
      </rPr>
      <t xml:space="preserve"> Preformed </t>
    </r>
  </si>
  <si>
    <t>Railroad Crossing, Thermoplastic Reflective Marking Type I White 24" Preformed or Hand lined machine applied</t>
  </si>
  <si>
    <t>Total Alternates</t>
  </si>
  <si>
    <t>Bids Mailed Sent to:</t>
  </si>
  <si>
    <t>Batterson</t>
  </si>
  <si>
    <t>Double A. Contracting, L.P.</t>
  </si>
  <si>
    <t>Flat Line, INC.</t>
  </si>
  <si>
    <t>Childress, TX</t>
  </si>
  <si>
    <t>Roadsafe Traffic Systems, Inc.</t>
  </si>
  <si>
    <t>Pflugerville,TX</t>
  </si>
  <si>
    <t>Stripe-A-Zone, Inc.</t>
  </si>
  <si>
    <t>Texas Panhandle</t>
  </si>
  <si>
    <t>Irrigation Parts</t>
  </si>
  <si>
    <t>PK-01-13</t>
  </si>
  <si>
    <t>All-Tex Irrigation and Supply</t>
  </si>
  <si>
    <t>BID SHEET * RFB NO: PK-01-13/Irrigation Parts * December 30, 2013</t>
  </si>
  <si>
    <t>All-Tex</t>
  </si>
  <si>
    <t>Morrison  Supply</t>
  </si>
  <si>
    <t>Watermaster</t>
  </si>
  <si>
    <t>Description*</t>
  </si>
  <si>
    <t>Harco,  6" Swivel Tee       (8065405)</t>
  </si>
  <si>
    <t>Harco,  3" x 6" Lateral Isolation Valve (8413062 PN)</t>
  </si>
  <si>
    <t>Harco,  3" x 3" Male Adaptor (80370)</t>
  </si>
  <si>
    <t>EA.</t>
  </si>
  <si>
    <t>Harco,  Spigot x Male NPT Adaptor (8740612)</t>
  </si>
  <si>
    <t>Harco,  3" Knuckle Restraint (60-100-03)</t>
  </si>
  <si>
    <t>Harco,  6" Clamshell Restraint (820611)</t>
  </si>
  <si>
    <t>Harco,  Swivel Extension Male Swivel X Female Swivel (87106)</t>
  </si>
  <si>
    <t>Netafim,  323 Electric Valve (V07323IGTH04B01)</t>
  </si>
  <si>
    <t>Rain-Master,  Decoder</t>
  </si>
  <si>
    <t xml:space="preserve"> No bid </t>
  </si>
  <si>
    <t>NDS, Jumbo Valve Box</t>
  </si>
  <si>
    <t>NDS, Meter Box</t>
  </si>
  <si>
    <t>NDS , 10 Round Valve Box</t>
  </si>
  <si>
    <t>Rain Bird,  (44NP) Quick Coupler Valve</t>
  </si>
  <si>
    <t>Spears, 6” Compression Coupling</t>
  </si>
  <si>
    <t>Spears, 4" x 3" PVC Bell Reducer</t>
  </si>
  <si>
    <t>Feet of 3" SCH 40 PVC Pipe</t>
  </si>
  <si>
    <t>FT</t>
  </si>
  <si>
    <t>Feet of 4" SCH 40 PVC Pipe</t>
  </si>
  <si>
    <t>Feet of 6" SCH 40 PVC Pipe</t>
  </si>
  <si>
    <t>= Low</t>
  </si>
  <si>
    <t>2nd Lowest</t>
  </si>
  <si>
    <t>Delivery Days (Calendar Days):</t>
  </si>
  <si>
    <t>65</t>
  </si>
  <si>
    <t>Vendor Agrees to allow Piggy-Back Procurements   (Y/N):</t>
  </si>
  <si>
    <t>+F31</t>
  </si>
  <si>
    <t>Payment Terms/Discounts (if any)</t>
  </si>
  <si>
    <t>Net 15</t>
  </si>
  <si>
    <t xml:space="preserve">Will you accept a City Purchasing Card (MASTERCARD) for payment? </t>
  </si>
  <si>
    <t xml:space="preserve">Will you offer a payment discount if a Purchasing Card is utilized? </t>
  </si>
  <si>
    <t xml:space="preserve"> If Yes, how much?  </t>
  </si>
  <si>
    <t>0%</t>
  </si>
  <si>
    <t>All-Tex Irrigation &amp; Supply, San Angelo, TX</t>
  </si>
  <si>
    <t>Morrison Supply Company, San Angelo, TX</t>
  </si>
  <si>
    <t>John Deere Green Tech, Houston, TX</t>
  </si>
  <si>
    <t>Senior Nutrition</t>
  </si>
  <si>
    <t>REC-01-13</t>
  </si>
  <si>
    <t>Sysco West Texas</t>
  </si>
  <si>
    <t>CITY OF SAN ANGELO                                                                                                                                                       Bid Sheet - Revised                                                                                                                                                             REC-01-13 Senior Food &amp; Nutrition</t>
  </si>
  <si>
    <t>Due Date: December 11, 2013/ 2:00 p.m. Local Time</t>
  </si>
  <si>
    <t>Ben E. Keith Foods</t>
  </si>
  <si>
    <t>EST. QTY
(per case)</t>
  </si>
  <si>
    <t>Unit Cost
(per case)</t>
  </si>
  <si>
    <t>Dough Cookies Chocolate Chip</t>
  </si>
  <si>
    <t>240/1 oz</t>
  </si>
  <si>
    <t>1/6 ct</t>
  </si>
  <si>
    <t>No Response</t>
  </si>
  <si>
    <t>2days</t>
  </si>
  <si>
    <t>6/10 lb</t>
  </si>
  <si>
    <t>4/1 lb</t>
  </si>
  <si>
    <t>Apples-Red</t>
  </si>
  <si>
    <t>1/113 ct</t>
  </si>
  <si>
    <t>395-065</t>
  </si>
  <si>
    <t>Oranges-Navel</t>
  </si>
  <si>
    <t>Melon-Cantalope</t>
  </si>
  <si>
    <t>1/24 ct</t>
  </si>
  <si>
    <t>Melon-Honey Dew</t>
  </si>
  <si>
    <t>1/18 ct</t>
  </si>
  <si>
    <t>Watermelon</t>
  </si>
  <si>
    <t>1/2 ct</t>
  </si>
  <si>
    <t>Lettuce-Leaf</t>
  </si>
  <si>
    <t>Tomatoes</t>
  </si>
  <si>
    <t>1/48 ct</t>
  </si>
  <si>
    <t>1/12 ct</t>
  </si>
  <si>
    <t>1/7 ct</t>
  </si>
  <si>
    <t>1/50 ct</t>
  </si>
  <si>
    <t>1/88 ct</t>
  </si>
  <si>
    <t>1/1 qt</t>
  </si>
  <si>
    <t>1/70 ct (4 oz)</t>
  </si>
  <si>
    <t>24/12 ct</t>
  </si>
  <si>
    <t>12/8 ct</t>
  </si>
  <si>
    <t>2/2.5 lb</t>
  </si>
  <si>
    <t>1/72 ct</t>
  </si>
  <si>
    <t>1/120 ct</t>
  </si>
  <si>
    <t>6/lb10</t>
  </si>
  <si>
    <t>1/28 oz</t>
  </si>
  <si>
    <t>12/1 lb</t>
  </si>
  <si>
    <t>1/20 oz</t>
  </si>
  <si>
    <t>1/24 oz</t>
  </si>
  <si>
    <t>6/3.5 lb</t>
  </si>
  <si>
    <t>Italian Dressing</t>
  </si>
  <si>
    <t>4/1gal</t>
  </si>
  <si>
    <t>6lb10</t>
  </si>
  <si>
    <t xml:space="preserve">Sauce-Teriyaki </t>
  </si>
  <si>
    <t>1/3 lb</t>
  </si>
  <si>
    <t>24/1 lb</t>
  </si>
  <si>
    <t>20 lb</t>
  </si>
  <si>
    <t>Potato Sweet LA cut Fancy</t>
  </si>
  <si>
    <t>2/12 lb</t>
  </si>
  <si>
    <t>Brisket Ch Heavy Bnls (price per lb)</t>
  </si>
  <si>
    <t>6/10-12 lb</t>
  </si>
  <si>
    <t>Ham Buffet Smoked H&amp;W (price per lb)</t>
  </si>
  <si>
    <t>2/10-12 lb</t>
  </si>
  <si>
    <t>Beef Ground Fine 80/20 (price per lb)</t>
  </si>
  <si>
    <t xml:space="preserve">16/5 lb </t>
  </si>
  <si>
    <t>40 lb</t>
  </si>
  <si>
    <t>Turkey Hen (price per lb)</t>
  </si>
  <si>
    <t>2/10 lb</t>
  </si>
  <si>
    <t>Turkey Toms (price per lb)</t>
  </si>
  <si>
    <t>2/24-26 lb</t>
  </si>
  <si>
    <t>Ben E Keith Foods</t>
  </si>
  <si>
    <t>Total Extended Cost</t>
  </si>
  <si>
    <t>Rolling 4 weeks (N30)</t>
  </si>
  <si>
    <t>End of Month (N30)</t>
  </si>
  <si>
    <t xml:space="preserve">Bidders List:  </t>
  </si>
  <si>
    <t>Ben E. Keith Food, Abilene TX</t>
  </si>
  <si>
    <t>Performance Food Group, Temple TX   (1)</t>
  </si>
  <si>
    <t>Performance Food Group, Temple TX   (2)</t>
  </si>
  <si>
    <t>Premier Food Service Corporation, West Roxbury MA</t>
  </si>
  <si>
    <t>Sysco West Texas, Lubbock, TX</t>
  </si>
  <si>
    <t>ASG</t>
  </si>
  <si>
    <t>Purchasing Y:/Contracts file</t>
  </si>
  <si>
    <t>All other (Otis #2)</t>
  </si>
  <si>
    <t>CFM-03-14</t>
  </si>
  <si>
    <t>10/21/1014</t>
  </si>
  <si>
    <t>BID TABULATION * RFB NO: CFM-03-14 * July 11. 2014</t>
  </si>
  <si>
    <t>West Tech</t>
  </si>
  <si>
    <t>1.  HVAC Services</t>
  </si>
  <si>
    <t>Rate/Hr</t>
  </si>
  <si>
    <t>I.    Apprentice Rate</t>
  </si>
  <si>
    <t>2.  Materials, Profit And Overhead (MPO) %</t>
  </si>
  <si>
    <t>30-45%</t>
  </si>
  <si>
    <t>10% Materials</t>
  </si>
  <si>
    <t>Cost+ 20% Rentals</t>
  </si>
  <si>
    <t>+$1.00/Mile</t>
  </si>
  <si>
    <t>3.   Additional Information</t>
  </si>
  <si>
    <t>Number of Journeymen employed</t>
  </si>
  <si>
    <t>Number of Labors/Helpers</t>
  </si>
  <si>
    <t>Accepts Credit Cards</t>
  </si>
  <si>
    <t>Accepts piggy back contracts</t>
  </si>
  <si>
    <t>Advanced Service Group</t>
  </si>
  <si>
    <t>AIRCON Heating &amp; Air Conditioning</t>
  </si>
  <si>
    <t>AirTech</t>
  </si>
  <si>
    <t>Bowels Heating &amp; Air Conditioning</t>
  </si>
  <si>
    <t>Clare's Heating &amp; Air Conditioning</t>
  </si>
  <si>
    <t>Duncan Mechanical Services</t>
  </si>
  <si>
    <t>Miles, TX</t>
  </si>
  <si>
    <t>Huffman Heating &amp; Air Conditioning</t>
  </si>
  <si>
    <t>Lane Weathermart, Inc.</t>
  </si>
  <si>
    <t>Marks Heating &amp; Plumbing</t>
  </si>
  <si>
    <t>Paradise Heating &amp; Cooling</t>
  </si>
  <si>
    <t>Unlimited Air</t>
  </si>
  <si>
    <t>Superior Services</t>
  </si>
  <si>
    <t>Teaco Mechanical</t>
  </si>
  <si>
    <t>TG Air Conditioning &amp; Heating</t>
  </si>
  <si>
    <t>ABM</t>
  </si>
  <si>
    <t>Use Clare's as Primary Contract</t>
  </si>
  <si>
    <t>Clare's Heating &amp; A/C</t>
  </si>
  <si>
    <t>WU-13-13</t>
  </si>
  <si>
    <t>WU-13-13 Chlorine/August 14, 2013</t>
  </si>
  <si>
    <t>DPC INDUSTRIES, Inc</t>
  </si>
  <si>
    <t>Est. Qty Pounds</t>
  </si>
  <si>
    <t>$/Pound</t>
  </si>
  <si>
    <t>Chlorine</t>
  </si>
  <si>
    <t>200,000 lbs (100 tons)</t>
  </si>
  <si>
    <t>DPC Industries Inc.</t>
  </si>
  <si>
    <t>Environmental Chemical Corp</t>
  </si>
  <si>
    <t>Clinton, NJ</t>
  </si>
  <si>
    <t>Harcros Chemical. Inc.</t>
  </si>
  <si>
    <t>Dallas, TX</t>
  </si>
  <si>
    <t xml:space="preserve">BID TABULATION * RFB NO: CFM-04-14/Plumbing Services * </t>
  </si>
  <si>
    <t>3D's</t>
  </si>
  <si>
    <t>Black</t>
  </si>
  <si>
    <t>Superior</t>
  </si>
  <si>
    <t>1.  Plumbing Services</t>
  </si>
  <si>
    <t>A.     Masters Rate</t>
  </si>
  <si>
    <t xml:space="preserve">B.     Masters OT  </t>
  </si>
  <si>
    <t xml:space="preserve">C.    Master Holiday  </t>
  </si>
  <si>
    <t xml:space="preserve">D.    Journeyman  </t>
  </si>
  <si>
    <t xml:space="preserve">E.     Journeyman OT    </t>
  </si>
  <si>
    <t xml:space="preserve">F.     Journeyman Holiday  </t>
  </si>
  <si>
    <t xml:space="preserve">G.    Apprentice  </t>
  </si>
  <si>
    <t xml:space="preserve">H.    Apprentice OT  </t>
  </si>
  <si>
    <t xml:space="preserve">I.     Apprentice Holiday  </t>
  </si>
  <si>
    <t xml:space="preserve">J.     Laborer/Helper  </t>
  </si>
  <si>
    <t xml:space="preserve">K.    Laborer/Helper OT   </t>
  </si>
  <si>
    <t xml:space="preserve">L.    Laborer/Helper Holiday  </t>
  </si>
  <si>
    <t xml:space="preserve">M.    Hydro Jett Sewer Lines-Regular  </t>
  </si>
  <si>
    <t>$260/1st Hr</t>
  </si>
  <si>
    <t>$300/1st Hr</t>
  </si>
  <si>
    <t>$50/Sm $125/Lg</t>
  </si>
  <si>
    <t>N.     Excavataor</t>
  </si>
  <si>
    <t>$300/Day</t>
  </si>
  <si>
    <t>O.    Skid Steer</t>
  </si>
  <si>
    <t>250/Day</t>
  </si>
  <si>
    <t>P.     Backhoe</t>
  </si>
  <si>
    <t>300/Day</t>
  </si>
  <si>
    <t>$155/3 Hr Min</t>
  </si>
  <si>
    <t>Q.     Lift</t>
  </si>
  <si>
    <t>150/Day</t>
  </si>
  <si>
    <t>R.     Camera</t>
  </si>
  <si>
    <t>175/!st Hr</t>
  </si>
  <si>
    <t>$150/Use</t>
  </si>
  <si>
    <t>S. Smoke Machine</t>
  </si>
  <si>
    <t>$90/Job</t>
  </si>
  <si>
    <t>T.  Trencher</t>
  </si>
  <si>
    <t>$250/Job</t>
  </si>
  <si>
    <t>Hours</t>
  </si>
  <si>
    <t>8am to 6pm</t>
  </si>
  <si>
    <t>8am to 5pm</t>
  </si>
  <si>
    <t>-</t>
  </si>
  <si>
    <t>Afterhour Number</t>
  </si>
  <si>
    <t>325.653.4975</t>
  </si>
  <si>
    <t>325.659.3747</t>
  </si>
  <si>
    <t>325.233.5442</t>
  </si>
  <si>
    <t>3 D's Plumbing</t>
  </si>
  <si>
    <t>Air Dynamics, Inc.</t>
  </si>
  <si>
    <t>Arrow Plumbing &amp; Heating</t>
  </si>
  <si>
    <t>Barron Plumbing</t>
  </si>
  <si>
    <t>Deemer Plumbing</t>
  </si>
  <si>
    <t>Elliott Plumbing</t>
  </si>
  <si>
    <t>Fry Plumbing &amp; Heating</t>
  </si>
  <si>
    <t>Lonestar Contracting</t>
  </si>
  <si>
    <t>Kolster Plumbing</t>
  </si>
  <si>
    <t>McCarley Plumbing</t>
  </si>
  <si>
    <t>Plumbing by Bruton</t>
  </si>
  <si>
    <t>Tri Gomez</t>
  </si>
  <si>
    <t>CFM-04-14</t>
  </si>
  <si>
    <t>WU-04-14</t>
  </si>
  <si>
    <t>WU-07-13</t>
  </si>
  <si>
    <t>CFM-02-14</t>
  </si>
  <si>
    <t>BID TABULATION * RFB NO: CFM-02-14 * July 11. 2014</t>
  </si>
  <si>
    <t>Bryant</t>
  </si>
  <si>
    <t>Elec. By Deb</t>
  </si>
  <si>
    <t>Telephone:</t>
  </si>
  <si>
    <t>325.656.8776</t>
  </si>
  <si>
    <t>325.227.1128</t>
  </si>
  <si>
    <t>1.  Electrician</t>
  </si>
  <si>
    <t>A.     Journeyman Rate</t>
  </si>
  <si>
    <t xml:space="preserve">B.     Journeyman Overtime Rate  </t>
  </si>
  <si>
    <t>C.    Apprentice Rate</t>
  </si>
  <si>
    <t>D.    Apprentice Overtime Rate</t>
  </si>
  <si>
    <t>E.     Laborer/Helper Rate</t>
  </si>
  <si>
    <t xml:space="preserve">F.     Laborer/Helper Overtime Rate </t>
  </si>
  <si>
    <t>G.    Masters Rate</t>
  </si>
  <si>
    <t>H.    Masters Overtime Rate</t>
  </si>
  <si>
    <t>I.    Time of Day Reg  Rates Begins</t>
  </si>
  <si>
    <t>J.     Time of Day OT Rates Begin</t>
  </si>
  <si>
    <t>&lt;$50 = 500%</t>
  </si>
  <si>
    <t>$50-&lt;$150=300%</t>
  </si>
  <si>
    <t>$150+ 200%</t>
  </si>
  <si>
    <t>Advanced Electrical Solutions</t>
  </si>
  <si>
    <t>Caldwell Electric Inc.</t>
  </si>
  <si>
    <t>Jett Electric</t>
  </si>
  <si>
    <t>L &amp; M Electrical Contractors</t>
  </si>
  <si>
    <t>Robison electric</t>
  </si>
  <si>
    <t>Only use Electrical by Deb.</t>
  </si>
  <si>
    <t xml:space="preserve">3D's Plumbing (primary), </t>
  </si>
  <si>
    <t>Final Term expires 10/4/15</t>
  </si>
  <si>
    <t>(includes Convention Center, Sta. 618, PD/Customs at Airport # 414863.  Serv date  10/1/13 – 9/30/14. contract # TL 07938. dl 11/1/13) Expires 3/31/17</t>
  </si>
  <si>
    <t>updated 11/3/14</t>
  </si>
  <si>
    <t>Claree's</t>
  </si>
  <si>
    <t>Duncan</t>
  </si>
  <si>
    <r>
      <t>A.</t>
    </r>
    <r>
      <rPr>
        <sz val="7"/>
        <color indexed="8"/>
        <rFont val="Times New Roman"/>
        <family val="1"/>
      </rPr>
      <t xml:space="preserve">     </t>
    </r>
    <r>
      <rPr>
        <sz val="9"/>
        <color indexed="8"/>
        <rFont val="Arial"/>
        <family val="2"/>
      </rPr>
      <t>Masters Rate</t>
    </r>
  </si>
  <si>
    <r>
      <t>B.</t>
    </r>
    <r>
      <rPr>
        <sz val="7"/>
        <color indexed="8"/>
        <rFont val="Times New Roman"/>
        <family val="1"/>
      </rPr>
      <t xml:space="preserve">     </t>
    </r>
    <r>
      <rPr>
        <sz val="9"/>
        <color indexed="8"/>
        <rFont val="Arial"/>
        <family val="2"/>
      </rPr>
      <t>Masters Overtime Rate</t>
    </r>
  </si>
  <si>
    <r>
      <t>C.</t>
    </r>
    <r>
      <rPr>
        <sz val="7"/>
        <color indexed="8"/>
        <rFont val="Times New Roman"/>
        <family val="1"/>
      </rPr>
      <t xml:space="preserve">    </t>
    </r>
    <r>
      <rPr>
        <sz val="9"/>
        <color indexed="8"/>
        <rFont val="Arial"/>
        <family val="2"/>
      </rPr>
      <t>Master Holiday Rate</t>
    </r>
  </si>
  <si>
    <r>
      <t>D.</t>
    </r>
    <r>
      <rPr>
        <sz val="7"/>
        <color indexed="8"/>
        <rFont val="Times New Roman"/>
        <family val="1"/>
      </rPr>
      <t xml:space="preserve">    </t>
    </r>
    <r>
      <rPr>
        <sz val="9"/>
        <color indexed="8"/>
        <rFont val="Arial"/>
        <family val="2"/>
      </rPr>
      <t>Journeyman Rate</t>
    </r>
  </si>
  <si>
    <r>
      <t>E.</t>
    </r>
    <r>
      <rPr>
        <sz val="7"/>
        <color indexed="8"/>
        <rFont val="Times New Roman"/>
        <family val="1"/>
      </rPr>
      <t xml:space="preserve">     </t>
    </r>
    <r>
      <rPr>
        <sz val="9"/>
        <color indexed="8"/>
        <rFont val="Arial"/>
        <family val="2"/>
      </rPr>
      <t xml:space="preserve">Journeyman Overtime Rate  </t>
    </r>
  </si>
  <si>
    <r>
      <t>F.</t>
    </r>
    <r>
      <rPr>
        <sz val="7"/>
        <color indexed="8"/>
        <rFont val="Times New Roman"/>
        <family val="1"/>
      </rPr>
      <t xml:space="preserve">     </t>
    </r>
    <r>
      <rPr>
        <sz val="9"/>
        <color indexed="8"/>
        <rFont val="Arial"/>
        <family val="2"/>
      </rPr>
      <t>Journeyman Holiday Rate</t>
    </r>
  </si>
  <si>
    <r>
      <t>G.</t>
    </r>
    <r>
      <rPr>
        <sz val="7"/>
        <color indexed="8"/>
        <rFont val="Times New Roman"/>
        <family val="1"/>
      </rPr>
      <t xml:space="preserve">    </t>
    </r>
    <r>
      <rPr>
        <sz val="9"/>
        <color indexed="8"/>
        <rFont val="Arial"/>
        <family val="2"/>
      </rPr>
      <t>Apprentice Rate</t>
    </r>
  </si>
  <si>
    <r>
      <t>H.</t>
    </r>
    <r>
      <rPr>
        <sz val="7"/>
        <color indexed="8"/>
        <rFont val="Times New Roman"/>
        <family val="1"/>
      </rPr>
      <t xml:space="preserve">    </t>
    </r>
    <r>
      <rPr>
        <sz val="9"/>
        <color indexed="8"/>
        <rFont val="Arial"/>
        <family val="2"/>
      </rPr>
      <t>Apprentice Overtime Rate</t>
    </r>
  </si>
  <si>
    <r>
      <t>J.</t>
    </r>
    <r>
      <rPr>
        <sz val="7"/>
        <color indexed="8"/>
        <rFont val="Times New Roman"/>
        <family val="1"/>
      </rPr>
      <t xml:space="preserve">     </t>
    </r>
    <r>
      <rPr>
        <sz val="9"/>
        <color indexed="8"/>
        <rFont val="Arial"/>
        <family val="2"/>
      </rPr>
      <t>Apprentice Overtime Rate</t>
    </r>
  </si>
  <si>
    <r>
      <t>K.</t>
    </r>
    <r>
      <rPr>
        <sz val="7"/>
        <color indexed="8"/>
        <rFont val="Times New Roman"/>
        <family val="1"/>
      </rPr>
      <t xml:space="preserve">     </t>
    </r>
    <r>
      <rPr>
        <sz val="9"/>
        <color indexed="8"/>
        <rFont val="Arial"/>
        <family val="2"/>
      </rPr>
      <t>Apprentice Holiday Rate</t>
    </r>
  </si>
  <si>
    <r>
      <t>L.</t>
    </r>
    <r>
      <rPr>
        <sz val="7"/>
        <color indexed="8"/>
        <rFont val="Times New Roman"/>
        <family val="1"/>
      </rPr>
      <t xml:space="preserve">     </t>
    </r>
    <r>
      <rPr>
        <sz val="9"/>
        <color indexed="8"/>
        <rFont val="Arial"/>
        <family val="2"/>
      </rPr>
      <t>Laborer/Helper Rate</t>
    </r>
  </si>
  <si>
    <r>
      <t>M.</t>
    </r>
    <r>
      <rPr>
        <sz val="7"/>
        <color indexed="8"/>
        <rFont val="Times New Roman"/>
        <family val="1"/>
      </rPr>
      <t xml:space="preserve">    </t>
    </r>
    <r>
      <rPr>
        <sz val="9"/>
        <color indexed="8"/>
        <rFont val="Arial"/>
        <family val="2"/>
      </rPr>
      <t xml:space="preserve">Laborer/Helper Overtime Rate </t>
    </r>
  </si>
  <si>
    <r>
      <t>N.</t>
    </r>
    <r>
      <rPr>
        <sz val="7"/>
        <color indexed="8"/>
        <rFont val="Times New Roman"/>
        <family val="1"/>
      </rPr>
      <t xml:space="preserve">    </t>
    </r>
    <r>
      <rPr>
        <sz val="9"/>
        <color indexed="8"/>
        <rFont val="Arial"/>
        <family val="2"/>
      </rPr>
      <t>Laborer/Helper Holiday Rate</t>
    </r>
  </si>
  <si>
    <t>RFB No. WU-04-14 Water Distribution Parts &amp; Supplies Bid Tab</t>
  </si>
  <si>
    <t>Bid Deadline: June 19, 2014, 2:00 pm</t>
  </si>
  <si>
    <t>Western Industrial Supply</t>
  </si>
  <si>
    <t>KV13</t>
  </si>
  <si>
    <t>1 WEEK</t>
  </si>
  <si>
    <t>2-WEEKS</t>
  </si>
  <si>
    <t>KV13-332W-NL</t>
  </si>
  <si>
    <t>1-4 wks</t>
  </si>
  <si>
    <t>KV13-444W-NL</t>
  </si>
  <si>
    <t>KV23</t>
  </si>
  <si>
    <t>KV23-332W-NL</t>
  </si>
  <si>
    <t>KV23-444W-NL</t>
  </si>
  <si>
    <t>KV43</t>
  </si>
  <si>
    <t>KV43-332W-G-NL</t>
  </si>
  <si>
    <t>KV43-444W-G-NL</t>
  </si>
  <si>
    <t>F600</t>
  </si>
  <si>
    <t>F600-3NL</t>
  </si>
  <si>
    <t>F600-4NL</t>
  </si>
  <si>
    <t>F1000</t>
  </si>
  <si>
    <t>B11</t>
  </si>
  <si>
    <t>B11-333WRNL</t>
  </si>
  <si>
    <t>B11-444WRNL</t>
  </si>
  <si>
    <t>B21</t>
  </si>
  <si>
    <t>B21-333WRNL</t>
  </si>
  <si>
    <t>B21-444WRNL</t>
  </si>
  <si>
    <t>B21-555WRNL</t>
  </si>
  <si>
    <t>UP105</t>
  </si>
  <si>
    <t>HAMOND</t>
  </si>
  <si>
    <t>34HVNL</t>
  </si>
  <si>
    <t>1HVNL</t>
  </si>
  <si>
    <t>114HVNL</t>
  </si>
  <si>
    <t>112HVNL</t>
  </si>
  <si>
    <t>2HVNL</t>
  </si>
  <si>
    <t>V42</t>
  </si>
  <si>
    <t>V42-9WNL</t>
  </si>
  <si>
    <t>V42-09W-NL</t>
  </si>
  <si>
    <t>V42-12WNL</t>
  </si>
  <si>
    <t>V42-12W-NL</t>
  </si>
  <si>
    <t>V44</t>
  </si>
  <si>
    <t>V44-10WNL</t>
  </si>
  <si>
    <t>C38</t>
  </si>
  <si>
    <t>C38-23-2.5NL</t>
  </si>
  <si>
    <t>C38-23-1.5NL</t>
  </si>
  <si>
    <t>C38-23-1-5-NL</t>
  </si>
  <si>
    <t>C38-44-2.625NL</t>
  </si>
  <si>
    <t>C38-44-2-625-NL</t>
  </si>
  <si>
    <t>C38-44-1.5NL</t>
  </si>
  <si>
    <t>C38-44-1-5-NL</t>
  </si>
  <si>
    <t>CF31</t>
  </si>
  <si>
    <t>CF3177SLOTTEDNL</t>
  </si>
  <si>
    <t>LEE BRASS</t>
  </si>
  <si>
    <t>12.3RN</t>
  </si>
  <si>
    <t>12.4RN</t>
  </si>
  <si>
    <t>12.6RN</t>
  </si>
  <si>
    <t>34.CRN</t>
  </si>
  <si>
    <t>34.2RN</t>
  </si>
  <si>
    <t>34.3RN</t>
  </si>
  <si>
    <t>34.4RN</t>
  </si>
  <si>
    <t>34.6RN</t>
  </si>
  <si>
    <t>1.CRN</t>
  </si>
  <si>
    <t>1.2RN</t>
  </si>
  <si>
    <t>1.3RN</t>
  </si>
  <si>
    <t>1.4RN</t>
  </si>
  <si>
    <t>1.6RN</t>
  </si>
  <si>
    <t>114.3RN</t>
  </si>
  <si>
    <t>114.6RN</t>
  </si>
  <si>
    <t>112.CRN</t>
  </si>
  <si>
    <t>112.3RN</t>
  </si>
  <si>
    <t>112.6RN</t>
  </si>
  <si>
    <t>2.CRN</t>
  </si>
  <si>
    <t>2.3RN</t>
  </si>
  <si>
    <t>2.4RN</t>
  </si>
  <si>
    <t>2.6RN</t>
  </si>
  <si>
    <t>2.10RN</t>
  </si>
  <si>
    <t>C28</t>
  </si>
  <si>
    <t>C28-33NL</t>
  </si>
  <si>
    <t>C28-44NL</t>
  </si>
  <si>
    <t>C28-77NL</t>
  </si>
  <si>
    <t>C84</t>
  </si>
  <si>
    <t>C84-33QNL</t>
  </si>
  <si>
    <t>C84-33-NL</t>
  </si>
  <si>
    <t>C84-44QNL</t>
  </si>
  <si>
    <t>C84-44-NL</t>
  </si>
  <si>
    <t>34TBC</t>
  </si>
  <si>
    <t>1TBC</t>
  </si>
  <si>
    <t>2TBC</t>
  </si>
  <si>
    <t>LFSC2</t>
  </si>
  <si>
    <t>LFSC2-33NL</t>
  </si>
  <si>
    <t>LFC2-44NL</t>
  </si>
  <si>
    <t>34TBT</t>
  </si>
  <si>
    <t>1TBT</t>
  </si>
  <si>
    <t>2TBT</t>
  </si>
  <si>
    <t>12TBP</t>
  </si>
  <si>
    <t>34TBP</t>
  </si>
  <si>
    <t>1TBP</t>
  </si>
  <si>
    <t>2TBP</t>
  </si>
  <si>
    <t>14TBP</t>
  </si>
  <si>
    <t>34TB90</t>
  </si>
  <si>
    <t>1TB90</t>
  </si>
  <si>
    <t>2TB90</t>
  </si>
  <si>
    <t>2TBS90</t>
  </si>
  <si>
    <t>1TBS90</t>
  </si>
  <si>
    <t>CS22</t>
  </si>
  <si>
    <t>CS22-33NL</t>
  </si>
  <si>
    <t>CS22-44NL</t>
  </si>
  <si>
    <t>C22</t>
  </si>
  <si>
    <t>C22-33NL</t>
  </si>
  <si>
    <t>C22-44NL</t>
  </si>
  <si>
    <t>C44</t>
  </si>
  <si>
    <t>C44-33QNL</t>
  </si>
  <si>
    <t>C44-44QNL</t>
  </si>
  <si>
    <t>L84</t>
  </si>
  <si>
    <t>L84-33QNL</t>
  </si>
  <si>
    <t>L84-44QNL</t>
  </si>
  <si>
    <t>L28-33NL</t>
  </si>
  <si>
    <t>L84-33-NO</t>
  </si>
  <si>
    <t>L28-44NL</t>
  </si>
  <si>
    <t>L84-44-NL</t>
  </si>
  <si>
    <t>C01</t>
  </si>
  <si>
    <t>C01-33NL</t>
  </si>
  <si>
    <t>C01-33-NL</t>
  </si>
  <si>
    <t>C01-44NL</t>
  </si>
  <si>
    <t>C01-44-NL</t>
  </si>
  <si>
    <t>C18-13NL</t>
  </si>
  <si>
    <t>C18-34NL</t>
  </si>
  <si>
    <t>C18-35NL</t>
  </si>
  <si>
    <t>C18-45NL</t>
  </si>
  <si>
    <t>C18-47NL</t>
  </si>
  <si>
    <t>BBAA</t>
  </si>
  <si>
    <t>BBAA-43NL</t>
  </si>
  <si>
    <t>EAST JORDAN</t>
  </si>
  <si>
    <t>514VBLW</t>
  </si>
  <si>
    <t>10TS</t>
  </si>
  <si>
    <t>15B</t>
  </si>
  <si>
    <t>11P</t>
  </si>
  <si>
    <t>11PWMBLL</t>
  </si>
  <si>
    <t>1-4wks</t>
  </si>
  <si>
    <t>11PWMCSA</t>
  </si>
  <si>
    <t>1324</t>
  </si>
  <si>
    <t>1324-12</t>
  </si>
  <si>
    <t>32414001</t>
  </si>
  <si>
    <t>8475Z</t>
  </si>
  <si>
    <t>60COBLL</t>
  </si>
  <si>
    <t>8475C</t>
  </si>
  <si>
    <t>60COBLID</t>
  </si>
  <si>
    <t>1177Z</t>
  </si>
  <si>
    <t>1177A</t>
  </si>
  <si>
    <t>1177 SEWER</t>
  </si>
  <si>
    <t>TYLER UNION</t>
  </si>
  <si>
    <t>C153</t>
  </si>
  <si>
    <t>4U90IE</t>
  </si>
  <si>
    <t>6U90IE</t>
  </si>
  <si>
    <t>8U90IE</t>
  </si>
  <si>
    <t>10U90IE</t>
  </si>
  <si>
    <t>12U90IE</t>
  </si>
  <si>
    <t>16U90IE</t>
  </si>
  <si>
    <t>4U45IE</t>
  </si>
  <si>
    <t>6U45IE</t>
  </si>
  <si>
    <t>8U45IE</t>
  </si>
  <si>
    <t>10U45IE</t>
  </si>
  <si>
    <t>12U45IE</t>
  </si>
  <si>
    <t>16U45IE</t>
  </si>
  <si>
    <t>4U22IE</t>
  </si>
  <si>
    <t>6U22IE</t>
  </si>
  <si>
    <t>8U22IE</t>
  </si>
  <si>
    <t>10U22IE</t>
  </si>
  <si>
    <t>12U22IE</t>
  </si>
  <si>
    <t>16U22IE</t>
  </si>
  <si>
    <t>4UTIE</t>
  </si>
  <si>
    <t>6.4UTIE</t>
  </si>
  <si>
    <t>6UTIE</t>
  </si>
  <si>
    <t>8.4UTIE</t>
  </si>
  <si>
    <t>8.6UTIE</t>
  </si>
  <si>
    <t>8UTIE</t>
  </si>
  <si>
    <t>12.4UTIE</t>
  </si>
  <si>
    <t>12.6UTIE</t>
  </si>
  <si>
    <t>12.10UTIE</t>
  </si>
  <si>
    <t>12UTIE</t>
  </si>
  <si>
    <t>16.12UIE</t>
  </si>
  <si>
    <t>16UTIE</t>
  </si>
  <si>
    <t>4UXIE</t>
  </si>
  <si>
    <t>6.4UXIE</t>
  </si>
  <si>
    <t>6UXIE</t>
  </si>
  <si>
    <t>8.4UXIE</t>
  </si>
  <si>
    <t>8.6UXIE</t>
  </si>
  <si>
    <t>8UXIE</t>
  </si>
  <si>
    <t>12.6UXIE</t>
  </si>
  <si>
    <t>12.8UXIE</t>
  </si>
  <si>
    <t>12UXIE</t>
  </si>
  <si>
    <t>4UPIE</t>
  </si>
  <si>
    <t>6UPIE</t>
  </si>
  <si>
    <t>8UPIE</t>
  </si>
  <si>
    <t>10UPIE</t>
  </si>
  <si>
    <t>12UPIE</t>
  </si>
  <si>
    <t>16UPIE</t>
  </si>
  <si>
    <t>4UKIE</t>
  </si>
  <si>
    <t>6UKIE</t>
  </si>
  <si>
    <t>8UKIE</t>
  </si>
  <si>
    <t>10UKIE</t>
  </si>
  <si>
    <t>12UKIE</t>
  </si>
  <si>
    <t>16UKIE</t>
  </si>
  <si>
    <t>4UPIPIE</t>
  </si>
  <si>
    <t>6UPIPIE</t>
  </si>
  <si>
    <t>8UPIPIE</t>
  </si>
  <si>
    <t>10UPIPIE</t>
  </si>
  <si>
    <t>12UPIPIE</t>
  </si>
  <si>
    <t>C110</t>
  </si>
  <si>
    <t>16UPIPIE</t>
  </si>
  <si>
    <t>4.2URIE</t>
  </si>
  <si>
    <t>6.4URIE</t>
  </si>
  <si>
    <t>8.4URIE</t>
  </si>
  <si>
    <t>8.6URIE</t>
  </si>
  <si>
    <t>12.4URIE</t>
  </si>
  <si>
    <t>12.6URIE</t>
  </si>
  <si>
    <t>12.8URIE</t>
  </si>
  <si>
    <t>12.10URIE</t>
  </si>
  <si>
    <t>16.6URIE</t>
  </si>
  <si>
    <t>16.12URIE</t>
  </si>
  <si>
    <t>4.13USIE</t>
  </si>
  <si>
    <t>6.13USSIE</t>
  </si>
  <si>
    <t>8.13USSIE</t>
  </si>
  <si>
    <t>NO QUOTE</t>
  </si>
  <si>
    <t>10.13USSE</t>
  </si>
  <si>
    <t>12.13USSIE</t>
  </si>
  <si>
    <t>6USTIE</t>
  </si>
  <si>
    <t>8.6USTIE</t>
  </si>
  <si>
    <t>4U11IE</t>
  </si>
  <si>
    <t>6U11IE</t>
  </si>
  <si>
    <t>8U11IE</t>
  </si>
  <si>
    <t>10U11IE</t>
  </si>
  <si>
    <t>12U11IE</t>
  </si>
  <si>
    <t>16U11I</t>
  </si>
  <si>
    <t>4USSIE</t>
  </si>
  <si>
    <t>6USSIE</t>
  </si>
  <si>
    <t>8USSIE</t>
  </si>
  <si>
    <t>10USSIE</t>
  </si>
  <si>
    <t>12USSIE</t>
  </si>
  <si>
    <t>4.2UPTIE</t>
  </si>
  <si>
    <t>6.2UPTIE</t>
  </si>
  <si>
    <t>8.2UPTIE</t>
  </si>
  <si>
    <t>10.2UPTIE</t>
  </si>
  <si>
    <t>12.2UPTIE</t>
  </si>
  <si>
    <t>16.2UPTIE</t>
  </si>
  <si>
    <t>4.2UTTIE</t>
  </si>
  <si>
    <t>6.2UTTIE</t>
  </si>
  <si>
    <t>8.2UTTIE</t>
  </si>
  <si>
    <t>5CD250</t>
  </si>
  <si>
    <t xml:space="preserve">2A-423 SUPER </t>
  </si>
  <si>
    <t>JM EAGLE</t>
  </si>
  <si>
    <t>SDR21</t>
  </si>
  <si>
    <t>2SDR21</t>
  </si>
  <si>
    <t>Smith-Blair</t>
  </si>
  <si>
    <t>46204460560000</t>
  </si>
  <si>
    <t>46206540765000</t>
  </si>
  <si>
    <t>FC2W8L12</t>
  </si>
  <si>
    <t>46208540985000</t>
  </si>
  <si>
    <t>FC2A-1177-1212</t>
  </si>
  <si>
    <t>44100001160900</t>
  </si>
  <si>
    <t>FC2A-1404-1438</t>
  </si>
  <si>
    <t>44114201350900</t>
  </si>
  <si>
    <t>FC2A-1780-1780</t>
  </si>
  <si>
    <t>44118901780900</t>
  </si>
  <si>
    <t>FC2A-2000-2000</t>
  </si>
  <si>
    <t>44100199207003</t>
  </si>
  <si>
    <t>441</t>
  </si>
  <si>
    <t>FC1-1146-1146</t>
  </si>
  <si>
    <t>FC1-1356-1356</t>
  </si>
  <si>
    <t>44100001350900</t>
  </si>
  <si>
    <t>44100001780900</t>
  </si>
  <si>
    <t>226-00048007-000</t>
  </si>
  <si>
    <t>22600048007000</t>
  </si>
  <si>
    <t>226-00045007-000</t>
  </si>
  <si>
    <t>22600045007000</t>
  </si>
  <si>
    <t>226-00045012-000</t>
  </si>
  <si>
    <t>22600045012000</t>
  </si>
  <si>
    <t>226-00048020-000</t>
  </si>
  <si>
    <t>22600048020000</t>
  </si>
  <si>
    <t>226-00069007-000</t>
  </si>
  <si>
    <t>22600069007000</t>
  </si>
  <si>
    <t>226-00069012-000</t>
  </si>
  <si>
    <t>22600069012000</t>
  </si>
  <si>
    <t>226-00069020-000</t>
  </si>
  <si>
    <t>22600069020000</t>
  </si>
  <si>
    <t>226-00090507-000</t>
  </si>
  <si>
    <t>22600090507000</t>
  </si>
  <si>
    <t>226-00090512-000</t>
  </si>
  <si>
    <t>22600090512000</t>
  </si>
  <si>
    <t>226-00090520-000</t>
  </si>
  <si>
    <t>22600090520000</t>
  </si>
  <si>
    <t>226-00023815-000</t>
  </si>
  <si>
    <t>22600023815000</t>
  </si>
  <si>
    <t>227-00048007-000</t>
  </si>
  <si>
    <t>22700048007000</t>
  </si>
  <si>
    <t>227-00069012-000</t>
  </si>
  <si>
    <t>22700069012000</t>
  </si>
  <si>
    <t>227-00090512-000</t>
  </si>
  <si>
    <t>22700090512000</t>
  </si>
  <si>
    <t>227-00111015-000</t>
  </si>
  <si>
    <t>22700111012000</t>
  </si>
  <si>
    <t>227-00132015-000</t>
  </si>
  <si>
    <t>22700132012050</t>
  </si>
  <si>
    <t>228-20171515-000</t>
  </si>
  <si>
    <t>22820171515000</t>
  </si>
  <si>
    <t>227-00136520-000</t>
  </si>
  <si>
    <t>22700136525000</t>
  </si>
  <si>
    <t>227-00132020-000</t>
  </si>
  <si>
    <t>22700132020000</t>
  </si>
  <si>
    <t>228-20150720-000</t>
  </si>
  <si>
    <t>22820150720000</t>
  </si>
  <si>
    <t>228-20159220-000</t>
  </si>
  <si>
    <t>22820159220000</t>
  </si>
  <si>
    <t>228-20184615-000</t>
  </si>
  <si>
    <t>228-20199020-000</t>
  </si>
  <si>
    <t>22830192020000</t>
  </si>
  <si>
    <t>228-20215220-000</t>
  </si>
  <si>
    <t>22830214020000</t>
  </si>
  <si>
    <t>245-00023803-000</t>
  </si>
  <si>
    <t>24500023803000</t>
  </si>
  <si>
    <t>245-00035003-000</t>
  </si>
  <si>
    <t>24500035003000</t>
  </si>
  <si>
    <t>245-00008403-000</t>
  </si>
  <si>
    <t>24500008403000</t>
  </si>
  <si>
    <t>245-00010503-000</t>
  </si>
  <si>
    <t>24500010503000</t>
  </si>
  <si>
    <t>245-00013203-000</t>
  </si>
  <si>
    <t>24500013203000</t>
  </si>
  <si>
    <t>245-00016603-000</t>
  </si>
  <si>
    <t>24500016603000</t>
  </si>
  <si>
    <t>245-00019003-000</t>
  </si>
  <si>
    <t>24500019003000</t>
  </si>
  <si>
    <t>245-00023806-000</t>
  </si>
  <si>
    <t>24500023806000</t>
  </si>
  <si>
    <t>245-00016606-000</t>
  </si>
  <si>
    <t>24500016606000</t>
  </si>
  <si>
    <t>245-00019006-000</t>
  </si>
  <si>
    <t>24500019006000</t>
  </si>
  <si>
    <t>226-00023807-000</t>
  </si>
  <si>
    <t>22600023807000</t>
  </si>
  <si>
    <t>1- 4wks</t>
  </si>
  <si>
    <t>238-048007-009</t>
  </si>
  <si>
    <t>23800048007009</t>
  </si>
  <si>
    <t>238-045012-009</t>
  </si>
  <si>
    <t>23800048012009</t>
  </si>
  <si>
    <t>238-069007-009</t>
  </si>
  <si>
    <t>23800069007009</t>
  </si>
  <si>
    <t>238-069012-009</t>
  </si>
  <si>
    <t>23800069012009</t>
  </si>
  <si>
    <t>238-090507-009</t>
  </si>
  <si>
    <t>23800090507009</t>
  </si>
  <si>
    <t>238-090512-009</t>
  </si>
  <si>
    <t>23800090512009</t>
  </si>
  <si>
    <t>238-111012-009</t>
  </si>
  <si>
    <t>23900111012009</t>
  </si>
  <si>
    <t>238-132012-009</t>
  </si>
  <si>
    <t>23900132012009</t>
  </si>
  <si>
    <t>JONES</t>
  </si>
  <si>
    <t>52500008400003</t>
  </si>
  <si>
    <t>52500010500003</t>
  </si>
  <si>
    <t>52500013200003</t>
  </si>
  <si>
    <t>52500016600003</t>
  </si>
  <si>
    <t>52500019000003</t>
  </si>
  <si>
    <t>41100023801003</t>
  </si>
  <si>
    <t>41100028801003</t>
  </si>
  <si>
    <t>41190035001003</t>
  </si>
  <si>
    <t>202B-750 X CC4</t>
  </si>
  <si>
    <t>202B-962 X CC4</t>
  </si>
  <si>
    <t>S70-204</t>
  </si>
  <si>
    <t>S70-404</t>
  </si>
  <si>
    <t>S90-604</t>
  </si>
  <si>
    <t>S90-804</t>
  </si>
  <si>
    <t>S90-1204</t>
  </si>
  <si>
    <t>202B-1212 X CC4</t>
  </si>
  <si>
    <t>202B-1438 X CC4</t>
  </si>
  <si>
    <t>202B-1725 X CC4</t>
  </si>
  <si>
    <t>202B-962 X IP7</t>
  </si>
  <si>
    <t>S71-407</t>
  </si>
  <si>
    <t>S91-607</t>
  </si>
  <si>
    <t>S91-807</t>
  </si>
  <si>
    <t>S91-1207</t>
  </si>
  <si>
    <t>202B-750-IP7</t>
  </si>
  <si>
    <t>202B-1212-IP7</t>
  </si>
  <si>
    <t>202B-1438-IP7</t>
  </si>
  <si>
    <t>202B-1840-IP7</t>
  </si>
  <si>
    <t>FAST5104CSFG-4</t>
  </si>
  <si>
    <t>66304800400200</t>
  </si>
  <si>
    <t>FAST7304CSFG-4</t>
  </si>
  <si>
    <t>66306900400000</t>
  </si>
  <si>
    <t>FAST7306CSFG-6</t>
  </si>
  <si>
    <t>66306900600200</t>
  </si>
  <si>
    <t>FAST9454CSFG-4</t>
  </si>
  <si>
    <t>66309050400000</t>
  </si>
  <si>
    <t>FAST9456CSFG-6</t>
  </si>
  <si>
    <t>66309050600000</t>
  </si>
  <si>
    <t>FAST9458CSFG-8</t>
  </si>
  <si>
    <t>66309050800200</t>
  </si>
  <si>
    <t>FAST11454CSFG-4</t>
  </si>
  <si>
    <t>66311100400000</t>
  </si>
  <si>
    <t>FAST11456CSFG-6</t>
  </si>
  <si>
    <t>66311100600000</t>
  </si>
  <si>
    <t>FAST11458CSFG-8</t>
  </si>
  <si>
    <t>66311100800000</t>
  </si>
  <si>
    <t>FAST114510SFG10</t>
  </si>
  <si>
    <t>66311101000200</t>
  </si>
  <si>
    <t>FAST13504CSFG-4</t>
  </si>
  <si>
    <t>66313200400000</t>
  </si>
  <si>
    <t>FAST13506CSFG-6</t>
  </si>
  <si>
    <t>66313200600000</t>
  </si>
  <si>
    <t>FAST13508CSFG-8</t>
  </si>
  <si>
    <t>66313200800000</t>
  </si>
  <si>
    <t>FAST135012FG12</t>
  </si>
  <si>
    <t>66313201200200</t>
  </si>
  <si>
    <t>FAST19928CSFG-8</t>
  </si>
  <si>
    <t>66319500800000</t>
  </si>
  <si>
    <t>FAST5304CSFG-4</t>
  </si>
  <si>
    <t>66305560400000</t>
  </si>
  <si>
    <t>FAST7504CSFG-4</t>
  </si>
  <si>
    <t>66307450400000</t>
  </si>
  <si>
    <t>FAST7506CSFG-6</t>
  </si>
  <si>
    <t>66307450600200</t>
  </si>
  <si>
    <t>FAST9704CSFG-4</t>
  </si>
  <si>
    <t>66309450400000</t>
  </si>
  <si>
    <t>FAST9706CSFG-6</t>
  </si>
  <si>
    <t>66309450600000</t>
  </si>
  <si>
    <t>FAST9708CSFG-8</t>
  </si>
  <si>
    <t>66309450800200</t>
  </si>
  <si>
    <t>FAST121154FG-4</t>
  </si>
  <si>
    <t>66311750400000</t>
  </si>
  <si>
    <t>FAST12156CSFG-6</t>
  </si>
  <si>
    <t>66311750600000</t>
  </si>
  <si>
    <t>FAST12158CSFG-8</t>
  </si>
  <si>
    <t>66311750800000</t>
  </si>
  <si>
    <t>FAST121510FG10</t>
  </si>
  <si>
    <t>66311751000200</t>
  </si>
  <si>
    <t>FAST14404CSFG-4</t>
  </si>
  <si>
    <t>66314250400000</t>
  </si>
  <si>
    <t>FAST14406CSFG-6</t>
  </si>
  <si>
    <t>66314250600000</t>
  </si>
  <si>
    <t>FAST14408CSFG-8</t>
  </si>
  <si>
    <t>66314250800000</t>
  </si>
  <si>
    <t>FAST144012FG12</t>
  </si>
  <si>
    <t>66314251200200</t>
  </si>
  <si>
    <t>Resilient Seated Gate Valve</t>
  </si>
  <si>
    <t>RW12</t>
  </si>
  <si>
    <t>H&amp;H</t>
  </si>
  <si>
    <t>2500MM</t>
  </si>
  <si>
    <t>RW18</t>
  </si>
  <si>
    <t>2500FM</t>
  </si>
  <si>
    <t>2500FF</t>
  </si>
  <si>
    <t>RW13</t>
  </si>
  <si>
    <t>UFR1500</t>
  </si>
  <si>
    <t>2 WEEKS</t>
  </si>
  <si>
    <t>2242PEC</t>
  </si>
  <si>
    <t>2248PEC</t>
  </si>
  <si>
    <t>Megaflange-Flange Adapter- Series 2100 (EBAA Iron)</t>
  </si>
  <si>
    <r>
      <t>FORD</t>
    </r>
    <r>
      <rPr>
        <sz val="14"/>
        <color indexed="10"/>
        <rFont val="Arial"/>
        <family val="2"/>
      </rPr>
      <t xml:space="preserve"> *</t>
    </r>
  </si>
  <si>
    <t>UFA900</t>
  </si>
  <si>
    <t>Stock - 3 Weeks</t>
  </si>
  <si>
    <t>14 Calendar Days</t>
  </si>
  <si>
    <t>2-30 Calendar Days</t>
  </si>
  <si>
    <t>Member of Buyboard or other Purchasing Co-op?</t>
  </si>
  <si>
    <t>*  Time is of the essence in the delivery of items on this Bid.</t>
  </si>
  <si>
    <t>Benmark Supply, Midland Tx</t>
  </si>
  <si>
    <t>DW Utility Supply, Waxahachie Tx</t>
  </si>
  <si>
    <t>HD Supply Waterworks, San Angelo Tx</t>
  </si>
  <si>
    <t>HD Supply Waterworks, Waco Tx</t>
  </si>
  <si>
    <t>Morrison Supply, San Angelo Tx</t>
  </si>
  <si>
    <t>Plastic Wholesale, Abilene, Tx</t>
  </si>
  <si>
    <t>Western Industrial Supply, Odessa Tx</t>
  </si>
  <si>
    <t>Republic</t>
  </si>
  <si>
    <t>Request Staples Password</t>
  </si>
  <si>
    <t>Uniforms-Purchase</t>
  </si>
  <si>
    <t>PUR-01-14</t>
  </si>
  <si>
    <t>Bid Summary       RFB: PUR-01-14/Work Uniforms</t>
  </si>
  <si>
    <t>Bid Opening: May 28, 2014, 2:00 pm</t>
  </si>
  <si>
    <t>S-3X</t>
  </si>
  <si>
    <t>4X +</t>
  </si>
  <si>
    <t xml:space="preserve">SHIRTS, Regular Long Sleeve </t>
  </si>
  <si>
    <t>Sizes</t>
  </si>
  <si>
    <t>28-50 Waist</t>
  </si>
  <si>
    <t>52+ Waist</t>
  </si>
  <si>
    <t>CASUAL SHIRTS</t>
  </si>
  <si>
    <t>S-2XL</t>
  </si>
  <si>
    <t>3XL-4XL</t>
  </si>
  <si>
    <t>RAINWEAR</t>
  </si>
  <si>
    <t>RAIN PARKA- Mid Length</t>
  </si>
  <si>
    <t>RAIN SLICKER - Duster Length</t>
  </si>
  <si>
    <t>Logo included</t>
  </si>
  <si>
    <t>30 days</t>
  </si>
  <si>
    <t>P-CARD</t>
  </si>
  <si>
    <t>REPRESENTATIVE FOR MEASUREMENTS</t>
  </si>
  <si>
    <t>Adobe Signs @ T Shirts</t>
  </si>
  <si>
    <t xml:space="preserve">ARAMARK Uniform Services </t>
  </si>
  <si>
    <t>Aureus International</t>
  </si>
  <si>
    <t>Casco</t>
  </si>
  <si>
    <t>Cintas</t>
  </si>
  <si>
    <t>Direct Action Uniforms</t>
  </si>
  <si>
    <t>G7K Services</t>
  </si>
  <si>
    <t>Galls "An Aramark Company" LLC</t>
  </si>
  <si>
    <t>Miller Uniforms And Emblems</t>
  </si>
  <si>
    <t>Mr. Boots Inc</t>
  </si>
  <si>
    <t>Palmer Feed &amp; Supply Inc</t>
  </si>
  <si>
    <t>S &amp; S Silkscreening</t>
  </si>
  <si>
    <t>ServiceWear Apparel</t>
  </si>
  <si>
    <t>Tractor Supply</t>
  </si>
  <si>
    <t>Tyler Uniform</t>
  </si>
  <si>
    <t xml:space="preserve">Unifirst </t>
  </si>
  <si>
    <t>Extended 1st year (auto)</t>
  </si>
  <si>
    <t>FD-04-14</t>
  </si>
  <si>
    <t>FERNO</t>
  </si>
  <si>
    <t>LIFE ASSIST</t>
  </si>
  <si>
    <t>MIDWEST MEDICAL</t>
  </si>
  <si>
    <t>NASHVILLE MEDICAL</t>
  </si>
  <si>
    <t>SOUTHEASTERN EMERGENCY EQ.</t>
  </si>
  <si>
    <t>Prod ID</t>
  </si>
  <si>
    <t>Qty Ordered</t>
  </si>
  <si>
    <t>371006</t>
  </si>
  <si>
    <t xml:space="preserve">04911-34 </t>
  </si>
  <si>
    <t>3339-00</t>
  </si>
  <si>
    <t>IMS3339</t>
  </si>
  <si>
    <t xml:space="preserve">Diphenhydramine </t>
  </si>
  <si>
    <t>0376-25</t>
  </si>
  <si>
    <t xml:space="preserve">02290-31 </t>
  </si>
  <si>
    <t>AB2290-31C</t>
  </si>
  <si>
    <t>Medication Afrin or Equivalent</t>
  </si>
  <si>
    <t>5711-35</t>
  </si>
  <si>
    <t>WH5711-35</t>
  </si>
  <si>
    <t>373301</t>
  </si>
  <si>
    <t>3301-00</t>
  </si>
  <si>
    <t>AB7517-16</t>
  </si>
  <si>
    <t>0641142035</t>
  </si>
  <si>
    <t>7241-01</t>
  </si>
  <si>
    <t>AB7241-01</t>
  </si>
  <si>
    <t>373316</t>
  </si>
  <si>
    <t>4921-34</t>
  </si>
  <si>
    <t>Furosemide</t>
  </si>
  <si>
    <t>NoBid</t>
  </si>
  <si>
    <t xml:space="preserve">09631-04 </t>
  </si>
  <si>
    <t>9631-01</t>
  </si>
  <si>
    <t>AB9631-04</t>
  </si>
  <si>
    <t>0074490301</t>
  </si>
  <si>
    <t xml:space="preserve">04903-34 </t>
  </si>
  <si>
    <t>1323-01</t>
  </si>
  <si>
    <t>AB1323-05</t>
  </si>
  <si>
    <t>9501-25</t>
  </si>
  <si>
    <t>00487-950125</t>
  </si>
  <si>
    <t>WH14-2273C</t>
  </si>
  <si>
    <t>373369</t>
  </si>
  <si>
    <t>1469-01</t>
  </si>
  <si>
    <t>IMS3369</t>
  </si>
  <si>
    <t>0418-13</t>
  </si>
  <si>
    <t>00071-041813</t>
  </si>
  <si>
    <t>WH282-1494</t>
  </si>
  <si>
    <t>371035</t>
  </si>
  <si>
    <t xml:space="preserve">06637-34 </t>
  </si>
  <si>
    <t>6637-34</t>
  </si>
  <si>
    <t>IMS3352</t>
  </si>
  <si>
    <t>379200</t>
  </si>
  <si>
    <t>0711-30</t>
  </si>
  <si>
    <t>WH106-2256</t>
  </si>
  <si>
    <t>8778</t>
  </si>
  <si>
    <t>H5524</t>
  </si>
  <si>
    <t>TEX119-13</t>
  </si>
  <si>
    <t>PK20-150</t>
  </si>
  <si>
    <t>372339</t>
  </si>
  <si>
    <t xml:space="preserve">02339-34 </t>
  </si>
  <si>
    <t>AB2339-34</t>
  </si>
  <si>
    <t>371128 *sold in bx/10 @ $33.08</t>
  </si>
  <si>
    <t>2308-01</t>
  </si>
  <si>
    <t>SP656-01C</t>
  </si>
  <si>
    <t>0616-03</t>
  </si>
  <si>
    <t>0302-66</t>
  </si>
  <si>
    <t>SP302-66</t>
  </si>
  <si>
    <t>Package 3</t>
  </si>
  <si>
    <t>0030-37</t>
  </si>
  <si>
    <t>ORANGE</t>
  </si>
  <si>
    <t>LG1000</t>
  </si>
  <si>
    <t>0039-28</t>
  </si>
  <si>
    <t>WH148-5622</t>
  </si>
  <si>
    <t>1890-01 *sold in bx/10 @ $22.70</t>
  </si>
  <si>
    <t xml:space="preserve">01261-30 </t>
  </si>
  <si>
    <t>AB1890-01C</t>
  </si>
  <si>
    <t>25021-301-02</t>
  </si>
  <si>
    <t>WH6710</t>
  </si>
  <si>
    <t>G0914</t>
  </si>
  <si>
    <t xml:space="preserve">R5200-01 </t>
  </si>
  <si>
    <t>2B7124</t>
  </si>
  <si>
    <t>BA2F7124</t>
  </si>
  <si>
    <t>G0912</t>
  </si>
  <si>
    <t xml:space="preserve">R5000-01 </t>
  </si>
  <si>
    <t>2B7114</t>
  </si>
  <si>
    <t>BA2F7114</t>
  </si>
  <si>
    <t>600-10 * sold by ea @ $0.35</t>
  </si>
  <si>
    <t xml:space="preserve">2T0806 </t>
  </si>
  <si>
    <t>8881570121- Sold by bx/30</t>
  </si>
  <si>
    <t>EMCE0100-01</t>
  </si>
  <si>
    <t>J8375</t>
  </si>
  <si>
    <t>Ondansetron 4mg Easy Dissolve Tablet</t>
  </si>
  <si>
    <t>Medication Odansetron 4mg</t>
  </si>
  <si>
    <t>Box 30</t>
  </si>
  <si>
    <t>5265-64</t>
  </si>
  <si>
    <t>5238-64</t>
  </si>
  <si>
    <t>WH7732-93</t>
  </si>
  <si>
    <t>Mucosal Atomization Device</t>
  </si>
  <si>
    <t>400125</t>
  </si>
  <si>
    <t xml:space="preserve">MAD300 </t>
  </si>
  <si>
    <t>N0101</t>
  </si>
  <si>
    <t>WLFMAD300</t>
  </si>
  <si>
    <t>WTMAD300</t>
  </si>
  <si>
    <t>2521-07002</t>
  </si>
  <si>
    <t xml:space="preserve">32325RB </t>
  </si>
  <si>
    <t>353048</t>
  </si>
  <si>
    <t>S3048</t>
  </si>
  <si>
    <t>3048</t>
  </si>
  <si>
    <t>JJ3048</t>
  </si>
  <si>
    <t>353042</t>
  </si>
  <si>
    <t>S3042</t>
  </si>
  <si>
    <t>3042</t>
  </si>
  <si>
    <t>JJ3042</t>
  </si>
  <si>
    <t>3 inch</t>
  </si>
  <si>
    <t>BD382287 bid box/10</t>
  </si>
  <si>
    <t>B/D382287</t>
  </si>
  <si>
    <t>382287</t>
  </si>
  <si>
    <t>382237    10/bx</t>
  </si>
  <si>
    <t>BD382287</t>
  </si>
  <si>
    <t>353055</t>
  </si>
  <si>
    <t>S3055</t>
  </si>
  <si>
    <t>3055</t>
  </si>
  <si>
    <t>JJ3055</t>
  </si>
  <si>
    <t>353056</t>
  </si>
  <si>
    <t>S3056</t>
  </si>
  <si>
    <t>3056</t>
  </si>
  <si>
    <t>JJ3056</t>
  </si>
  <si>
    <t>S3050</t>
  </si>
  <si>
    <t>POR305006</t>
  </si>
  <si>
    <t>3050</t>
  </si>
  <si>
    <t>JJ3050</t>
  </si>
  <si>
    <t>8000-0344</t>
  </si>
  <si>
    <t>353063</t>
  </si>
  <si>
    <t>S3053</t>
  </si>
  <si>
    <t>3053</t>
  </si>
  <si>
    <t>JJ3053</t>
  </si>
  <si>
    <t>8000-000910-01</t>
  </si>
  <si>
    <t>601324X</t>
  </si>
  <si>
    <t xml:space="preserve">L8000 </t>
  </si>
  <si>
    <t>L8000</t>
  </si>
  <si>
    <t>BA2B1324</t>
  </si>
  <si>
    <t>8900-0006</t>
  </si>
  <si>
    <t>Flat Latex-Free</t>
  </si>
  <si>
    <t>G0835</t>
  </si>
  <si>
    <t>NLTB1-1B-25RL, SOLD IN ROLLS OF 25</t>
  </si>
  <si>
    <t>DUKNLT4100</t>
  </si>
  <si>
    <t>901100</t>
  </si>
  <si>
    <t>J8047</t>
  </si>
  <si>
    <t>BA2C6714</t>
  </si>
  <si>
    <t>354432</t>
  </si>
  <si>
    <t xml:space="preserve">705-4431 </t>
  </si>
  <si>
    <t>4431-</t>
  </si>
  <si>
    <t>MSOMS-11101</t>
  </si>
  <si>
    <t>333333</t>
  </si>
  <si>
    <t>705-4431</t>
  </si>
  <si>
    <t>J8025</t>
  </si>
  <si>
    <t>IV Set 10 drop/ml</t>
  </si>
  <si>
    <t>MedSource MS-83110 No Substitution</t>
  </si>
  <si>
    <t xml:space="preserve">MS-83110 </t>
  </si>
  <si>
    <t>MS-83110</t>
  </si>
  <si>
    <t>MSOMS-83110</t>
  </si>
  <si>
    <t xml:space="preserve">Extension Sets/Saline Locks </t>
  </si>
  <si>
    <t>Amsino Amsafe Extension Set 6 or 8 inch</t>
  </si>
  <si>
    <t>G1530</t>
  </si>
  <si>
    <t>A000606</t>
  </si>
  <si>
    <t>MSOMS-83091</t>
  </si>
  <si>
    <t>AE3108</t>
  </si>
  <si>
    <t>AM000606</t>
  </si>
  <si>
    <t>C4167 *sold by bx/100 @ $39.22</t>
  </si>
  <si>
    <t>C1000</t>
  </si>
  <si>
    <t>sm5000   100/bx</t>
  </si>
  <si>
    <t>BBRV1000</t>
  </si>
  <si>
    <t>350310</t>
  </si>
  <si>
    <t xml:space="preserve">MTM310 </t>
  </si>
  <si>
    <t>E4010</t>
  </si>
  <si>
    <t>888802</t>
  </si>
  <si>
    <t>VC410</t>
  </si>
  <si>
    <t>J8030</t>
  </si>
  <si>
    <t>1641-42018</t>
  </si>
  <si>
    <t xml:space="preserve">NN-1838R </t>
  </si>
  <si>
    <t>E26420</t>
  </si>
  <si>
    <t>J8157</t>
  </si>
  <si>
    <t>622238</t>
  </si>
  <si>
    <t xml:space="preserve">NN-2238R                 </t>
  </si>
  <si>
    <t>E26412</t>
  </si>
  <si>
    <t>J8151</t>
  </si>
  <si>
    <t>629604</t>
  </si>
  <si>
    <t>IT10CCLL</t>
  </si>
  <si>
    <t>BBM4617100V-02</t>
  </si>
  <si>
    <t>J8253BX</t>
  </si>
  <si>
    <t>62713161</t>
  </si>
  <si>
    <t>BBM4610310-02</t>
  </si>
  <si>
    <t>J8133</t>
  </si>
  <si>
    <t>675-AT0702 *sold in bx/100 @ $15.50</t>
  </si>
  <si>
    <t xml:space="preserve">AT0714 </t>
  </si>
  <si>
    <t>AT1002</t>
  </si>
  <si>
    <t>OWEAT0702</t>
  </si>
  <si>
    <t>J8084</t>
  </si>
  <si>
    <t>D250</t>
  </si>
  <si>
    <t>AB2049-02</t>
  </si>
  <si>
    <t>621515</t>
  </si>
  <si>
    <t>DIN1515</t>
  </si>
  <si>
    <t>ALGDIN1515X</t>
  </si>
  <si>
    <t>DIN 1515 X</t>
  </si>
  <si>
    <t>CDDIN1518</t>
  </si>
  <si>
    <t>30-27706BX</t>
  </si>
  <si>
    <t>SV*23BLK</t>
  </si>
  <si>
    <t>J8112</t>
  </si>
  <si>
    <t>1745</t>
  </si>
  <si>
    <t>KEN8881501368</t>
  </si>
  <si>
    <t>BD305945</t>
  </si>
  <si>
    <t xml:space="preserve">DIRECT ONLY </t>
  </si>
  <si>
    <t>Zoll Cuff Kit with Welch Allyn Small Adult Large Adult and Thigh Cuffs</t>
  </si>
  <si>
    <t>ZOLL_8000-0895</t>
  </si>
  <si>
    <t>Zoll 12-Lead one step ECG cable IEC</t>
  </si>
  <si>
    <t xml:space="preserve">8000-0599 </t>
  </si>
  <si>
    <t>Zoll12-Lead one step ECG cable AAMI</t>
  </si>
  <si>
    <t>Zoll X Series Filterline Set Adult/Pediatric</t>
  </si>
  <si>
    <t>174620</t>
  </si>
  <si>
    <t>8300-0520-01</t>
  </si>
  <si>
    <t>11996-000081</t>
  </si>
  <si>
    <t>M1920A</t>
  </si>
  <si>
    <t>Zoll X Series Rainbow 12 foot DCI Adult Reusable Patient Cable &amp; Sensor</t>
  </si>
  <si>
    <t>MASI_2202</t>
  </si>
  <si>
    <t>MA2202</t>
  </si>
  <si>
    <t>Zoll X Series Rainbow 12 foot DCI Pediatric Reusable Patient Cable &amp; Sensor</t>
  </si>
  <si>
    <t>MASI_2070</t>
  </si>
  <si>
    <t>MA2070</t>
  </si>
  <si>
    <t>Zoll X Series Gridded Paper Roll</t>
  </si>
  <si>
    <t>2745-90180 *sold in bx/6 @ $28.58</t>
  </si>
  <si>
    <t xml:space="preserve">8000-000901- </t>
  </si>
  <si>
    <t>8000-00901</t>
  </si>
  <si>
    <t>Zoll X Series ECG liquid gel electrodes 4 ECG electrode pouch</t>
  </si>
  <si>
    <t>16397</t>
  </si>
  <si>
    <t xml:space="preserve">8900-0004 </t>
  </si>
  <si>
    <t>ZOLL_8900-0004 SOLD BY CS/480</t>
  </si>
  <si>
    <t>Zoll X Series ECG liquid gel electrodes 6 ECG electrode pouch</t>
  </si>
  <si>
    <t>16398</t>
  </si>
  <si>
    <t xml:space="preserve">8900-0006 </t>
  </si>
  <si>
    <t>ZOLL_8900-0006 SOLD BY CS/600</t>
  </si>
  <si>
    <t>239131</t>
  </si>
  <si>
    <t xml:space="preserve">9131-001 </t>
  </si>
  <si>
    <t>AED_9131-001</t>
  </si>
  <si>
    <t>9131-001</t>
  </si>
  <si>
    <t>239730</t>
  </si>
  <si>
    <t xml:space="preserve">9730-002 </t>
  </si>
  <si>
    <t>AED_9730-002</t>
  </si>
  <si>
    <t>9730-002</t>
  </si>
  <si>
    <t>2745-302 *sold in cs/10 @ $47.90</t>
  </si>
  <si>
    <t>101ZOLL</t>
  </si>
  <si>
    <t>LEO11791</t>
  </si>
  <si>
    <t>LL11791</t>
  </si>
  <si>
    <t>Box 10</t>
  </si>
  <si>
    <t>231620</t>
  </si>
  <si>
    <t xml:space="preserve">3111-1721 </t>
  </si>
  <si>
    <t>311-1721</t>
  </si>
  <si>
    <t>LEODF28</t>
  </si>
  <si>
    <t>3111-1721</t>
  </si>
  <si>
    <t>CN2516Z</t>
  </si>
  <si>
    <t>231700030</t>
  </si>
  <si>
    <t xml:space="preserve">3111-1720 </t>
  </si>
  <si>
    <t>3111-1720</t>
  </si>
  <si>
    <t>HSIPEDIATRIC-ZOLL</t>
  </si>
  <si>
    <t>BL3111-1720</t>
  </si>
  <si>
    <t>2712-04671</t>
  </si>
  <si>
    <t xml:space="preserve">8000-0294 </t>
  </si>
  <si>
    <t>MA2055</t>
  </si>
  <si>
    <t>Conmed Ref 1620-003</t>
  </si>
  <si>
    <t>231620 *sold in bx/10 @ $4.52</t>
  </si>
  <si>
    <t xml:space="preserve">1620-003                 </t>
  </si>
  <si>
    <t>CON1620-003</t>
  </si>
  <si>
    <t>1620-003</t>
  </si>
  <si>
    <t>CN1620-003</t>
  </si>
  <si>
    <t>NDM ConMed Ref 01-3630</t>
  </si>
  <si>
    <t xml:space="preserve">1700-003                 </t>
  </si>
  <si>
    <t>310-13926</t>
  </si>
  <si>
    <t>CON1870C-003</t>
  </si>
  <si>
    <t>1870-030</t>
  </si>
  <si>
    <t>CN1870C-003</t>
  </si>
  <si>
    <t>M1733A</t>
  </si>
  <si>
    <t xml:space="preserve">3200-1715 </t>
  </si>
  <si>
    <t>3200-1715</t>
  </si>
  <si>
    <t>KC3200-1715</t>
  </si>
  <si>
    <t>2742-40289 *sold by pr @ $61.82</t>
  </si>
  <si>
    <t xml:space="preserve">8900-0402 </t>
  </si>
  <si>
    <t>8900-4003/8900-4004</t>
  </si>
  <si>
    <t>ZOL8900-0401</t>
  </si>
  <si>
    <t>8900-0402</t>
  </si>
  <si>
    <t>733-5603</t>
  </si>
  <si>
    <t xml:space="preserve">8000-0860-01             </t>
  </si>
  <si>
    <t>D5603</t>
  </si>
  <si>
    <t>S1025CN</t>
  </si>
  <si>
    <t>Cardiac Science Powerheart G3 Battery</t>
  </si>
  <si>
    <t>CAR9146</t>
  </si>
  <si>
    <t xml:space="preserve">9145-301                 </t>
  </si>
  <si>
    <t>9146-202</t>
  </si>
  <si>
    <t>9146-102/202/302</t>
  </si>
  <si>
    <t>Phillips MRX Battery</t>
  </si>
  <si>
    <t>M3538A</t>
  </si>
  <si>
    <t xml:space="preserve">M3538A </t>
  </si>
  <si>
    <t>M3538</t>
  </si>
  <si>
    <r>
      <t xml:space="preserve">1.25oz Polyproylene w/Hood Attached  </t>
    </r>
    <r>
      <rPr>
        <sz val="11"/>
        <color indexed="10"/>
        <rFont val="Calibri"/>
        <family val="2"/>
      </rPr>
      <t xml:space="preserve"> (***SPEC FOR THIS ITEM NO LONGER SUITABLE FOR CITY REQUIREMENTS/NO LONGER UNDER CONSIDERATION FOR AWARD)</t>
    </r>
  </si>
  <si>
    <t>484-01414-XLEA</t>
  </si>
  <si>
    <t>013-6132D</t>
  </si>
  <si>
    <t>G4395XL</t>
  </si>
  <si>
    <r>
      <t xml:space="preserve">1.25oz Polypropylene w/Attached Hood </t>
    </r>
    <r>
      <rPr>
        <sz val="11"/>
        <color indexed="10"/>
        <rFont val="Calibri"/>
        <family val="2"/>
      </rPr>
      <t>(***SPEC FOR THIS ITEM NO LONGER SUITABLE FOR CITY REQUIREMENTS/NO LONGER UNDER CONSIDERATION FOR AWARD)</t>
    </r>
  </si>
  <si>
    <t>484-01414-XXLEA</t>
  </si>
  <si>
    <t>190-88326B</t>
  </si>
  <si>
    <t>G73952XL</t>
  </si>
  <si>
    <t>279-2206BX *sold in bx/50 @ $17.58</t>
  </si>
  <si>
    <t xml:space="preserve">65 3347 </t>
  </si>
  <si>
    <t>5194E</t>
  </si>
  <si>
    <t>FS9901</t>
  </si>
  <si>
    <t>S3724</t>
  </si>
  <si>
    <t>Nitroderm EP Orange Nitrile Gloves Medium</t>
  </si>
  <si>
    <t>1015-19702</t>
  </si>
  <si>
    <t>BLAZE, 482</t>
  </si>
  <si>
    <t>INN189200</t>
  </si>
  <si>
    <t>189200-Box</t>
  </si>
  <si>
    <t>IH189200</t>
  </si>
  <si>
    <t>Nitroderm EP Orange Nitrile Gloves Large</t>
  </si>
  <si>
    <t>1015-19703</t>
  </si>
  <si>
    <t>BLAZE, 483</t>
  </si>
  <si>
    <t>INN189300</t>
  </si>
  <si>
    <t>189300-Box</t>
  </si>
  <si>
    <t>IH189300</t>
  </si>
  <si>
    <t>Nitroderm EP Orange Nitrile Gloves Xlarge</t>
  </si>
  <si>
    <t>1015-19704</t>
  </si>
  <si>
    <t>BLAZE,484</t>
  </si>
  <si>
    <t>INN189350</t>
  </si>
  <si>
    <t>189350-Box</t>
  </si>
  <si>
    <t>IH189350</t>
  </si>
  <si>
    <t>Nitroderm EP Orange Nitrile Gloves XXlarge</t>
  </si>
  <si>
    <t>1015-19705</t>
  </si>
  <si>
    <t>BLAZE,485</t>
  </si>
  <si>
    <t>INN189400</t>
  </si>
  <si>
    <t>189400-Box</t>
  </si>
  <si>
    <t>25711</t>
  </si>
  <si>
    <t>MD55</t>
  </si>
  <si>
    <t>MDS098001Z</t>
  </si>
  <si>
    <t>P903016</t>
  </si>
  <si>
    <t>293210</t>
  </si>
  <si>
    <t xml:space="preserve">SMB1810S </t>
  </si>
  <si>
    <t>Disposable Particle Respirators</t>
  </si>
  <si>
    <t>Box 20</t>
  </si>
  <si>
    <t>8618 *sold by ea @ $ 0.66</t>
  </si>
  <si>
    <t>3/M1860</t>
  </si>
  <si>
    <t>DM-2</t>
  </si>
  <si>
    <t>GW80201</t>
  </si>
  <si>
    <t>14062</t>
  </si>
  <si>
    <t>A7371</t>
  </si>
  <si>
    <t>DONHS3794</t>
  </si>
  <si>
    <t>HS3794</t>
  </si>
  <si>
    <t>KC34610</t>
  </si>
  <si>
    <t>607120</t>
  </si>
  <si>
    <t xml:space="preserve">B71200 </t>
  </si>
  <si>
    <t>B71200</t>
  </si>
  <si>
    <t>PDI B71200</t>
  </si>
  <si>
    <t>S3509</t>
  </si>
  <si>
    <t>276-852BX</t>
  </si>
  <si>
    <t>6818-</t>
  </si>
  <si>
    <t>EMP2200S</t>
  </si>
  <si>
    <t>5750</t>
  </si>
  <si>
    <t>KES3511</t>
  </si>
  <si>
    <t>Pack 200</t>
  </si>
  <si>
    <t>276-8509BG</t>
  </si>
  <si>
    <t>2104-</t>
  </si>
  <si>
    <t>448111</t>
  </si>
  <si>
    <t>3264/0200022</t>
  </si>
  <si>
    <t>D5435</t>
  </si>
  <si>
    <t>276-8503TY *sold in ty/25 @$1.69</t>
  </si>
  <si>
    <t>6124-</t>
  </si>
  <si>
    <t>EMPGF44821</t>
  </si>
  <si>
    <t>441201</t>
  </si>
  <si>
    <t>3342/0200013</t>
  </si>
  <si>
    <t>D5438</t>
  </si>
  <si>
    <t>085810 * sold in ty/16 $3.50</t>
  </si>
  <si>
    <t>5810-</t>
  </si>
  <si>
    <t>DYN3501</t>
  </si>
  <si>
    <t>777810</t>
  </si>
  <si>
    <t>D5422</t>
  </si>
  <si>
    <t>30061MS</t>
  </si>
  <si>
    <t xml:space="preserve">30-01 </t>
  </si>
  <si>
    <t>7305-</t>
  </si>
  <si>
    <t>MSOMS-BS0033</t>
  </si>
  <si>
    <t>888111</t>
  </si>
  <si>
    <t>D5020</t>
  </si>
  <si>
    <t>080504</t>
  </si>
  <si>
    <t>604-</t>
  </si>
  <si>
    <t>DYN3104</t>
  </si>
  <si>
    <t>440004</t>
  </si>
  <si>
    <t>3112/0200058</t>
  </si>
  <si>
    <t>D5302</t>
  </si>
  <si>
    <t>1216-01104</t>
  </si>
  <si>
    <t>20056-</t>
  </si>
  <si>
    <t>KEN8884413605</t>
  </si>
  <si>
    <t>887339</t>
  </si>
  <si>
    <t>D5120</t>
  </si>
  <si>
    <t>F0062</t>
  </si>
  <si>
    <t>SS180WF</t>
  </si>
  <si>
    <t>DKM61018M</t>
  </si>
  <si>
    <t>61018MCF</t>
  </si>
  <si>
    <t>MO1510</t>
  </si>
  <si>
    <t>F0064</t>
  </si>
  <si>
    <t>SS360</t>
  </si>
  <si>
    <t>DKM61036M</t>
  </si>
  <si>
    <t>61036MCF</t>
  </si>
  <si>
    <t>DD61036MCF</t>
  </si>
  <si>
    <t>372-7111EA</t>
  </si>
  <si>
    <t>CS110</t>
  </si>
  <si>
    <t>705211</t>
  </si>
  <si>
    <t>D5041</t>
  </si>
  <si>
    <t>372-7110EA</t>
  </si>
  <si>
    <t xml:space="preserve">HP7110 </t>
  </si>
  <si>
    <t>CS50</t>
  </si>
  <si>
    <t>705205</t>
  </si>
  <si>
    <t>D5040</t>
  </si>
  <si>
    <t>372-7112EA</t>
  </si>
  <si>
    <t xml:space="preserve">HP7112 </t>
  </si>
  <si>
    <t>CS210</t>
  </si>
  <si>
    <t>705212</t>
  </si>
  <si>
    <t>D5042</t>
  </si>
  <si>
    <t>412075 *sold in bx/500 @ $4.87</t>
  </si>
  <si>
    <t>9004-</t>
  </si>
  <si>
    <t>EMP1000-6S</t>
  </si>
  <si>
    <t>450675</t>
  </si>
  <si>
    <t>S3706</t>
  </si>
  <si>
    <t>536-NON21459EA</t>
  </si>
  <si>
    <t>1030-</t>
  </si>
  <si>
    <t>MSOMS-GZM001</t>
  </si>
  <si>
    <t>771030</t>
  </si>
  <si>
    <t>MD1030-1</t>
  </si>
  <si>
    <t>8000-1651</t>
  </si>
  <si>
    <t>1124-03680</t>
  </si>
  <si>
    <t xml:space="preserve">CTB40 </t>
  </si>
  <si>
    <t>TB37</t>
  </si>
  <si>
    <t>MSOMS-11050</t>
  </si>
  <si>
    <t>404056</t>
  </si>
  <si>
    <t>0300024NW</t>
  </si>
  <si>
    <t>D5210</t>
  </si>
  <si>
    <t>083602</t>
  </si>
  <si>
    <t>3612, 1" x 3"</t>
  </si>
  <si>
    <t>ASOCBD2018-012-000</t>
  </si>
  <si>
    <t>880013</t>
  </si>
  <si>
    <t>3602/0300001</t>
  </si>
  <si>
    <t>D5115</t>
  </si>
  <si>
    <t>444006</t>
  </si>
  <si>
    <t>0981-</t>
  </si>
  <si>
    <t>DMI650-4006-0600</t>
  </si>
  <si>
    <t>28015</t>
  </si>
  <si>
    <t>CB6835</t>
  </si>
  <si>
    <t>D5326</t>
  </si>
  <si>
    <t>13055 *sold in pk/5 @ $.52</t>
  </si>
  <si>
    <t>121-805</t>
  </si>
  <si>
    <t>779100</t>
  </si>
  <si>
    <t>SU1-1506-99</t>
  </si>
  <si>
    <t>51155</t>
  </si>
  <si>
    <t xml:space="preserve">1-5075-22 </t>
  </si>
  <si>
    <t>MS23922</t>
  </si>
  <si>
    <t>MSOMS-23922</t>
  </si>
  <si>
    <t>804422</t>
  </si>
  <si>
    <t>038-95-0055CU</t>
  </si>
  <si>
    <t>RU123122</t>
  </si>
  <si>
    <t>51156</t>
  </si>
  <si>
    <t xml:space="preserve">1-5075-24 </t>
  </si>
  <si>
    <t>MS23924</t>
  </si>
  <si>
    <t>MSOMS-23924</t>
  </si>
  <si>
    <t>804424</t>
  </si>
  <si>
    <t>038-95-006CU</t>
  </si>
  <si>
    <t>RU123124</t>
  </si>
  <si>
    <t>51157</t>
  </si>
  <si>
    <t xml:space="preserve">1-5075-26 </t>
  </si>
  <si>
    <t>MS23926</t>
  </si>
  <si>
    <t>MSOMS-23926</t>
  </si>
  <si>
    <t>804426</t>
  </si>
  <si>
    <t>038-95-0065CU</t>
  </si>
  <si>
    <t>RU123126</t>
  </si>
  <si>
    <t>51158</t>
  </si>
  <si>
    <t xml:space="preserve">1-5075-28 </t>
  </si>
  <si>
    <t>MS23928</t>
  </si>
  <si>
    <t>MSOMS-23928</t>
  </si>
  <si>
    <t>804428</t>
  </si>
  <si>
    <t>038-95-007CU</t>
  </si>
  <si>
    <t>RU123128</t>
  </si>
  <si>
    <t>51160</t>
  </si>
  <si>
    <t xml:space="preserve">1-5075-32 </t>
  </si>
  <si>
    <t>MS23932</t>
  </si>
  <si>
    <t>MSOMS-23932</t>
  </si>
  <si>
    <t>804432</t>
  </si>
  <si>
    <t>038-95-0075CU</t>
  </si>
  <si>
    <t>RU123132</t>
  </si>
  <si>
    <t>51162</t>
  </si>
  <si>
    <t xml:space="preserve">1-5075-34 </t>
  </si>
  <si>
    <t>MS23934</t>
  </si>
  <si>
    <t>MSOMS-23934</t>
  </si>
  <si>
    <t>804434</t>
  </si>
  <si>
    <t>038-95-008CU</t>
  </si>
  <si>
    <t>RU123134</t>
  </si>
  <si>
    <t>13052 *sold in pk/5 @ $.52</t>
  </si>
  <si>
    <t>121-802</t>
  </si>
  <si>
    <t>779960</t>
  </si>
  <si>
    <t>SU1-1506-60</t>
  </si>
  <si>
    <t>13053 *sold in pk/5 @ $.52</t>
  </si>
  <si>
    <t>121-803</t>
  </si>
  <si>
    <t>779980</t>
  </si>
  <si>
    <t>SU1-1506-80</t>
  </si>
  <si>
    <t>900233 *sold in bx/100 @ $15.41</t>
  </si>
  <si>
    <t>0510-</t>
  </si>
  <si>
    <t>1401</t>
  </si>
  <si>
    <t>S3503</t>
  </si>
  <si>
    <t>B04315</t>
  </si>
  <si>
    <t>OK47</t>
  </si>
  <si>
    <t>350200</t>
  </si>
  <si>
    <t>AS00502S</t>
  </si>
  <si>
    <t>L5512</t>
  </si>
  <si>
    <t>530024</t>
  </si>
  <si>
    <t xml:space="preserve">EASYCAP II </t>
  </si>
  <si>
    <t>065284A</t>
  </si>
  <si>
    <t>N7697</t>
  </si>
  <si>
    <t>36151</t>
  </si>
  <si>
    <t xml:space="preserve">MS-23120 </t>
  </si>
  <si>
    <t>MS23125</t>
  </si>
  <si>
    <t>739925</t>
  </si>
  <si>
    <t>1-7330-25</t>
  </si>
  <si>
    <t>SU1-7330-25</t>
  </si>
  <si>
    <t>36152</t>
  </si>
  <si>
    <t xml:space="preserve">MS-23125 </t>
  </si>
  <si>
    <t>MS23130</t>
  </si>
  <si>
    <t>739930</t>
  </si>
  <si>
    <t>100/101/030</t>
  </si>
  <si>
    <t>SU1-7330-30</t>
  </si>
  <si>
    <t>36154</t>
  </si>
  <si>
    <t xml:space="preserve">MS-23135 </t>
  </si>
  <si>
    <t>MS23140</t>
  </si>
  <si>
    <t>739940</t>
  </si>
  <si>
    <t>100/101/040</t>
  </si>
  <si>
    <t>SU1-7330-40</t>
  </si>
  <si>
    <t>36156</t>
  </si>
  <si>
    <t xml:space="preserve">MS-23145 </t>
  </si>
  <si>
    <t>MS23150</t>
  </si>
  <si>
    <t>739950</t>
  </si>
  <si>
    <t>100/101/050</t>
  </si>
  <si>
    <t>SU1-7330-50</t>
  </si>
  <si>
    <t>36160</t>
  </si>
  <si>
    <t xml:space="preserve">MS-23155 </t>
  </si>
  <si>
    <t>MS23260</t>
  </si>
  <si>
    <t>749960</t>
  </si>
  <si>
    <t>100/100/060</t>
  </si>
  <si>
    <t>SM100100060</t>
  </si>
  <si>
    <t>36162</t>
  </si>
  <si>
    <t xml:space="preserve">MS-23275 </t>
  </si>
  <si>
    <t>MS23270</t>
  </si>
  <si>
    <t>749970</t>
  </si>
  <si>
    <t>100/100/070</t>
  </si>
  <si>
    <t>SM100100070</t>
  </si>
  <si>
    <t>36163</t>
  </si>
  <si>
    <t xml:space="preserve">MS-23280 </t>
  </si>
  <si>
    <t>MS23275</t>
  </si>
  <si>
    <t>749975</t>
  </si>
  <si>
    <t>100/100/075</t>
  </si>
  <si>
    <t>SM100100075</t>
  </si>
  <si>
    <t>36164</t>
  </si>
  <si>
    <t xml:space="preserve">MS-23290 </t>
  </si>
  <si>
    <t>MS23280</t>
  </si>
  <si>
    <t>749980</t>
  </si>
  <si>
    <t>100/100/080</t>
  </si>
  <si>
    <t>SM100100080</t>
  </si>
  <si>
    <t>36166</t>
  </si>
  <si>
    <t xml:space="preserve">MS-22883 </t>
  </si>
  <si>
    <t>MS23290</t>
  </si>
  <si>
    <t>749990</t>
  </si>
  <si>
    <t>100/100/090</t>
  </si>
  <si>
    <t>SM100100090</t>
  </si>
  <si>
    <t>MEDIUM CONENTRATION MASK 7' TUBING Must be Amsino AMSure  AS75010</t>
  </si>
  <si>
    <t>VEN2101</t>
  </si>
  <si>
    <t>AS75010</t>
  </si>
  <si>
    <t>Stylette Large</t>
  </si>
  <si>
    <t>25/box  Rusch Slick Stylet 1000R</t>
  </si>
  <si>
    <t>020404</t>
  </si>
  <si>
    <t xml:space="preserve">1000R </t>
  </si>
  <si>
    <t>1000R</t>
  </si>
  <si>
    <t>729914</t>
  </si>
  <si>
    <t>RU502503</t>
  </si>
  <si>
    <t>Stylet Medium</t>
  </si>
  <si>
    <t>25/box Rusch Slick Stylet 750</t>
  </si>
  <si>
    <t>020405</t>
  </si>
  <si>
    <t>750-</t>
  </si>
  <si>
    <t>729910</t>
  </si>
  <si>
    <t>RU502505</t>
  </si>
  <si>
    <t>533-MS-SC10EA</t>
  </si>
  <si>
    <t>4810-</t>
  </si>
  <si>
    <t>393510</t>
  </si>
  <si>
    <t>DY4810</t>
  </si>
  <si>
    <t>533-MS-SC14EA</t>
  </si>
  <si>
    <t>4814-</t>
  </si>
  <si>
    <t>393514</t>
  </si>
  <si>
    <t>DY4814</t>
  </si>
  <si>
    <t>533-MS-YK10EA</t>
  </si>
  <si>
    <t xml:space="preserve">DYND50130 </t>
  </si>
  <si>
    <t>DYND50132</t>
  </si>
  <si>
    <t>DYN4690</t>
  </si>
  <si>
    <t>887710</t>
  </si>
  <si>
    <t>L5522</t>
  </si>
  <si>
    <t>D4808</t>
  </si>
  <si>
    <t xml:space="preserve">MS-YK30 </t>
  </si>
  <si>
    <t>003490-</t>
  </si>
  <si>
    <t>DYN4686</t>
  </si>
  <si>
    <t>889325</t>
  </si>
  <si>
    <t>KE8888-301606</t>
  </si>
  <si>
    <t>0003</t>
  </si>
  <si>
    <t xml:space="preserve">4010T </t>
  </si>
  <si>
    <t>4010T</t>
  </si>
  <si>
    <t>404075</t>
  </si>
  <si>
    <t>ADC4010</t>
  </si>
  <si>
    <t>8000-0895</t>
  </si>
  <si>
    <t>598041</t>
  </si>
  <si>
    <t>484410-</t>
  </si>
  <si>
    <t>484410</t>
  </si>
  <si>
    <t>BE484410</t>
  </si>
  <si>
    <t>8000-000898-12</t>
  </si>
  <si>
    <t>065-000172002EA</t>
  </si>
  <si>
    <t xml:space="preserve">PT-100 </t>
  </si>
  <si>
    <t>000 172 002</t>
  </si>
  <si>
    <t>PT-100</t>
  </si>
  <si>
    <t>N7696</t>
  </si>
  <si>
    <t>8000-000898-01</t>
  </si>
  <si>
    <t>A57114</t>
  </si>
  <si>
    <t xml:space="preserve">MS-24003 </t>
  </si>
  <si>
    <t>MS24004</t>
  </si>
  <si>
    <t>999308</t>
  </si>
  <si>
    <t>N7294</t>
  </si>
  <si>
    <t>533-MS-24101EA</t>
  </si>
  <si>
    <t xml:space="preserve">MS-24101 </t>
  </si>
  <si>
    <t>MS24101</t>
  </si>
  <si>
    <t>999312</t>
  </si>
  <si>
    <t>5202/1207</t>
  </si>
  <si>
    <t>N7292</t>
  </si>
  <si>
    <t>8000-0346</t>
  </si>
  <si>
    <t>021410</t>
  </si>
  <si>
    <t xml:space="preserve">MD-6-100 </t>
  </si>
  <si>
    <t>MD6-10</t>
  </si>
  <si>
    <t>MOO65338</t>
  </si>
  <si>
    <t>N6050</t>
  </si>
  <si>
    <t>8900-0004</t>
  </si>
  <si>
    <t>533-MS-25058EA</t>
  </si>
  <si>
    <t xml:space="preserve">MS-25058 </t>
  </si>
  <si>
    <t>MS25058</t>
  </si>
  <si>
    <t>VEN2201</t>
  </si>
  <si>
    <t>301-200EA</t>
  </si>
  <si>
    <t>MS22883</t>
  </si>
  <si>
    <t>MSOMS-22883</t>
  </si>
  <si>
    <t>777359</t>
  </si>
  <si>
    <t>N7281R</t>
  </si>
  <si>
    <t>8000-0301</t>
  </si>
  <si>
    <t>477-KLTD212EA</t>
  </si>
  <si>
    <t xml:space="preserve">KLTD-202 </t>
  </si>
  <si>
    <t>ISI8202030</t>
  </si>
  <si>
    <t>KLTD212</t>
  </si>
  <si>
    <t>KLTD202PK</t>
  </si>
  <si>
    <t>8900-4003</t>
  </si>
  <si>
    <t>477-KLTD2125EA</t>
  </si>
  <si>
    <t xml:space="preserve">KLTD-2025 </t>
  </si>
  <si>
    <t>ISI8225030</t>
  </si>
  <si>
    <t>KLTD2125</t>
  </si>
  <si>
    <t>KLTD5025PK</t>
  </si>
  <si>
    <t>8900-2065</t>
  </si>
  <si>
    <t>477-KLTD213EA</t>
  </si>
  <si>
    <t xml:space="preserve">KLTD-203 </t>
  </si>
  <si>
    <t>KING KIT3</t>
  </si>
  <si>
    <t>ISI8703030</t>
  </si>
  <si>
    <t>KLTSD413</t>
  </si>
  <si>
    <t>KLTD203K</t>
  </si>
  <si>
    <t>477-KLTD214EA</t>
  </si>
  <si>
    <t xml:space="preserve">KLTD-204 </t>
  </si>
  <si>
    <t>KING KIT4</t>
  </si>
  <si>
    <t>ISI8704030</t>
  </si>
  <si>
    <t>KLTSD414</t>
  </si>
  <si>
    <t>KLTD204K</t>
  </si>
  <si>
    <t>8900-0400</t>
  </si>
  <si>
    <t>477-KLTD215EA</t>
  </si>
  <si>
    <t xml:space="preserve">KLTD-205 </t>
  </si>
  <si>
    <t>KING KIT5</t>
  </si>
  <si>
    <t>ISI8705030</t>
  </si>
  <si>
    <t>KLTSD415</t>
  </si>
  <si>
    <t>KLTD205K</t>
  </si>
  <si>
    <t>020400</t>
  </si>
  <si>
    <t xml:space="preserve">600-20000 </t>
  </si>
  <si>
    <t>600-20000</t>
  </si>
  <si>
    <t>600-200000</t>
  </si>
  <si>
    <t>LA400P</t>
  </si>
  <si>
    <t>020500</t>
  </si>
  <si>
    <t xml:space="preserve">600-10000 </t>
  </si>
  <si>
    <t>600-10000</t>
  </si>
  <si>
    <t>MSOMS-23499</t>
  </si>
  <si>
    <t>600-100000</t>
  </si>
  <si>
    <t>LA500</t>
  </si>
  <si>
    <t>2442-52002</t>
  </si>
  <si>
    <t>L670-040</t>
  </si>
  <si>
    <t>LSG1604</t>
  </si>
  <si>
    <t>779500</t>
  </si>
  <si>
    <t>BLS-4000</t>
  </si>
  <si>
    <t>540-211</t>
  </si>
  <si>
    <t>L670-200</t>
  </si>
  <si>
    <t>LSG2801</t>
  </si>
  <si>
    <t>779502</t>
  </si>
  <si>
    <t>BLS-4025</t>
  </si>
  <si>
    <t>530-213</t>
  </si>
  <si>
    <t>L670-100</t>
  </si>
  <si>
    <t>LSG5002</t>
  </si>
  <si>
    <t>779501</t>
  </si>
  <si>
    <t>BLS-4010</t>
  </si>
  <si>
    <t>36150</t>
  </si>
  <si>
    <t xml:space="preserve">MS-23265 </t>
  </si>
  <si>
    <t>MS23120</t>
  </si>
  <si>
    <t>739920</t>
  </si>
  <si>
    <t>1-7330-20</t>
  </si>
  <si>
    <t>SU1-7330-20</t>
  </si>
  <si>
    <t>530580</t>
  </si>
  <si>
    <t xml:space="preserve">L599-010 </t>
  </si>
  <si>
    <t>L599-010</t>
  </si>
  <si>
    <t>684016G</t>
  </si>
  <si>
    <t>34016DP</t>
  </si>
  <si>
    <t>34016DPG</t>
  </si>
  <si>
    <t>554406G</t>
  </si>
  <si>
    <t>ECC-2350-GR</t>
  </si>
  <si>
    <t>ID34016DP-GR</t>
  </si>
  <si>
    <t>8739GR</t>
  </si>
  <si>
    <t>554479</t>
  </si>
  <si>
    <t>ECC-2358</t>
  </si>
  <si>
    <t>2722-36280 *sold in bx/10 @ $129.98</t>
  </si>
  <si>
    <t>11675</t>
  </si>
  <si>
    <t xml:space="preserve">M2526A-SPEC </t>
  </si>
  <si>
    <t>PO69818</t>
  </si>
  <si>
    <t>ZOL8000-351</t>
  </si>
  <si>
    <t>11996-000162</t>
  </si>
  <si>
    <t>8000-0351</t>
  </si>
  <si>
    <t xml:space="preserve">11996-000163 </t>
  </si>
  <si>
    <t>PO69822</t>
  </si>
  <si>
    <t>ZOL8000-0356</t>
  </si>
  <si>
    <t>11996-000163</t>
  </si>
  <si>
    <t>8000-0356</t>
  </si>
  <si>
    <t>020640</t>
  </si>
  <si>
    <t>66082-</t>
  </si>
  <si>
    <t>550025</t>
  </si>
  <si>
    <t>N7175</t>
  </si>
  <si>
    <t>3173-11325</t>
  </si>
  <si>
    <t xml:space="preserve">31520UB </t>
  </si>
  <si>
    <t>139SC</t>
  </si>
  <si>
    <t>DKM37552 (color?)</t>
  </si>
  <si>
    <t>37252-YL</t>
  </si>
  <si>
    <t>660818</t>
  </si>
  <si>
    <t>PT6500</t>
  </si>
  <si>
    <t>065-</t>
  </si>
  <si>
    <t>0000384/5</t>
  </si>
  <si>
    <t>FW65</t>
  </si>
  <si>
    <t xml:space="preserve"> OTD Traction Device</t>
  </si>
  <si>
    <t>12656ML</t>
  </si>
  <si>
    <t xml:space="preserve">EP-810 </t>
  </si>
  <si>
    <t>IRO35800-RTD</t>
  </si>
  <si>
    <t>EP-800</t>
  </si>
  <si>
    <t>260485</t>
  </si>
  <si>
    <t xml:space="preserve">L484C </t>
  </si>
  <si>
    <t>SW484</t>
  </si>
  <si>
    <t>IRO35721</t>
  </si>
  <si>
    <t>SEE501</t>
  </si>
  <si>
    <t>Pro-Echo Backboard</t>
  </si>
  <si>
    <t>260220</t>
  </si>
  <si>
    <t xml:space="preserve">719Y </t>
  </si>
  <si>
    <t>IRO35719 (color)</t>
  </si>
  <si>
    <t>719Y</t>
  </si>
  <si>
    <t>RD719NY</t>
  </si>
  <si>
    <t>L983090</t>
  </si>
  <si>
    <t>DKM50100BL</t>
  </si>
  <si>
    <t>10-001-BLU</t>
  </si>
  <si>
    <t>KB10-001-OR</t>
  </si>
  <si>
    <t>264001</t>
  </si>
  <si>
    <t xml:space="preserve">BX015006 </t>
  </si>
  <si>
    <t>L980200</t>
  </si>
  <si>
    <t>CENPHP-1PI</t>
  </si>
  <si>
    <t>855551</t>
  </si>
  <si>
    <t>PHP-1PI</t>
  </si>
  <si>
    <t>AU264-501</t>
  </si>
  <si>
    <t>264003</t>
  </si>
  <si>
    <t xml:space="preserve">BX035006 </t>
  </si>
  <si>
    <t>L980325</t>
  </si>
  <si>
    <t>CENPHP-1PL</t>
  </si>
  <si>
    <t>855554</t>
  </si>
  <si>
    <t>PHP-1PL</t>
  </si>
  <si>
    <t>AU264-503</t>
  </si>
  <si>
    <t>264002</t>
  </si>
  <si>
    <t xml:space="preserve">BX025006 </t>
  </si>
  <si>
    <t>L980300</t>
  </si>
  <si>
    <t>CENPHP-1PP</t>
  </si>
  <si>
    <t>855552</t>
  </si>
  <si>
    <t>PHP-1PP</t>
  </si>
  <si>
    <t>AU264-502</t>
  </si>
  <si>
    <t>264005</t>
  </si>
  <si>
    <t xml:space="preserve">BX055006 </t>
  </si>
  <si>
    <t>L980475</t>
  </si>
  <si>
    <t>CENPHP-1PR</t>
  </si>
  <si>
    <t>855555</t>
  </si>
  <si>
    <t>PHP-1PR</t>
  </si>
  <si>
    <t>AU264-505</t>
  </si>
  <si>
    <t>264004</t>
  </si>
  <si>
    <t xml:space="preserve">BX045006 </t>
  </si>
  <si>
    <t>L980400</t>
  </si>
  <si>
    <t>CENPHP-1PS</t>
  </si>
  <si>
    <t>855553</t>
  </si>
  <si>
    <t>PHP-1PS</t>
  </si>
  <si>
    <t>AU264-504</t>
  </si>
  <si>
    <t>264006</t>
  </si>
  <si>
    <t xml:space="preserve">BX065006 </t>
  </si>
  <si>
    <t>L980550</t>
  </si>
  <si>
    <t>CENPHP-1PT</t>
  </si>
  <si>
    <t>855556</t>
  </si>
  <si>
    <t>PHP-1PT</t>
  </si>
  <si>
    <t>AU264-506</t>
  </si>
  <si>
    <t>Hartwell Fasplint kit</t>
  </si>
  <si>
    <t>Manufacturer Part FS 9000RCPL</t>
  </si>
  <si>
    <t>FS9000RCPL</t>
  </si>
  <si>
    <t xml:space="preserve">FS 9000 RC </t>
  </si>
  <si>
    <t>HTMFS9000RCPL</t>
  </si>
  <si>
    <t>690000</t>
  </si>
  <si>
    <t>FS-9000RC</t>
  </si>
  <si>
    <t>HAFS9000RC</t>
  </si>
  <si>
    <t>Hartwell Fasplint Small</t>
  </si>
  <si>
    <t>Manufacturer Part FS 801</t>
  </si>
  <si>
    <t>560801</t>
  </si>
  <si>
    <t xml:space="preserve">FS 801                   </t>
  </si>
  <si>
    <t>FS801</t>
  </si>
  <si>
    <t>HTMFS801-10</t>
  </si>
  <si>
    <t>690001</t>
  </si>
  <si>
    <t>FS 801</t>
  </si>
  <si>
    <t>HAFS801</t>
  </si>
  <si>
    <t>Hartwell Fasplint Medium</t>
  </si>
  <si>
    <t>Manufacturer Part FS 802</t>
  </si>
  <si>
    <t>560802</t>
  </si>
  <si>
    <t xml:space="preserve">FS802-10 </t>
  </si>
  <si>
    <t>FS802</t>
  </si>
  <si>
    <t>HTMFS802-10</t>
  </si>
  <si>
    <t>690002</t>
  </si>
  <si>
    <t>FS 802</t>
  </si>
  <si>
    <t>HAFS802</t>
  </si>
  <si>
    <t>Hartwell Fasplint Large</t>
  </si>
  <si>
    <t>Manufacturer Part FS 803</t>
  </si>
  <si>
    <t>560803</t>
  </si>
  <si>
    <t xml:space="preserve">FS803-10 </t>
  </si>
  <si>
    <t>FS803</t>
  </si>
  <si>
    <t>HTMFS803-10</t>
  </si>
  <si>
    <t>690003</t>
  </si>
  <si>
    <t>FS 803</t>
  </si>
  <si>
    <t>HAFS803</t>
  </si>
  <si>
    <t>Hartwell Fasplint Rectangular Case</t>
  </si>
  <si>
    <t>Manufacturer Part FS 14RC</t>
  </si>
  <si>
    <t>2530-14018</t>
  </si>
  <si>
    <t xml:space="preserve">FS 14 RC                 </t>
  </si>
  <si>
    <t>FS14RC</t>
  </si>
  <si>
    <t>HTMFS14RC</t>
  </si>
  <si>
    <t>690005</t>
  </si>
  <si>
    <t>FS 14RC</t>
  </si>
  <si>
    <t>HAFS14RC</t>
  </si>
  <si>
    <t>K3031</t>
  </si>
  <si>
    <t>ST25041</t>
  </si>
  <si>
    <t>2221-51088</t>
  </si>
  <si>
    <t>880051-</t>
  </si>
  <si>
    <t>LA780020</t>
  </si>
  <si>
    <t>Sunmed Greenline Disposable Metal Fiber Optic No Substitution</t>
  </si>
  <si>
    <t>2143-20101</t>
  </si>
  <si>
    <t xml:space="preserve">5-5332-01 </t>
  </si>
  <si>
    <t>5-5332-01</t>
  </si>
  <si>
    <t>SUN5-5332-01</t>
  </si>
  <si>
    <t>SU5-5332-01</t>
  </si>
  <si>
    <t>025302</t>
  </si>
  <si>
    <t xml:space="preserve">5-5332-02 </t>
  </si>
  <si>
    <t>5-5332-02</t>
  </si>
  <si>
    <t>SUN5-5332-02</t>
  </si>
  <si>
    <t>SU5-5332-02</t>
  </si>
  <si>
    <t>36012</t>
  </si>
  <si>
    <t xml:space="preserve">MS-BP100 </t>
  </si>
  <si>
    <t>7107-</t>
  </si>
  <si>
    <t>VRD02-1081</t>
  </si>
  <si>
    <t>777701</t>
  </si>
  <si>
    <t>H6040</t>
  </si>
  <si>
    <t>36014</t>
  </si>
  <si>
    <t xml:space="preserve">MS-BP500 </t>
  </si>
  <si>
    <t>7108-</t>
  </si>
  <si>
    <t>VRD02-1085</t>
  </si>
  <si>
    <t>777705</t>
  </si>
  <si>
    <t>MS-BP500</t>
  </si>
  <si>
    <t>H6016E</t>
  </si>
  <si>
    <t>36011</t>
  </si>
  <si>
    <t xml:space="preserve">MS-BP300 </t>
  </si>
  <si>
    <t>7106-</t>
  </si>
  <si>
    <t>VRD02-1083</t>
  </si>
  <si>
    <t>777703</t>
  </si>
  <si>
    <t>MS-BP300</t>
  </si>
  <si>
    <t>H6014E</t>
  </si>
  <si>
    <t>36010</t>
  </si>
  <si>
    <t xml:space="preserve">MS-BP400 </t>
  </si>
  <si>
    <t>7104-</t>
  </si>
  <si>
    <t>VRD02-1084</t>
  </si>
  <si>
    <t>777704</t>
  </si>
  <si>
    <t>MS-BP400</t>
  </si>
  <si>
    <t>H6013E</t>
  </si>
  <si>
    <t>025303</t>
  </si>
  <si>
    <t xml:space="preserve">5-5332-03 </t>
  </si>
  <si>
    <t>5-5332-03</t>
  </si>
  <si>
    <t>SUN5-5332-03</t>
  </si>
  <si>
    <t>SU5-5332-03</t>
  </si>
  <si>
    <t>025304</t>
  </si>
  <si>
    <t xml:space="preserve">5-5332-04 </t>
  </si>
  <si>
    <t>5-5332-04</t>
  </si>
  <si>
    <t>SUN5-5332-04</t>
  </si>
  <si>
    <t>SU5-5332-04</t>
  </si>
  <si>
    <t>025330</t>
  </si>
  <si>
    <t xml:space="preserve">5-5333-00 </t>
  </si>
  <si>
    <t>5-5333-00</t>
  </si>
  <si>
    <t>SUN5-5333-00</t>
  </si>
  <si>
    <t>SU5-5333-00</t>
  </si>
  <si>
    <t>025331</t>
  </si>
  <si>
    <t xml:space="preserve">5-5333-01 </t>
  </si>
  <si>
    <t>5-5333-01</t>
  </si>
  <si>
    <t>SUN5-5333-01</t>
  </si>
  <si>
    <t>SU5-5333-01</t>
  </si>
  <si>
    <t>025332</t>
  </si>
  <si>
    <t xml:space="preserve">5-5333-02 </t>
  </si>
  <si>
    <t>5-5333-02</t>
  </si>
  <si>
    <t>SUN5-5333-02</t>
  </si>
  <si>
    <t>SU5-5333-02</t>
  </si>
  <si>
    <t>025333</t>
  </si>
  <si>
    <t xml:space="preserve">5-5333-03 </t>
  </si>
  <si>
    <t>5-5333-03</t>
  </si>
  <si>
    <t>SUN5-5333-03</t>
  </si>
  <si>
    <t>SU5-5333-03</t>
  </si>
  <si>
    <t>025334</t>
  </si>
  <si>
    <t xml:space="preserve">5-5333-04 </t>
  </si>
  <si>
    <t>5-5333-04</t>
  </si>
  <si>
    <t>SUN5-5333-04</t>
  </si>
  <si>
    <t>SU5-5333-04</t>
  </si>
  <si>
    <t>k4036</t>
  </si>
  <si>
    <t xml:space="preserve">MDS131040 </t>
  </si>
  <si>
    <t>361PL</t>
  </si>
  <si>
    <t>VRD14-823</t>
  </si>
  <si>
    <t>404060</t>
  </si>
  <si>
    <t>S3604</t>
  </si>
  <si>
    <t>533-MS-SH001B</t>
  </si>
  <si>
    <t xml:space="preserve">MS-SH002BL </t>
  </si>
  <si>
    <t>320BKE</t>
  </si>
  <si>
    <t>MSOMS-SH01B</t>
  </si>
  <si>
    <t>KI141-07</t>
  </si>
  <si>
    <t>157-176BL</t>
  </si>
  <si>
    <t>A4520</t>
  </si>
  <si>
    <t>Stethescope</t>
  </si>
  <si>
    <t>36020</t>
  </si>
  <si>
    <t xml:space="preserve">MS-STBK </t>
  </si>
  <si>
    <t>670BLK</t>
  </si>
  <si>
    <t>VRD05-11001</t>
  </si>
  <si>
    <t>104410</t>
  </si>
  <si>
    <t>MS-70031</t>
  </si>
  <si>
    <t>H6430</t>
  </si>
  <si>
    <t>61436</t>
  </si>
  <si>
    <t>7337-</t>
  </si>
  <si>
    <t>KI297</t>
  </si>
  <si>
    <t>GENERIC</t>
  </si>
  <si>
    <t>N7132</t>
  </si>
  <si>
    <t>61435</t>
  </si>
  <si>
    <t>7338-</t>
  </si>
  <si>
    <t>KI298</t>
  </si>
  <si>
    <t>N7131</t>
  </si>
  <si>
    <t>L983060</t>
  </si>
  <si>
    <t xml:space="preserve">081-9883 </t>
  </si>
  <si>
    <t>DKM50102BL</t>
  </si>
  <si>
    <t>10-020-BL</t>
  </si>
  <si>
    <t>KB10-202-OR</t>
  </si>
  <si>
    <t>Fiberoptic Laryngoscope Handle Medium</t>
  </si>
  <si>
    <t>Sunmed GreenLine F/O Med Handle Chrome</t>
  </si>
  <si>
    <t>2141-23669 *sold in bx/15 @ $176.49</t>
  </si>
  <si>
    <t xml:space="preserve">5-0236-09 </t>
  </si>
  <si>
    <t>SUN5-0236-09</t>
  </si>
  <si>
    <t>FLH16</t>
  </si>
  <si>
    <t>5-0236-09</t>
  </si>
  <si>
    <t>SU5-0236-09</t>
  </si>
  <si>
    <t>50131P</t>
  </si>
  <si>
    <t>RS7700</t>
  </si>
  <si>
    <t>5622-</t>
  </si>
  <si>
    <t>EP-507</t>
  </si>
  <si>
    <t>MO1280</t>
  </si>
  <si>
    <t>15329</t>
  </si>
  <si>
    <t>IE1250</t>
  </si>
  <si>
    <t>#125</t>
  </si>
  <si>
    <t>MSOMS-ED2253</t>
  </si>
  <si>
    <t>881213</t>
  </si>
  <si>
    <t>0313676/IE12150</t>
  </si>
  <si>
    <t>FW125</t>
  </si>
  <si>
    <t>D4151</t>
  </si>
  <si>
    <t xml:space="preserve">1502J </t>
  </si>
  <si>
    <t>K870MJDT</t>
  </si>
  <si>
    <t>MEPK870MJD</t>
  </si>
  <si>
    <t>JUMBO D</t>
  </si>
  <si>
    <t>9205 M22 5.25X16.3</t>
  </si>
  <si>
    <t>N7455</t>
  </si>
  <si>
    <t>2615-65113</t>
  </si>
  <si>
    <t>US2635MQML-05</t>
  </si>
  <si>
    <t>61511</t>
  </si>
  <si>
    <t>960-</t>
  </si>
  <si>
    <t>RC101</t>
  </si>
  <si>
    <t>47-373</t>
  </si>
  <si>
    <t>A4510</t>
  </si>
  <si>
    <t>400010</t>
  </si>
  <si>
    <t xml:space="preserve">10-4130B </t>
  </si>
  <si>
    <t>960B</t>
  </si>
  <si>
    <t>RC101B</t>
  </si>
  <si>
    <t>47-374</t>
  </si>
  <si>
    <t>A4511</t>
  </si>
  <si>
    <t>8049-12</t>
  </si>
  <si>
    <t>AH-8512</t>
  </si>
  <si>
    <t>TI754</t>
  </si>
  <si>
    <t>020631</t>
  </si>
  <si>
    <t>FM107</t>
  </si>
  <si>
    <t>8MFA1001</t>
  </si>
  <si>
    <t>N7325</t>
  </si>
  <si>
    <t>382550</t>
  </si>
  <si>
    <t xml:space="preserve">EMSREG8725B1D </t>
  </si>
  <si>
    <t>INO3125-R</t>
  </si>
  <si>
    <t>100% BRASS</t>
  </si>
  <si>
    <t>286MB-25LY2</t>
  </si>
  <si>
    <t>N7013</t>
  </si>
  <si>
    <t>021008</t>
  </si>
  <si>
    <t>ECC-237100-BL</t>
  </si>
  <si>
    <t>KB10-116</t>
  </si>
  <si>
    <t>Disposable CID Itec Multigrip Adult</t>
  </si>
  <si>
    <t>Itec Multigrip Adult Size No Substitution</t>
  </si>
  <si>
    <t>261234</t>
  </si>
  <si>
    <t>101-</t>
  </si>
  <si>
    <t>ITE101</t>
  </si>
  <si>
    <t>IT-AD</t>
  </si>
  <si>
    <t>Patient Transfer Sheet</t>
  </si>
  <si>
    <t>473020</t>
  </si>
  <si>
    <t>DKM30040OR</t>
  </si>
  <si>
    <t>Titan</t>
  </si>
  <si>
    <t>MO3020</t>
  </si>
  <si>
    <t>337-5224RED</t>
  </si>
  <si>
    <t>7970</t>
  </si>
  <si>
    <t>6323 RED NUM</t>
  </si>
  <si>
    <t>HL7820</t>
  </si>
  <si>
    <t>14522</t>
  </si>
  <si>
    <t xml:space="preserve">MT-137 </t>
  </si>
  <si>
    <t>99922-</t>
  </si>
  <si>
    <t>MTTMT-137</t>
  </si>
  <si>
    <t>MT137</t>
  </si>
  <si>
    <t>S4050</t>
  </si>
  <si>
    <t>721-H100-05EA</t>
  </si>
  <si>
    <t xml:space="preserve">H100-05 </t>
  </si>
  <si>
    <t>H100-10</t>
  </si>
  <si>
    <t>DYND80216</t>
  </si>
  <si>
    <t>S3699</t>
  </si>
  <si>
    <t>1071-36013</t>
  </si>
  <si>
    <t>8000-</t>
  </si>
  <si>
    <t>MEDNON70600</t>
  </si>
  <si>
    <t>404085</t>
  </si>
  <si>
    <t>NON70600</t>
  </si>
  <si>
    <t>S3703</t>
  </si>
  <si>
    <t>5810-8513</t>
  </si>
  <si>
    <t xml:space="preserve">8507SA </t>
  </si>
  <si>
    <t>85131-</t>
  </si>
  <si>
    <t>412277R</t>
  </si>
  <si>
    <t>KE8513-1</t>
  </si>
  <si>
    <t xml:space="preserve">HS200                    </t>
  </si>
  <si>
    <t>7700RE/2011 ED A</t>
  </si>
  <si>
    <t>Foracare GD20 Glucose Monitoring System</t>
  </si>
  <si>
    <t>LINGD20FM01</t>
  </si>
  <si>
    <t>Foracare GD20 test Strips 50/Package</t>
  </si>
  <si>
    <t>LINGD20FS50</t>
  </si>
  <si>
    <t>Foracare GD20 Control Solution</t>
  </si>
  <si>
    <t>LINGD20FCS01</t>
  </si>
  <si>
    <t>F03520 *sold in cs/24 @ $6.99</t>
  </si>
  <si>
    <t xml:space="preserve">612-00109824 </t>
  </si>
  <si>
    <t>4512-</t>
  </si>
  <si>
    <t>DYN4512</t>
  </si>
  <si>
    <t>651112</t>
  </si>
  <si>
    <t>NLTKINST6824</t>
  </si>
  <si>
    <t>540-1721EA</t>
  </si>
  <si>
    <t xml:space="preserve">650-4001-0000 </t>
  </si>
  <si>
    <t>KT500LF</t>
  </si>
  <si>
    <t>999700</t>
  </si>
  <si>
    <t>EFA-540099</t>
  </si>
  <si>
    <t>G4352</t>
  </si>
  <si>
    <t>PL747M</t>
  </si>
  <si>
    <t>682274</t>
  </si>
  <si>
    <t>747MIL</t>
  </si>
  <si>
    <t>FMPM8118040</t>
  </si>
  <si>
    <t>506022BK</t>
  </si>
  <si>
    <t xml:space="preserve">30520FB </t>
  </si>
  <si>
    <t>MOR1300XYL</t>
  </si>
  <si>
    <t>31152BL</t>
  </si>
  <si>
    <t>DD31152-BL</t>
  </si>
  <si>
    <t>Total Bid*</t>
  </si>
  <si>
    <t>Yes/ at time of order</t>
  </si>
  <si>
    <r>
      <t xml:space="preserve">* </t>
    </r>
    <r>
      <rPr>
        <b/>
        <i/>
        <sz val="11"/>
        <color indexed="8"/>
        <rFont val="Calibri"/>
        <family val="2"/>
      </rPr>
      <t>Total</t>
    </r>
    <r>
      <rPr>
        <b/>
        <sz val="11"/>
        <color indexed="8"/>
        <rFont val="Calibri"/>
        <family val="2"/>
      </rPr>
      <t xml:space="preserve"> </t>
    </r>
    <r>
      <rPr>
        <b/>
        <i/>
        <sz val="11"/>
        <color indexed="8"/>
        <rFont val="Calibri"/>
        <family val="2"/>
      </rPr>
      <t>Bid</t>
    </r>
    <r>
      <rPr>
        <b/>
        <sz val="11"/>
        <color indexed="8"/>
        <rFont val="Calibri"/>
        <family val="2"/>
      </rPr>
      <t xml:space="preserve"> on Vendor Bid Sheet incorrect at $1,731.60</t>
    </r>
  </si>
  <si>
    <t>NCEMSC</t>
  </si>
  <si>
    <t>Buyboard</t>
  </si>
  <si>
    <t>Days for  Delivery</t>
  </si>
  <si>
    <t>*2-3 if in stock</t>
  </si>
  <si>
    <t>21 &amp; 30 days ARO</t>
  </si>
  <si>
    <t>2 days, some items 5</t>
  </si>
  <si>
    <t>2-4 days</t>
  </si>
  <si>
    <t xml:space="preserve">3 days, some 7 &amp; 10 </t>
  </si>
  <si>
    <t>5-7 days</t>
  </si>
  <si>
    <t>2-3 days, some 5-7</t>
  </si>
  <si>
    <t xml:space="preserve">4 days </t>
  </si>
  <si>
    <t xml:space="preserve">7-10 days </t>
  </si>
  <si>
    <t>Med-Tech Resource</t>
  </si>
  <si>
    <t xml:space="preserve">Eugene, OR </t>
  </si>
  <si>
    <t>Midwest Medical Supply</t>
  </si>
  <si>
    <t>Dayton Beach , FL</t>
  </si>
  <si>
    <t>Zoll medical</t>
  </si>
  <si>
    <t>Medistate medical</t>
  </si>
  <si>
    <t>expired 11/2014</t>
  </si>
  <si>
    <t>Home Motors operating under implied consent to extension of contract per LB 7/11</t>
  </si>
  <si>
    <t>Notified PD and provided documentation from prev bid. 11/4/14</t>
  </si>
  <si>
    <t>PUR-07-09 Contract Revision</t>
  </si>
  <si>
    <t>NEW PRICING AND BENEFIT SUMMARY</t>
  </si>
  <si>
    <t>I.            Existing equipment:</t>
  </si>
  <si>
    <t>A.    May be renewed for 12 months with a cost reduction of 32%.   Copier leases may then</t>
  </si>
  <si>
    <t>continue month-to-month at the discretion of the department.</t>
  </si>
  <si>
    <t>B.   No cost for Black and White copies unless the pooling cap is exceeded.</t>
  </si>
  <si>
    <t>C.   Color copies will be reduced from $0.065 cents to $0.055 cents per page.</t>
  </si>
  <si>
    <t>D.   No increase to monthly service and maintenance fees</t>
  </si>
  <si>
    <t>II.           New Equipment</t>
  </si>
  <si>
    <t>A.   Will continue to be on a 60 Month lease</t>
  </si>
  <si>
    <t>B.   No increase to monthly service and maintenance fees</t>
  </si>
  <si>
    <t>C.   New leases will be 12% less than the existing rates in effect as of October 21, 2014.</t>
  </si>
  <si>
    <t>D.   No cost for Black and White copies unless the pooling cap is exceeded.</t>
  </si>
  <si>
    <t>E.   Color cost will change from a flat rate of $0.065 cents per page to 3-Tier Billing.</t>
  </si>
  <si>
    <t>III.          Billing</t>
  </si>
  <si>
    <t>A.   Monthly base rates, including maintenance/service charges, will be consolidated into one</t>
  </si>
  <si>
    <t>monthly bill reflecting the amount due by department.</t>
  </si>
  <si>
    <t>B.   Usage billing for color printing will be billed quarterly to the individual departments.</t>
  </si>
  <si>
    <t>IV.         Lease Term Adjustment</t>
  </si>
  <si>
    <t>A.   Increases by 36 months effective October 21, 2014</t>
  </si>
  <si>
    <r>
      <t xml:space="preserve">•    </t>
    </r>
    <r>
      <rPr>
        <sz val="11"/>
        <color indexed="8"/>
        <rFont val="Arial"/>
        <family val="1"/>
        <charset val="204"/>
      </rPr>
      <t>Tier 1 (minimum color ink usage) will be billed at $0.02 cents per page,</t>
    </r>
  </si>
  <si>
    <r>
      <t xml:space="preserve">•    </t>
    </r>
    <r>
      <rPr>
        <sz val="11"/>
        <color indexed="8"/>
        <rFont val="Arial"/>
        <family val="1"/>
        <charset val="204"/>
      </rPr>
      <t>Tier 2 (medium coverage) will be billed at $.0.055 cents per page and</t>
    </r>
  </si>
  <si>
    <r>
      <t xml:space="preserve">•    </t>
    </r>
    <r>
      <rPr>
        <sz val="11"/>
        <color indexed="8"/>
        <rFont val="Arial"/>
        <family val="1"/>
        <charset val="204"/>
      </rPr>
      <t>Tier 3 (full coverage) will be billed at $.07 cents.</t>
    </r>
  </si>
  <si>
    <t>Exhibit 1 - Effective 10/31/2014</t>
  </si>
  <si>
    <t>Cancelled contract</t>
  </si>
  <si>
    <t>expiring 6/20/15.</t>
  </si>
  <si>
    <t>Appraisal Services</t>
  </si>
  <si>
    <t>#D's PlumbingEXHIBIT "C"</t>
  </si>
  <si>
    <t>COMPENSATION</t>
  </si>
  <si>
    <t>1.         Plumbing- Commercial Service Calls/Repair Service</t>
  </si>
  <si>
    <t>A.         Master Rate</t>
  </si>
  <si>
    <t>$  75.00</t>
  </si>
  <si>
    <t>B.         Master  Overtime  Rate</t>
  </si>
  <si>
    <r>
      <t xml:space="preserve">c.     </t>
    </r>
    <r>
      <rPr>
        <sz val="11"/>
        <rFont val="Times New Roman"/>
        <family val="1"/>
        <charset val="204"/>
      </rPr>
      <t>Master Holiday Rate</t>
    </r>
  </si>
  <si>
    <t>D.        Journeyman Rate</t>
  </si>
  <si>
    <r>
      <t xml:space="preserve">E.       </t>
    </r>
    <r>
      <rPr>
        <sz val="11"/>
        <rFont val="Times New Roman"/>
        <family val="1"/>
        <charset val="204"/>
      </rPr>
      <t>Journeyman  Overtime  Rate</t>
    </r>
  </si>
  <si>
    <r>
      <t xml:space="preserve">F.        </t>
    </r>
    <r>
      <rPr>
        <sz val="11"/>
        <rFont val="Times New Roman"/>
        <family val="1"/>
        <charset val="204"/>
      </rPr>
      <t>Journeyman Holiday Rate</t>
    </r>
  </si>
  <si>
    <t>G.        Apprentice Rate</t>
  </si>
  <si>
    <t>$ 30.00</t>
  </si>
  <si>
    <r>
      <t xml:space="preserve">H.       </t>
    </r>
    <r>
      <rPr>
        <sz val="11"/>
        <rFont val="Times New Roman"/>
        <family val="1"/>
        <charset val="204"/>
      </rPr>
      <t>Apprentice Overtime Rate</t>
    </r>
  </si>
  <si>
    <r>
      <t xml:space="preserve">$  </t>
    </r>
    <r>
      <rPr>
        <sz val="11"/>
        <rFont val="Times New Roman"/>
        <family val="1"/>
        <charset val="204"/>
      </rPr>
      <t>45.00</t>
    </r>
  </si>
  <si>
    <r>
      <t xml:space="preserve">I.      </t>
    </r>
    <r>
      <rPr>
        <sz val="11"/>
        <rFont val="Times New Roman"/>
        <family val="1"/>
        <charset val="204"/>
      </rPr>
      <t>Apprentice Holiday Rate</t>
    </r>
  </si>
  <si>
    <r>
      <t xml:space="preserve">$ </t>
    </r>
    <r>
      <rPr>
        <sz val="11"/>
        <rFont val="Times New Roman"/>
        <family val="1"/>
        <charset val="204"/>
      </rPr>
      <t>45.00</t>
    </r>
  </si>
  <si>
    <r>
      <t xml:space="preserve">].          </t>
    </r>
    <r>
      <rPr>
        <sz val="11"/>
        <rFont val="Times New Roman"/>
        <family val="1"/>
        <charset val="204"/>
      </rPr>
      <t>Hydro Jett</t>
    </r>
  </si>
  <si>
    <t>$260.00 for 1"' hour/</t>
  </si>
  <si>
    <t>$175.00 additional hour</t>
  </si>
  <si>
    <r>
      <t xml:space="preserve">K.        </t>
    </r>
    <r>
      <rPr>
        <sz val="11"/>
        <rFont val="Times New Roman"/>
        <family val="1"/>
        <charset val="204"/>
      </rPr>
      <t xml:space="preserve">Excavator                                                             </t>
    </r>
  </si>
  <si>
    <t xml:space="preserve"> $300.00 per day/$150.00 1/2 day</t>
  </si>
  <si>
    <r>
      <t xml:space="preserve">L.        </t>
    </r>
    <r>
      <rPr>
        <sz val="11"/>
        <rFont val="Times New Roman"/>
        <family val="1"/>
        <charset val="204"/>
      </rPr>
      <t>Skid Steer</t>
    </r>
  </si>
  <si>
    <r>
      <t xml:space="preserve">$250.00 per day/$125.00 </t>
    </r>
    <r>
      <rPr>
        <i/>
        <sz val="10"/>
        <rFont val="Times New Roman"/>
        <family val="1"/>
        <charset val="204"/>
      </rPr>
      <t xml:space="preserve">1/2  </t>
    </r>
    <r>
      <rPr>
        <sz val="10"/>
        <rFont val="Times New Roman"/>
        <family val="1"/>
        <charset val="204"/>
      </rPr>
      <t>day</t>
    </r>
  </si>
  <si>
    <r>
      <t xml:space="preserve">M.       </t>
    </r>
    <r>
      <rPr>
        <sz val="11"/>
        <rFont val="Times New Roman"/>
        <family val="1"/>
        <charset val="204"/>
      </rPr>
      <t xml:space="preserve">Backhoe                                                                </t>
    </r>
  </si>
  <si>
    <t>$300.00 per day/$150.00 1/2  day</t>
  </si>
  <si>
    <t xml:space="preserve">N.        Lift                                                                       </t>
  </si>
  <si>
    <t xml:space="preserve">  $150.00 per day/$75.00  1/2  day</t>
  </si>
  <si>
    <t xml:space="preserve">0.         Camera                                                                  </t>
  </si>
  <si>
    <t>$175.00 1"1 hour/$105.00 additional hour</t>
  </si>
  <si>
    <r>
      <t xml:space="preserve">P.        </t>
    </r>
    <r>
      <rPr>
        <sz val="11"/>
        <rFont val="Times New Roman"/>
        <family val="1"/>
        <charset val="204"/>
      </rPr>
      <t>Smoke Machine</t>
    </r>
  </si>
  <si>
    <t>$  90.00 per job</t>
  </si>
  <si>
    <t xml:space="preserve">Q.        Trencher                                                          </t>
  </si>
  <si>
    <t>$250.00 per job</t>
  </si>
  <si>
    <r>
      <t xml:space="preserve">R.        </t>
    </r>
    <r>
      <rPr>
        <sz val="11"/>
        <rFont val="Times New Roman"/>
        <family val="1"/>
        <charset val="204"/>
      </rPr>
      <t>Time of  Day Regular Hourly Rate Begins        8:00am - 6:00pm</t>
    </r>
  </si>
  <si>
    <t>H.         Time of  Day OT  Hourly Rates Begin  6:00pm - 8:00am</t>
  </si>
  <si>
    <r>
      <t xml:space="preserve">2.         Materials, Profit and  Overhead (MPO) </t>
    </r>
    <r>
      <rPr>
        <b/>
        <sz val="11"/>
        <rFont val="Arial"/>
        <family val="1"/>
        <charset val="204"/>
      </rPr>
      <t>%</t>
    </r>
  </si>
  <si>
    <t>A.        Materials, supplies, equipment and  equipment rentals shall be involved at bidders cost plus forty percent (20%).</t>
  </si>
  <si>
    <t>3.         Mter  Hours Contact Number: (325) 653-4975</t>
  </si>
  <si>
    <t>Superior Services Exhibit "C"</t>
  </si>
  <si>
    <r>
      <t xml:space="preserve">I.          </t>
    </r>
    <r>
      <rPr>
        <sz val="11"/>
        <rFont val="Times New Roman"/>
        <family val="1"/>
        <charset val="204"/>
      </rPr>
      <t>Apprentice Holiday Rate</t>
    </r>
  </si>
  <si>
    <r>
      <t xml:space="preserve">].          </t>
    </r>
    <r>
      <rPr>
        <sz val="11"/>
        <rFont val="Times New Roman"/>
        <family val="1"/>
        <charset val="204"/>
      </rPr>
      <t xml:space="preserve">Hydro Jett / Small                                                                                                                                                               </t>
    </r>
  </si>
  <si>
    <t xml:space="preserve">            Hydro Jett/ Large</t>
  </si>
  <si>
    <t>$  150 Per Use</t>
  </si>
  <si>
    <r>
      <t xml:space="preserve">R.        </t>
    </r>
    <r>
      <rPr>
        <sz val="11"/>
        <rFont val="Times New Roman"/>
        <family val="1"/>
        <charset val="204"/>
      </rPr>
      <t>Time of  Day Regular Hourly Rate Begins        8:00am - 5:00pm</t>
    </r>
  </si>
  <si>
    <t>H.         Time of  Day OT  Hourly Rates Begin  5:00pm - 8:00am</t>
  </si>
  <si>
    <t>A.        Materials, supplies, equipment and  equipment rentals shall be involved at bidders cost plus forty percent (40%).</t>
  </si>
  <si>
    <t>Secondary</t>
  </si>
  <si>
    <t>zoll 108705/ Southeaster Emerg equip 108704/ quadmed 108703 / boundtree 108702 / henry schein108701/ life assist 1087000/ midwest medical 108699 / nashville med 108698</t>
  </si>
  <si>
    <t>Multiple suppliers (8)</t>
  </si>
  <si>
    <t>Liquid Sodium Hypochlorite (bleach)</t>
  </si>
  <si>
    <t>SKA Engineering/ Talem</t>
  </si>
  <si>
    <t>BID TABULATION * Sodium Hypochlorite / Opening June 30, 2014, 2:00 p.m.</t>
  </si>
  <si>
    <t>GAL</t>
  </si>
  <si>
    <t>P-Card:</t>
  </si>
  <si>
    <t>Harcross Chemicals inc.</t>
  </si>
  <si>
    <t>Kansas City, KS</t>
  </si>
  <si>
    <t>Occidental Chemical Corp</t>
  </si>
  <si>
    <t>Dallas TX</t>
  </si>
  <si>
    <t>South Texas Chlorine</t>
  </si>
  <si>
    <t>Awarded 8/5/14 (1year +3)</t>
  </si>
  <si>
    <t>WU-05-14</t>
  </si>
  <si>
    <t>Bid expired</t>
  </si>
  <si>
    <t>WU-06-14</t>
  </si>
  <si>
    <t>RFB: WU-06-14-Coagulant / October 28, 2014 - 2:00PM</t>
  </si>
  <si>
    <t>Chameleon Industries Inc.  #Alt 1</t>
  </si>
  <si>
    <t>GEO Specialty Chemicals</t>
  </si>
  <si>
    <t>Description of Blend</t>
  </si>
  <si>
    <t>ppm</t>
  </si>
  <si>
    <t>Pounds of Coagulant to treat one million gallons</t>
  </si>
  <si>
    <t>$ / Per Pound</t>
  </si>
  <si>
    <t>Coagulant Blend</t>
  </si>
  <si>
    <t>CI 4748</t>
  </si>
  <si>
    <t>45 ppm</t>
  </si>
  <si>
    <t>UF5413</t>
  </si>
  <si>
    <t>2-3 Days</t>
  </si>
  <si>
    <t>Chameleon  #Alt 2</t>
  </si>
  <si>
    <t>* Geo Specicalty Chemicals did not pass the Plant Test, therefore is not a qualified bidder.</t>
  </si>
  <si>
    <t>CI 8840</t>
  </si>
  <si>
    <t>2 ppm</t>
  </si>
  <si>
    <t>Terms</t>
  </si>
  <si>
    <t>Chameleon # Alt 3</t>
  </si>
  <si>
    <t>CI 5898</t>
  </si>
  <si>
    <t>4-5 Days</t>
  </si>
  <si>
    <t>Yes / Transport costs may be adjusted accordingly</t>
  </si>
  <si>
    <t>Chameleon # Alt 4</t>
  </si>
  <si>
    <t>CI 1881</t>
  </si>
  <si>
    <t>50 ppm</t>
  </si>
  <si>
    <t xml:space="preserve">Awarded   August 5, 2014 - </t>
  </si>
  <si>
    <t>Houston, Tx</t>
  </si>
  <si>
    <t>PENCCO</t>
  </si>
  <si>
    <t>San Felipe, Tx</t>
  </si>
  <si>
    <t>EagleLabs</t>
  </si>
  <si>
    <t>Univar USA Inc</t>
  </si>
  <si>
    <t>Redmond, Tx</t>
  </si>
  <si>
    <t>I am confused by this….. Is this the same thing as WU-06-14?</t>
  </si>
  <si>
    <t>Coagulant Blends (repl.PAC polymer blend)</t>
  </si>
  <si>
    <t>WU-04-12 out for bid opens 5/12/15</t>
  </si>
  <si>
    <t>WU-02-15</t>
  </si>
  <si>
    <t>Mike Retiring possibly - need RFB request first of June</t>
  </si>
  <si>
    <t>Expired 11/11/14</t>
  </si>
  <si>
    <t>VM-08-14</t>
  </si>
  <si>
    <t>Interactive Voice Response</t>
  </si>
  <si>
    <t>AP-01-13</t>
  </si>
  <si>
    <t>1 term= #3 Yrs.  Post Pricing After Negotiations! Emailed R.Lewis 11/3/14</t>
  </si>
  <si>
    <t>Valid until cancele</t>
  </si>
  <si>
    <t>On Going - email LM 2/18/13</t>
  </si>
  <si>
    <t>On Going?? - email LM 2/18/13</t>
  </si>
  <si>
    <t>Purchases Less than $50K.  No contract required</t>
  </si>
  <si>
    <t>Three year extention end 10/23/17</t>
  </si>
  <si>
    <t>Sampling as Needed.  WRF is Bidding as needed for TCQ Annual lab reports approx $10k (2/17/15)</t>
  </si>
  <si>
    <t>On Going Until Canceled OR Design is changed.</t>
  </si>
  <si>
    <t>Sponsorship&amp;Sale of naming rights</t>
  </si>
  <si>
    <t>Advertising</t>
  </si>
  <si>
    <t>Sales(Electronic Signage - A.Pena to confirm details/dates 4/5/13</t>
  </si>
  <si>
    <t>Advertising-Sales</t>
  </si>
  <si>
    <t>Item Number</t>
  </si>
  <si>
    <t>0102</t>
  </si>
  <si>
    <t>0202</t>
  </si>
  <si>
    <t>0820</t>
  </si>
  <si>
    <t>0636</t>
  </si>
  <si>
    <t>0178</t>
  </si>
  <si>
    <t>0101</t>
  </si>
  <si>
    <t>1002</t>
  </si>
  <si>
    <t>1043/1167</t>
  </si>
  <si>
    <t>1001</t>
  </si>
  <si>
    <t>1034</t>
  </si>
  <si>
    <t>10A9 / 1125</t>
  </si>
  <si>
    <t>3002</t>
  </si>
  <si>
    <t>3001</t>
  </si>
  <si>
    <t>Item #</t>
  </si>
  <si>
    <t>1091</t>
  </si>
  <si>
    <t>12CH</t>
  </si>
  <si>
    <t>10HD</t>
  </si>
  <si>
    <t>0111</t>
  </si>
  <si>
    <t>0211</t>
  </si>
  <si>
    <t>0112</t>
  </si>
  <si>
    <t>0422</t>
  </si>
  <si>
    <t>02EH / 04MM</t>
  </si>
  <si>
    <t>08AP / 03EH</t>
  </si>
  <si>
    <t>05MM</t>
  </si>
  <si>
    <t>1506/1507/1550</t>
  </si>
  <si>
    <t>1527</t>
  </si>
  <si>
    <t>15BG</t>
  </si>
  <si>
    <t>18AA</t>
  </si>
  <si>
    <t>Water Resistant Nylon Jacket</t>
  </si>
  <si>
    <t>SHIRTS, Welder  (cotton for safety) (Sleeves)</t>
  </si>
  <si>
    <t>SHIRTS, Welder  (cotton for safety) (Pockets, 2button/snap)</t>
  </si>
  <si>
    <t>REGULAR DUTY - RELAXED FIT  (Dickies)</t>
  </si>
  <si>
    <t>**BIDDER WILL TAKE PAYMENT BY PCARD**</t>
  </si>
  <si>
    <t>Exercise Option for Price increase by 5/20/15</t>
  </si>
  <si>
    <t>Architectural, Engineering, MEP, Surveying, and Testing for projects under $50,000</t>
  </si>
  <si>
    <t>Request For IDIQ- PUR-03-14 Professional Services</t>
  </si>
  <si>
    <t>Date:  Januray 13,  2015 / 2:00 pm</t>
  </si>
  <si>
    <t>Architecture</t>
  </si>
  <si>
    <t>MEP</t>
  </si>
  <si>
    <t>Surveying</t>
  </si>
  <si>
    <t>Testing</t>
  </si>
  <si>
    <t>Engineering-Roofing Consulting &amp; Design</t>
  </si>
  <si>
    <t>Contact Information</t>
  </si>
  <si>
    <t>Email</t>
  </si>
  <si>
    <t>Bleyl &amp; Associates</t>
  </si>
  <si>
    <t>x</t>
  </si>
  <si>
    <t>Darrin Fentress, PE</t>
  </si>
  <si>
    <t>318 W. Highland</t>
  </si>
  <si>
    <t>(325) 262-4082</t>
  </si>
  <si>
    <t>dfentress@bleylengineering.com</t>
  </si>
  <si>
    <t>CasaBella Architects</t>
  </si>
  <si>
    <t>Jaime Beaman</t>
  </si>
  <si>
    <t>3821 Juniper Trace, Ste 104</t>
  </si>
  <si>
    <t>(512) 458-5700</t>
  </si>
  <si>
    <t>jbeaman@casabella-architects.com</t>
  </si>
  <si>
    <t>CMT Engineering</t>
  </si>
  <si>
    <t>Bryan Wilson</t>
  </si>
  <si>
    <t>12804 County Rd 2500</t>
  </si>
  <si>
    <t>(806) 771-7283</t>
  </si>
  <si>
    <t>bwilson@cmtengineeringlabs.com</t>
  </si>
  <si>
    <t>Crehshaw Consulting Group</t>
  </si>
  <si>
    <t>Vickie Crenshaw</t>
  </si>
  <si>
    <t>1901 Royal Lane, Suite 110</t>
  </si>
  <si>
    <t>(214) 758-0785</t>
  </si>
  <si>
    <t>mlong@crenshawcg.com</t>
  </si>
  <si>
    <t>Enprotec / Hibbs &amp; Todd</t>
  </si>
  <si>
    <t>Scott F. Hibbs, PE</t>
  </si>
  <si>
    <t>402 Cedar Street</t>
  </si>
  <si>
    <t>Abilene, Tx</t>
  </si>
  <si>
    <t>scott.hibbs@e-ht.com</t>
  </si>
  <si>
    <t>Freese &amp; Nichols</t>
  </si>
  <si>
    <t>Donald W. Lampe, PE</t>
  </si>
  <si>
    <t>4055 International Plaza, Suite 200</t>
  </si>
  <si>
    <t>(817) 735-7300</t>
  </si>
  <si>
    <t>don.lampe@freese.com</t>
  </si>
  <si>
    <t>JEA Hydrotech</t>
  </si>
  <si>
    <t>E.J. Gutierrez, PE</t>
  </si>
  <si>
    <t>6825 Manhattan Blvd, Ste 100</t>
  </si>
  <si>
    <t>Kinney Franke Architects</t>
  </si>
  <si>
    <t>Craig Kinney</t>
  </si>
  <si>
    <t>37 B West Concho Ave</t>
  </si>
  <si>
    <t>(325) 653-2900</t>
  </si>
  <si>
    <t>craig@kinneyfranke.com</t>
  </si>
  <si>
    <t>KSA Engineering</t>
  </si>
  <si>
    <t>David Alexander</t>
  </si>
  <si>
    <t>58 Buick Street</t>
  </si>
  <si>
    <t>(903) 236-7700</t>
  </si>
  <si>
    <t>jyoung@ksaeng.com</t>
  </si>
  <si>
    <t>LNV Inc.</t>
  </si>
  <si>
    <t>Derek E. Naiser, PE CFM</t>
  </si>
  <si>
    <t>8918 Tesoro Drive</t>
  </si>
  <si>
    <t>(210) 822-2232</t>
  </si>
  <si>
    <t>dnaiser@invinc.com</t>
  </si>
  <si>
    <t>Eric L. West</t>
  </si>
  <si>
    <t>340 Beech St.</t>
  </si>
  <si>
    <t>(806) 473-2200</t>
  </si>
  <si>
    <t>eric.west@team-psc.com</t>
  </si>
  <si>
    <t>SKG Engineering, LLC</t>
  </si>
  <si>
    <t>706 S. Abe St</t>
  </si>
  <si>
    <t>(325) 655-1288</t>
  </si>
  <si>
    <t>Summit Consultants</t>
  </si>
  <si>
    <t>Brian Richards, PE</t>
  </si>
  <si>
    <t>1300 Summit Ave, Suite 500</t>
  </si>
  <si>
    <t>(817) 878-4242</t>
  </si>
  <si>
    <t>bdr@summitmep.com</t>
  </si>
  <si>
    <t>West Company</t>
  </si>
  <si>
    <t>Larry H. Walker</t>
  </si>
  <si>
    <t>5114 Knickerbocker</t>
  </si>
  <si>
    <t>(325) 703-6055</t>
  </si>
  <si>
    <t>lwalker@teamwest.com</t>
  </si>
  <si>
    <r>
      <t xml:space="preserve">This is a list of vendors under IDIQ PUR-03-14 qualified to perform Architectural, Engineering, MEP, Surveying, and Testing for projects </t>
    </r>
    <r>
      <rPr>
        <b/>
        <i/>
        <u/>
        <sz val="8"/>
        <color indexed="10"/>
        <rFont val="Arial"/>
        <family val="2"/>
      </rPr>
      <t xml:space="preserve">under $50,000 </t>
    </r>
    <r>
      <rPr>
        <b/>
        <sz val="8"/>
        <color indexed="10"/>
        <rFont val="Arial"/>
        <family val="2"/>
      </rPr>
      <t>for the City of San Angelo effective from 3/2/2015 - 3/1/2018 with an option to extend an additional 2, 1 year terms after review and agreement by both parties.</t>
    </r>
  </si>
  <si>
    <t>Point of Contact for this IDIQ is:</t>
  </si>
  <si>
    <t>Ron Lewis, Manager</t>
  </si>
  <si>
    <t>Construction / Facilities Maintenance</t>
  </si>
  <si>
    <t>134 Henry O’Flipper</t>
  </si>
  <si>
    <t>San Angelo Texas, 76903</t>
  </si>
  <si>
    <t>Email: ron.lewis@cosatx.us</t>
  </si>
  <si>
    <t>Telephone: (325) 481.2773</t>
  </si>
  <si>
    <t>PUR-03-14</t>
  </si>
  <si>
    <t>Review Listing</t>
  </si>
  <si>
    <t>Achitectural, Engineering, MEP, Surveying and Testing bidders qualified by City for contracts less than $50,000  IDIQ PUR-03-14</t>
  </si>
  <si>
    <t>Bid Pending</t>
  </si>
  <si>
    <t xml:space="preserve">CFM-01-14 </t>
  </si>
  <si>
    <r>
      <t xml:space="preserve">Crushed Stone &amp; Asphalt </t>
    </r>
    <r>
      <rPr>
        <b/>
        <i/>
        <sz val="10"/>
        <rFont val="Arial"/>
        <family val="2"/>
      </rPr>
      <t>Vulcan Materials</t>
    </r>
  </si>
  <si>
    <t>NON-COMPLIANT</t>
  </si>
  <si>
    <t xml:space="preserve">IN DISPUTE </t>
  </si>
  <si>
    <t>IDIQ-SEE BID ACKNOWLEDGEMENT</t>
  </si>
  <si>
    <t>Engineering IDIQ Under $50K</t>
  </si>
  <si>
    <t>MEP IDIQ under $50K</t>
  </si>
  <si>
    <t>Multiple suppliers</t>
  </si>
  <si>
    <t>IDIQ-Under $50K see Bid Acknowledgement</t>
  </si>
  <si>
    <t>Multiple Suppliers</t>
  </si>
  <si>
    <t>IDIQ- Under $50K SEE BID ACKNOWLEDGEMENT</t>
  </si>
  <si>
    <t>Included in CFM-02-14</t>
  </si>
  <si>
    <t>included in Electrical Services CFM-02-14</t>
  </si>
  <si>
    <t>Need to update pricing to to escalation 4/6/15 dl</t>
  </si>
  <si>
    <t>VM-05-14</t>
  </si>
  <si>
    <t>US Bancorp</t>
  </si>
  <si>
    <t>See Hyperlink</t>
  </si>
  <si>
    <t>Heavy Equipment Lease to Purchase &amp; annual maintenance</t>
  </si>
  <si>
    <t>PD-01-15</t>
  </si>
  <si>
    <t>Contract Pending</t>
  </si>
  <si>
    <t>Pending Legal 3/4/15</t>
  </si>
</sst>
</file>

<file path=xl/styles.xml><?xml version="1.0" encoding="utf-8"?>
<styleSheet xmlns="http://schemas.openxmlformats.org/spreadsheetml/2006/main">
  <numFmts count="22">
    <numFmt numFmtId="7" formatCode="&quot;$&quot;#,##0.00_);\(&quot;$&quot;#,##0.00\)"/>
    <numFmt numFmtId="8" formatCode="&quot;$&quot;#,##0.00_);[Red]\(&quot;$&quot;#,##0.00\)"/>
    <numFmt numFmtId="44" formatCode="_(&quot;$&quot;* #,##0.00_);_(&quot;$&quot;* \(#,##0.00\);_(&quot;$&quot;* &quot;-&quot;??_);_(@_)"/>
    <numFmt numFmtId="43" formatCode="_(* #,##0.00_);_(* \(#,##0.00\);_(* &quot;-&quot;??_);_(@_)"/>
    <numFmt numFmtId="164" formatCode="mm/dd/yy;@"/>
    <numFmt numFmtId="165" formatCode="&quot;$&quot;#,##0.00"/>
    <numFmt numFmtId="166" formatCode="_(&quot;$&quot;* #,##0.000_);_(&quot;$&quot;* \(#,##0.000\);_(&quot;$&quot;* &quot;-&quot;???_);_(@_)"/>
    <numFmt numFmtId="167" formatCode="_(&quot;$&quot;* #,##0.000_);_(&quot;$&quot;* \(#,##0.000\);_(&quot;$&quot;* &quot;-&quot;??_);_(@_)"/>
    <numFmt numFmtId="168" formatCode="_(* #,##0_);_(* \(#,##0\);_(* &quot;-&quot;??_);_(@_)"/>
    <numFmt numFmtId="169" formatCode="_(&quot;$&quot;* #,##0.0000_);_(&quot;$&quot;* \(#,##0.0000\);_(&quot;$&quot;* &quot;-&quot;??_);_(@_)"/>
    <numFmt numFmtId="170" formatCode="0.0%"/>
    <numFmt numFmtId="171" formatCode="[$-409]mmmm\ d\,\ yyyy;@"/>
    <numFmt numFmtId="172" formatCode="&quot;$&quot;#,##0.000"/>
    <numFmt numFmtId="173" formatCode="0.000"/>
    <numFmt numFmtId="174" formatCode="#,##0.00;#,##0.00"/>
    <numFmt numFmtId="175" formatCode="###0;###0"/>
    <numFmt numFmtId="176" formatCode="#,##0;#,##0"/>
    <numFmt numFmtId="177" formatCode="###0.00;###0.00"/>
    <numFmt numFmtId="178" formatCode="\$#,##0.00_);[Red]\(\$#,##0.00\)"/>
    <numFmt numFmtId="179" formatCode="[$-F800]dddd\,\ mmmm\ dd\,\ yyyy"/>
    <numFmt numFmtId="180" formatCode="\$###0.00;\$###0.00"/>
    <numFmt numFmtId="181" formatCode="[&lt;=9999999]###\-####;\(###\)\ ###\-####"/>
  </numFmts>
  <fonts count="250">
    <font>
      <sz val="10"/>
      <name val="Arial"/>
    </font>
    <font>
      <sz val="11"/>
      <color theme="1"/>
      <name val="Calibri"/>
      <family val="2"/>
      <scheme val="minor"/>
    </font>
    <font>
      <sz val="11"/>
      <color indexed="8"/>
      <name val="Calibri"/>
      <family val="2"/>
    </font>
    <font>
      <sz val="11"/>
      <color indexed="8"/>
      <name val="Calibri"/>
      <family val="2"/>
    </font>
    <font>
      <sz val="10"/>
      <name val="Arial"/>
      <family val="2"/>
    </font>
    <font>
      <sz val="10"/>
      <name val="Arial"/>
      <family val="2"/>
    </font>
    <font>
      <b/>
      <sz val="10"/>
      <name val="Arial"/>
      <family val="2"/>
    </font>
    <font>
      <sz val="8"/>
      <name val="Arial"/>
      <family val="2"/>
    </font>
    <font>
      <u/>
      <sz val="10"/>
      <color indexed="12"/>
      <name val="Arial"/>
      <family val="2"/>
    </font>
    <font>
      <b/>
      <sz val="10"/>
      <color indexed="8"/>
      <name val="Arial"/>
      <family val="2"/>
    </font>
    <font>
      <sz val="10"/>
      <color indexed="8"/>
      <name val="Arial"/>
      <family val="2"/>
    </font>
    <font>
      <sz val="11"/>
      <color indexed="8"/>
      <name val="Calibri"/>
      <family val="2"/>
    </font>
    <font>
      <b/>
      <sz val="11"/>
      <color indexed="8"/>
      <name val="Calibri"/>
      <family val="2"/>
    </font>
    <font>
      <b/>
      <sz val="10"/>
      <name val="Arial"/>
      <family val="2"/>
    </font>
    <font>
      <sz val="9"/>
      <name val="Arial"/>
      <family val="2"/>
    </font>
    <font>
      <b/>
      <sz val="9"/>
      <name val="Arial"/>
      <family val="2"/>
    </font>
    <font>
      <b/>
      <sz val="10"/>
      <color indexed="10"/>
      <name val="Arial"/>
      <family val="2"/>
    </font>
    <font>
      <sz val="10"/>
      <color indexed="12"/>
      <name val="Arial"/>
      <family val="2"/>
    </font>
    <font>
      <sz val="10"/>
      <color indexed="23"/>
      <name val="Arial"/>
      <family val="2"/>
    </font>
    <font>
      <sz val="9"/>
      <color indexed="23"/>
      <name val="Arial"/>
      <family val="2"/>
    </font>
    <font>
      <b/>
      <sz val="9"/>
      <color indexed="9"/>
      <name val="Arial"/>
      <family val="2"/>
    </font>
    <font>
      <b/>
      <u/>
      <sz val="10"/>
      <name val="Arial"/>
      <family val="2"/>
    </font>
    <font>
      <b/>
      <sz val="8"/>
      <name val="Arial"/>
      <family val="2"/>
    </font>
    <font>
      <b/>
      <sz val="8"/>
      <name val="Arial"/>
      <family val="2"/>
    </font>
    <font>
      <b/>
      <sz val="6"/>
      <name val="Arial"/>
      <family val="2"/>
    </font>
    <font>
      <b/>
      <sz val="6"/>
      <name val="Arial"/>
      <family val="2"/>
    </font>
    <font>
      <sz val="6"/>
      <name val="Arial"/>
      <family val="2"/>
    </font>
    <font>
      <sz val="6"/>
      <name val="Arial"/>
      <family val="2"/>
    </font>
    <font>
      <b/>
      <sz val="4"/>
      <name val="Arial"/>
      <family val="2"/>
    </font>
    <font>
      <sz val="10"/>
      <color indexed="8"/>
      <name val="Arial"/>
      <family val="2"/>
    </font>
    <font>
      <sz val="9"/>
      <color indexed="8"/>
      <name val="Arial"/>
      <family val="2"/>
    </font>
    <font>
      <b/>
      <sz val="9"/>
      <color indexed="8"/>
      <name val="Arial"/>
      <family val="2"/>
    </font>
    <font>
      <b/>
      <sz val="9"/>
      <color indexed="10"/>
      <name val="Arial"/>
      <family val="2"/>
    </font>
    <font>
      <sz val="9"/>
      <color indexed="8"/>
      <name val="Arial"/>
      <family val="2"/>
    </font>
    <font>
      <sz val="10"/>
      <color indexed="8"/>
      <name val="Arial"/>
      <family val="2"/>
    </font>
    <font>
      <b/>
      <u/>
      <sz val="9"/>
      <name val="Arial"/>
      <family val="2"/>
    </font>
    <font>
      <sz val="8"/>
      <name val="Arial"/>
      <family val="2"/>
    </font>
    <font>
      <b/>
      <sz val="14"/>
      <name val="Arial"/>
      <family val="2"/>
    </font>
    <font>
      <sz val="10"/>
      <color indexed="12"/>
      <name val="Arial"/>
      <family val="2"/>
    </font>
    <font>
      <sz val="8"/>
      <color indexed="10"/>
      <name val="Arial"/>
      <family val="2"/>
    </font>
    <font>
      <sz val="9"/>
      <name val="Times New Roman"/>
      <family val="1"/>
    </font>
    <font>
      <sz val="8"/>
      <name val="Arial"/>
      <family val="2"/>
    </font>
    <font>
      <sz val="10"/>
      <color indexed="10"/>
      <name val="Arial"/>
      <family val="2"/>
    </font>
    <font>
      <i/>
      <sz val="10"/>
      <color indexed="10"/>
      <name val="Arial"/>
      <family val="2"/>
    </font>
    <font>
      <sz val="14"/>
      <name val="Arial"/>
      <family val="2"/>
    </font>
    <font>
      <sz val="8"/>
      <color indexed="8"/>
      <name val="Arial"/>
      <family val="2"/>
    </font>
    <font>
      <b/>
      <sz val="12"/>
      <name val="Arial"/>
      <family val="2"/>
    </font>
    <font>
      <b/>
      <sz val="11"/>
      <name val="Arial"/>
      <family val="2"/>
    </font>
    <font>
      <sz val="9"/>
      <color indexed="12"/>
      <name val="Arial"/>
      <family val="2"/>
    </font>
    <font>
      <sz val="10"/>
      <name val="MS Sans Serif"/>
      <family val="2"/>
    </font>
    <font>
      <b/>
      <sz val="10"/>
      <color indexed="12"/>
      <name val="Calibri"/>
      <family val="2"/>
    </font>
    <font>
      <vertAlign val="superscript"/>
      <sz val="9"/>
      <color indexed="8"/>
      <name val="Arial"/>
      <family val="2"/>
    </font>
    <font>
      <u/>
      <sz val="11"/>
      <color indexed="8"/>
      <name val="Calibri"/>
      <family val="2"/>
    </font>
    <font>
      <b/>
      <i/>
      <sz val="10"/>
      <color indexed="10"/>
      <name val="Arial"/>
      <family val="2"/>
    </font>
    <font>
      <b/>
      <sz val="9"/>
      <color indexed="12"/>
      <name val="Arial"/>
      <family val="2"/>
    </font>
    <font>
      <b/>
      <sz val="10"/>
      <color indexed="8"/>
      <name val="Copperplate Gothic Light"/>
      <family val="2"/>
    </font>
    <font>
      <sz val="10"/>
      <name val="Copperplate Gothic Bold"/>
      <family val="2"/>
    </font>
    <font>
      <sz val="10"/>
      <color indexed="81"/>
      <name val="Tahoma"/>
      <family val="2"/>
    </font>
    <font>
      <b/>
      <sz val="10"/>
      <color indexed="81"/>
      <name val="Tahoma"/>
      <family val="2"/>
    </font>
    <font>
      <b/>
      <sz val="8"/>
      <color indexed="81"/>
      <name val="Tahoma"/>
      <family val="2"/>
    </font>
    <font>
      <sz val="8"/>
      <color indexed="81"/>
      <name val="Tahoma"/>
      <family val="2"/>
    </font>
    <font>
      <sz val="11"/>
      <name val="Arial"/>
      <family val="2"/>
    </font>
    <font>
      <b/>
      <sz val="10"/>
      <name val="MS Sans Serif"/>
      <family val="2"/>
    </font>
    <font>
      <sz val="10"/>
      <name val="Arial"/>
      <family val="2"/>
    </font>
    <font>
      <b/>
      <u/>
      <sz val="12"/>
      <name val="Arial"/>
      <family val="2"/>
    </font>
    <font>
      <sz val="12"/>
      <name val="Arial"/>
      <family val="2"/>
    </font>
    <font>
      <sz val="11"/>
      <name val="Calibri"/>
      <family val="2"/>
    </font>
    <font>
      <b/>
      <sz val="10"/>
      <name val="Copperplate Gothic Light"/>
      <family val="2"/>
    </font>
    <font>
      <b/>
      <sz val="11"/>
      <color indexed="8"/>
      <name val="Arial"/>
      <family val="2"/>
    </font>
    <font>
      <b/>
      <sz val="9"/>
      <color indexed="81"/>
      <name val="Tahoma"/>
      <family val="2"/>
    </font>
    <font>
      <sz val="10"/>
      <name val="Arial"/>
      <family val="2"/>
    </font>
    <font>
      <b/>
      <i/>
      <sz val="9"/>
      <color indexed="8"/>
      <name val="Arial"/>
      <family val="2"/>
    </font>
    <font>
      <b/>
      <sz val="9"/>
      <color indexed="48"/>
      <name val="Arial"/>
      <family val="2"/>
    </font>
    <font>
      <u/>
      <sz val="10"/>
      <name val="Arial"/>
      <family val="2"/>
    </font>
    <font>
      <sz val="8"/>
      <color indexed="18"/>
      <name val="Arial"/>
      <family val="2"/>
    </font>
    <font>
      <sz val="10"/>
      <name val="Arial"/>
      <family val="2"/>
    </font>
    <font>
      <b/>
      <sz val="10"/>
      <color indexed="8"/>
      <name val="Calibri"/>
      <family val="2"/>
    </font>
    <font>
      <b/>
      <sz val="11"/>
      <color indexed="8"/>
      <name val="Copperplate32bc"/>
    </font>
    <font>
      <b/>
      <sz val="11"/>
      <name val="Calibri"/>
      <family val="2"/>
    </font>
    <font>
      <b/>
      <sz val="10"/>
      <name val="Calibri"/>
      <family val="2"/>
    </font>
    <font>
      <sz val="8"/>
      <name val="Arial"/>
      <family val="2"/>
    </font>
    <font>
      <b/>
      <sz val="11"/>
      <name val="Calibri"/>
      <family val="2"/>
    </font>
    <font>
      <b/>
      <sz val="10"/>
      <name val="Calibri"/>
      <family val="2"/>
    </font>
    <font>
      <b/>
      <sz val="9"/>
      <name val="Arial"/>
      <family val="2"/>
    </font>
    <font>
      <sz val="9"/>
      <name val="Arial"/>
      <family val="2"/>
    </font>
    <font>
      <b/>
      <sz val="9"/>
      <name val="Calibri"/>
      <family val="2"/>
    </font>
    <font>
      <b/>
      <sz val="8"/>
      <name val="Calibri"/>
      <family val="2"/>
    </font>
    <font>
      <b/>
      <sz val="7"/>
      <name val="Arial"/>
      <family val="2"/>
    </font>
    <font>
      <b/>
      <sz val="7"/>
      <name val="Arial"/>
      <family val="2"/>
    </font>
    <font>
      <b/>
      <sz val="7"/>
      <color indexed="63"/>
      <name val="Arial"/>
      <family val="2"/>
    </font>
    <font>
      <sz val="7"/>
      <color indexed="63"/>
      <name val="Arial"/>
      <family val="2"/>
    </font>
    <font>
      <sz val="7"/>
      <name val="Arial"/>
      <family val="2"/>
    </font>
    <font>
      <sz val="7"/>
      <name val="Arial"/>
      <family val="2"/>
    </font>
    <font>
      <b/>
      <sz val="7"/>
      <color indexed="10"/>
      <name val="Arial"/>
      <family val="2"/>
    </font>
    <font>
      <sz val="10"/>
      <name val="Arial"/>
      <family val="2"/>
    </font>
    <font>
      <sz val="10"/>
      <color indexed="18"/>
      <name val="Arial"/>
      <family val="2"/>
    </font>
    <font>
      <b/>
      <sz val="9"/>
      <color indexed="63"/>
      <name val="Arial"/>
      <family val="2"/>
    </font>
    <font>
      <sz val="11"/>
      <color indexed="8"/>
      <name val="Calibri"/>
      <family val="2"/>
    </font>
    <font>
      <b/>
      <sz val="11"/>
      <color indexed="8"/>
      <name val="Calibri"/>
      <family val="2"/>
    </font>
    <font>
      <b/>
      <sz val="10"/>
      <color indexed="8"/>
      <name val="Arial"/>
      <family val="2"/>
    </font>
    <font>
      <b/>
      <sz val="9"/>
      <color indexed="8"/>
      <name val="Arial"/>
      <family val="2"/>
    </font>
    <font>
      <sz val="10"/>
      <color indexed="8"/>
      <name val="Arial"/>
      <family val="2"/>
    </font>
    <font>
      <b/>
      <u/>
      <sz val="11"/>
      <color indexed="8"/>
      <name val="Calibri"/>
      <family val="2"/>
    </font>
    <font>
      <b/>
      <sz val="11"/>
      <name val="Calibri"/>
      <family val="2"/>
    </font>
    <font>
      <b/>
      <sz val="10"/>
      <name val="Calibri"/>
      <family val="2"/>
    </font>
    <font>
      <sz val="10"/>
      <name val="Calibri"/>
      <family val="2"/>
    </font>
    <font>
      <sz val="10"/>
      <color indexed="8"/>
      <name val="Calibri"/>
      <family val="2"/>
    </font>
    <font>
      <b/>
      <sz val="10"/>
      <color indexed="12"/>
      <name val="Calibri"/>
      <family val="2"/>
    </font>
    <font>
      <sz val="10"/>
      <color indexed="8"/>
      <name val="Calibri"/>
      <family val="2"/>
    </font>
    <font>
      <sz val="11"/>
      <name val="Calibri"/>
      <family val="2"/>
    </font>
    <font>
      <sz val="9"/>
      <color indexed="8"/>
      <name val="Calibri"/>
      <family val="2"/>
    </font>
    <font>
      <sz val="9"/>
      <name val="Calibri"/>
      <family val="2"/>
    </font>
    <font>
      <sz val="9"/>
      <color indexed="8"/>
      <name val="Arial"/>
      <family val="2"/>
    </font>
    <font>
      <b/>
      <sz val="9"/>
      <color indexed="10"/>
      <name val="Arial"/>
      <family val="2"/>
    </font>
    <font>
      <sz val="9"/>
      <color indexed="10"/>
      <name val="Arial"/>
      <family val="2"/>
    </font>
    <font>
      <sz val="10"/>
      <color indexed="10"/>
      <name val="Arial"/>
      <family val="2"/>
    </font>
    <font>
      <b/>
      <sz val="9"/>
      <color indexed="8"/>
      <name val="Arial"/>
      <family val="2"/>
    </font>
    <font>
      <sz val="9"/>
      <color indexed="8"/>
      <name val="Arial"/>
      <family val="2"/>
    </font>
    <font>
      <sz val="8"/>
      <color indexed="8"/>
      <name val="Calibri"/>
      <family val="2"/>
    </font>
    <font>
      <sz val="8"/>
      <color indexed="8"/>
      <name val="Arial"/>
      <family val="2"/>
    </font>
    <font>
      <b/>
      <u/>
      <sz val="9"/>
      <color indexed="8"/>
      <name val="Arial"/>
      <family val="2"/>
    </font>
    <font>
      <b/>
      <u/>
      <sz val="10"/>
      <color indexed="8"/>
      <name val="Arial"/>
      <family val="2"/>
    </font>
    <font>
      <b/>
      <sz val="10"/>
      <color indexed="8"/>
      <name val="Calibri"/>
      <family val="2"/>
    </font>
    <font>
      <sz val="10"/>
      <color indexed="8"/>
      <name val="Calibri"/>
      <family val="2"/>
    </font>
    <font>
      <b/>
      <sz val="10"/>
      <color indexed="8"/>
      <name val="Calibri"/>
      <family val="2"/>
    </font>
    <font>
      <b/>
      <sz val="9"/>
      <color indexed="8"/>
      <name val="Calibri"/>
      <family val="2"/>
    </font>
    <font>
      <sz val="8"/>
      <name val="Calibri"/>
      <family val="2"/>
    </font>
    <font>
      <sz val="11"/>
      <color indexed="8"/>
      <name val="Calibri"/>
      <family val="2"/>
    </font>
    <font>
      <b/>
      <sz val="10"/>
      <color indexed="8"/>
      <name val="Arial"/>
      <family val="2"/>
    </font>
    <font>
      <sz val="11"/>
      <color indexed="8"/>
      <name val="Arial"/>
      <family val="2"/>
    </font>
    <font>
      <b/>
      <sz val="8"/>
      <color indexed="8"/>
      <name val="Arial"/>
      <family val="2"/>
    </font>
    <font>
      <sz val="12"/>
      <color indexed="8"/>
      <name val="Arial"/>
      <family val="2"/>
    </font>
    <font>
      <sz val="9"/>
      <color indexed="12"/>
      <name val="Arial"/>
      <family val="2"/>
    </font>
    <font>
      <sz val="9"/>
      <color indexed="30"/>
      <name val="Arial"/>
      <family val="2"/>
    </font>
    <font>
      <b/>
      <sz val="9"/>
      <color indexed="12"/>
      <name val="Arial"/>
      <family val="2"/>
    </font>
    <font>
      <u/>
      <sz val="10"/>
      <color indexed="8"/>
      <name val="Arial"/>
      <family val="2"/>
    </font>
    <font>
      <b/>
      <sz val="11"/>
      <color indexed="8"/>
      <name val="Copperplate32bc"/>
    </font>
    <font>
      <b/>
      <sz val="10"/>
      <color indexed="8"/>
      <name val="Calibri"/>
      <family val="2"/>
    </font>
    <font>
      <sz val="10"/>
      <color indexed="8"/>
      <name val="Calibri"/>
      <family val="2"/>
    </font>
    <font>
      <sz val="10"/>
      <color indexed="8"/>
      <name val="Arial"/>
      <family val="2"/>
    </font>
    <font>
      <b/>
      <u/>
      <sz val="10"/>
      <color indexed="8"/>
      <name val="Calibri"/>
      <family val="2"/>
    </font>
    <font>
      <b/>
      <sz val="7"/>
      <color indexed="8"/>
      <name val="Arial"/>
      <family val="2"/>
    </font>
    <font>
      <b/>
      <sz val="10"/>
      <color indexed="9"/>
      <name val="Arial"/>
      <family val="2"/>
    </font>
    <font>
      <b/>
      <i/>
      <sz val="9"/>
      <color indexed="8"/>
      <name val="Arial"/>
      <family val="2"/>
    </font>
    <font>
      <i/>
      <sz val="11"/>
      <color indexed="8"/>
      <name val="Calibri"/>
      <family val="2"/>
    </font>
    <font>
      <sz val="12"/>
      <color indexed="8"/>
      <name val="Calibri"/>
      <family val="2"/>
    </font>
    <font>
      <b/>
      <sz val="9"/>
      <color indexed="63"/>
      <name val="Arial"/>
      <family val="2"/>
    </font>
    <font>
      <sz val="9"/>
      <color indexed="63"/>
      <name val="Arial"/>
      <family val="2"/>
    </font>
    <font>
      <sz val="7"/>
      <color indexed="63"/>
      <name val="Arial"/>
      <family val="2"/>
    </font>
    <font>
      <sz val="7"/>
      <color indexed="8"/>
      <name val="Arial"/>
      <family val="2"/>
    </font>
    <font>
      <b/>
      <u/>
      <sz val="9"/>
      <color indexed="8"/>
      <name val="Arial"/>
      <family val="2"/>
    </font>
    <font>
      <b/>
      <sz val="11"/>
      <color indexed="10"/>
      <name val="Calibri"/>
      <family val="2"/>
    </font>
    <font>
      <b/>
      <sz val="10"/>
      <color indexed="12"/>
      <name val="Calibri"/>
      <family val="2"/>
    </font>
    <font>
      <b/>
      <i/>
      <sz val="11"/>
      <color indexed="8"/>
      <name val="Calibri"/>
      <family val="2"/>
    </font>
    <font>
      <b/>
      <sz val="11"/>
      <color indexed="8"/>
      <name val="Arial"/>
      <family val="2"/>
    </font>
    <font>
      <b/>
      <sz val="14"/>
      <color indexed="8"/>
      <name val="Arial"/>
      <family val="2"/>
    </font>
    <font>
      <sz val="9"/>
      <color indexed="8"/>
      <name val="Symbol"/>
      <family val="1"/>
      <charset val="2"/>
    </font>
    <font>
      <sz val="9"/>
      <color indexed="8"/>
      <name val="Courier New"/>
      <family val="3"/>
    </font>
    <font>
      <b/>
      <sz val="11"/>
      <color indexed="8"/>
      <name val="Calibri"/>
      <family val="2"/>
    </font>
    <font>
      <b/>
      <u/>
      <sz val="11"/>
      <color indexed="8"/>
      <name val="Calibri"/>
      <family val="2"/>
    </font>
    <font>
      <sz val="9"/>
      <color indexed="8"/>
      <name val="Arial"/>
      <family val="2"/>
    </font>
    <font>
      <b/>
      <sz val="11"/>
      <name val="Calibri"/>
      <family val="2"/>
    </font>
    <font>
      <sz val="11"/>
      <color indexed="8"/>
      <name val="Calibri"/>
      <family val="2"/>
    </font>
    <font>
      <b/>
      <sz val="10"/>
      <name val="Calibri"/>
      <family val="2"/>
    </font>
    <font>
      <b/>
      <sz val="9"/>
      <color indexed="8"/>
      <name val="Arial"/>
      <family val="2"/>
    </font>
    <font>
      <sz val="9"/>
      <color indexed="12"/>
      <name val="Arial"/>
      <family val="2"/>
    </font>
    <font>
      <b/>
      <sz val="11"/>
      <name val="Copperplate Gothic Light"/>
      <family val="2"/>
    </font>
    <font>
      <b/>
      <sz val="11"/>
      <name val="Calibri"/>
      <family val="2"/>
    </font>
    <font>
      <b/>
      <sz val="10"/>
      <name val="Calibri"/>
      <family val="2"/>
    </font>
    <font>
      <sz val="9"/>
      <color indexed="8"/>
      <name val="Arial"/>
      <family val="2"/>
    </font>
    <font>
      <b/>
      <sz val="9"/>
      <color indexed="8"/>
      <name val="Arial"/>
      <family val="2"/>
    </font>
    <font>
      <b/>
      <sz val="11"/>
      <name val="Calibri"/>
      <family val="2"/>
    </font>
    <font>
      <b/>
      <sz val="10"/>
      <name val="Calibri"/>
      <family val="2"/>
    </font>
    <font>
      <sz val="9"/>
      <color indexed="8"/>
      <name val="Arial"/>
      <family val="2"/>
    </font>
    <font>
      <b/>
      <sz val="9"/>
      <color indexed="8"/>
      <name val="Arial"/>
      <family val="2"/>
    </font>
    <font>
      <sz val="11"/>
      <color indexed="10"/>
      <name val="Calibri"/>
      <family val="2"/>
    </font>
    <font>
      <sz val="11"/>
      <color indexed="8"/>
      <name val="Calibri"/>
      <family val="2"/>
    </font>
    <font>
      <b/>
      <sz val="11"/>
      <color indexed="8"/>
      <name val="Calibri"/>
      <family val="2"/>
    </font>
    <font>
      <b/>
      <sz val="11"/>
      <name val="Calibri"/>
      <family val="2"/>
    </font>
    <font>
      <b/>
      <sz val="10"/>
      <name val="Calibri"/>
      <family val="2"/>
    </font>
    <font>
      <sz val="9"/>
      <color indexed="8"/>
      <name val="Arial"/>
      <family val="2"/>
    </font>
    <font>
      <b/>
      <sz val="9"/>
      <color indexed="8"/>
      <name val="Arial"/>
      <family val="2"/>
    </font>
    <font>
      <b/>
      <sz val="8"/>
      <color indexed="8"/>
      <name val="Arial"/>
      <family val="2"/>
    </font>
    <font>
      <b/>
      <sz val="11"/>
      <color indexed="55"/>
      <name val="Calibri"/>
      <family val="2"/>
    </font>
    <font>
      <sz val="10"/>
      <color indexed="55"/>
      <name val="Arial"/>
      <family val="2"/>
    </font>
    <font>
      <b/>
      <sz val="9"/>
      <color indexed="55"/>
      <name val="Arial"/>
      <family val="2"/>
    </font>
    <font>
      <sz val="9"/>
      <color indexed="55"/>
      <name val="Arial"/>
      <family val="2"/>
    </font>
    <font>
      <sz val="8"/>
      <color indexed="55"/>
      <name val="Arial"/>
      <family val="2"/>
    </font>
    <font>
      <sz val="7"/>
      <color indexed="8"/>
      <name val="Times New Roman"/>
      <family val="1"/>
    </font>
    <font>
      <sz val="8"/>
      <color indexed="8"/>
      <name val="Arial"/>
      <family val="2"/>
    </font>
    <font>
      <sz val="8.5"/>
      <name val="MS Sans Serif"/>
      <family val="2"/>
    </font>
    <font>
      <sz val="14"/>
      <color indexed="10"/>
      <name val="Arial"/>
      <family val="2"/>
    </font>
    <font>
      <b/>
      <sz val="12"/>
      <name val="MS Sans Serif"/>
      <family val="2"/>
    </font>
    <font>
      <sz val="12"/>
      <name val="MS Sans Serif"/>
      <family val="2"/>
    </font>
    <font>
      <b/>
      <i/>
      <sz val="9"/>
      <name val="Arial"/>
      <family val="2"/>
    </font>
    <font>
      <b/>
      <i/>
      <sz val="10"/>
      <name val="Arial"/>
      <family val="2"/>
    </font>
    <font>
      <sz val="11"/>
      <color indexed="22"/>
      <name val="Calibri"/>
      <family val="2"/>
    </font>
    <font>
      <sz val="8"/>
      <color indexed="8"/>
      <name val="Calibri"/>
      <family val="2"/>
    </font>
    <font>
      <b/>
      <sz val="9"/>
      <color indexed="8"/>
      <name val="Calibri"/>
      <family val="2"/>
    </font>
    <font>
      <sz val="9"/>
      <color indexed="8"/>
      <name val="Calibri"/>
      <family val="2"/>
    </font>
    <font>
      <b/>
      <u/>
      <sz val="11"/>
      <color indexed="8"/>
      <name val="Calibri"/>
      <family val="2"/>
    </font>
    <font>
      <b/>
      <sz val="12"/>
      <color indexed="8"/>
      <name val="Calibri"/>
      <family val="2"/>
    </font>
    <font>
      <sz val="10"/>
      <name val="Times New Roman"/>
      <family val="1"/>
    </font>
    <font>
      <sz val="10"/>
      <color indexed="8"/>
      <name val="Calibri"/>
      <family val="2"/>
    </font>
    <font>
      <sz val="10"/>
      <color indexed="18"/>
      <name val="Times New Roman"/>
      <family val="1"/>
    </font>
    <font>
      <b/>
      <u/>
      <sz val="11"/>
      <color indexed="8"/>
      <name val="Arial"/>
      <family val="1"/>
      <charset val="204"/>
    </font>
    <font>
      <b/>
      <sz val="11"/>
      <color indexed="8"/>
      <name val="Arial"/>
      <family val="1"/>
      <charset val="204"/>
    </font>
    <font>
      <sz val="11"/>
      <color indexed="8"/>
      <name val="Arial"/>
      <family val="1"/>
      <charset val="204"/>
    </font>
    <font>
      <sz val="11"/>
      <color indexed="8"/>
      <name val="Times New Roman"/>
      <family val="1"/>
      <charset val="204"/>
    </font>
    <font>
      <sz val="16"/>
      <name val="Times New Roman"/>
      <family val="1"/>
      <charset val="204"/>
    </font>
    <font>
      <sz val="10"/>
      <name val="Times New Roman"/>
      <family val="1"/>
      <charset val="204"/>
    </font>
    <font>
      <sz val="12"/>
      <color indexed="63"/>
      <name val="Times New Roman"/>
      <family val="1"/>
      <charset val="204"/>
    </font>
    <font>
      <b/>
      <sz val="12"/>
      <name val="Times New Roman"/>
      <family val="1"/>
    </font>
    <font>
      <sz val="11"/>
      <name val="Times New Roman"/>
      <family val="1"/>
      <charset val="204"/>
    </font>
    <font>
      <sz val="17"/>
      <name val="Times New Roman"/>
      <family val="1"/>
      <charset val="204"/>
    </font>
    <font>
      <sz val="11"/>
      <name val="Arial"/>
      <family val="1"/>
      <charset val="204"/>
    </font>
    <font>
      <i/>
      <sz val="11"/>
      <name val="Times New Roman"/>
      <family val="1"/>
      <charset val="204"/>
    </font>
    <font>
      <sz val="12"/>
      <name val="Times New Roman"/>
      <family val="1"/>
      <charset val="204"/>
    </font>
    <font>
      <i/>
      <sz val="10"/>
      <name val="Times New Roman"/>
      <family val="1"/>
      <charset val="204"/>
    </font>
    <font>
      <sz val="10"/>
      <name val="Arial"/>
      <family val="1"/>
      <charset val="204"/>
    </font>
    <font>
      <b/>
      <sz val="12"/>
      <name val="Times New Roman"/>
      <family val="1"/>
      <charset val="204"/>
    </font>
    <font>
      <b/>
      <sz val="11"/>
      <name val="Arial"/>
      <family val="1"/>
      <charset val="204"/>
    </font>
    <font>
      <sz val="11"/>
      <color indexed="8"/>
      <name val="Calibri"/>
      <family val="2"/>
    </font>
    <font>
      <b/>
      <sz val="11"/>
      <color indexed="8"/>
      <name val="Calibri"/>
      <family val="2"/>
    </font>
    <font>
      <b/>
      <sz val="11"/>
      <name val="Calibri"/>
      <family val="2"/>
    </font>
    <font>
      <b/>
      <sz val="10"/>
      <name val="Calibri"/>
      <family val="2"/>
    </font>
    <font>
      <sz val="9"/>
      <color indexed="8"/>
      <name val="Arial"/>
      <family val="2"/>
    </font>
    <font>
      <sz val="11"/>
      <color indexed="55"/>
      <name val="Calibri"/>
      <family val="2"/>
    </font>
    <font>
      <b/>
      <sz val="9"/>
      <color indexed="8"/>
      <name val="Arial"/>
      <family val="2"/>
    </font>
    <font>
      <b/>
      <sz val="9"/>
      <color indexed="8"/>
      <name val="Arial"/>
      <family val="2"/>
    </font>
    <font>
      <sz val="9"/>
      <color indexed="8"/>
      <name val="Arial"/>
      <family val="2"/>
    </font>
    <font>
      <b/>
      <sz val="8"/>
      <color indexed="8"/>
      <name val="Arial"/>
      <family val="2"/>
    </font>
    <font>
      <b/>
      <u/>
      <sz val="9"/>
      <color indexed="8"/>
      <name val="Arial"/>
      <family val="2"/>
    </font>
    <font>
      <u/>
      <sz val="11"/>
      <color indexed="8"/>
      <name val="Calibri"/>
      <family val="2"/>
    </font>
    <font>
      <sz val="11"/>
      <color theme="1"/>
      <name val="Calibri"/>
      <family val="2"/>
      <scheme val="minor"/>
    </font>
    <font>
      <sz val="11"/>
      <color rgb="FF9C6500"/>
      <name val="Calibri"/>
      <family val="2"/>
      <scheme val="minor"/>
    </font>
    <font>
      <b/>
      <sz val="10"/>
      <color theme="1"/>
      <name val="Arial"/>
      <family val="2"/>
    </font>
    <font>
      <sz val="10"/>
      <color theme="1"/>
      <name val="Arial"/>
      <family val="2"/>
    </font>
    <font>
      <sz val="9"/>
      <color theme="1"/>
      <name val="Arial"/>
      <family val="2"/>
    </font>
    <font>
      <u/>
      <sz val="10"/>
      <color rgb="FF0000FF"/>
      <name val="Arial"/>
      <family val="2"/>
    </font>
    <font>
      <sz val="10"/>
      <color rgb="FFFF0000"/>
      <name val="Arial"/>
      <family val="2"/>
    </font>
    <font>
      <b/>
      <sz val="12"/>
      <color indexed="8"/>
      <name val="Copperplate Gothic Light"/>
      <family val="2"/>
    </font>
    <font>
      <b/>
      <sz val="12"/>
      <color theme="1"/>
      <name val="Arial"/>
      <family val="2"/>
    </font>
    <font>
      <u/>
      <sz val="11"/>
      <color theme="10"/>
      <name val="Calibri"/>
      <family val="2"/>
    </font>
    <font>
      <u/>
      <sz val="9"/>
      <color theme="1"/>
      <name val="Arial"/>
      <family val="2"/>
    </font>
    <font>
      <b/>
      <sz val="8"/>
      <color rgb="FFFF0000"/>
      <name val="Arial"/>
      <family val="2"/>
    </font>
    <font>
      <b/>
      <i/>
      <u/>
      <sz val="8"/>
      <color indexed="10"/>
      <name val="Arial"/>
      <family val="2"/>
    </font>
    <font>
      <b/>
      <sz val="8"/>
      <color indexed="10"/>
      <name val="Arial"/>
      <family val="2"/>
    </font>
    <font>
      <sz val="8"/>
      <color rgb="FF000000"/>
      <name val="Arial"/>
      <family val="2"/>
    </font>
    <font>
      <b/>
      <sz val="10"/>
      <color rgb="FFFF0000"/>
      <name val="Arial"/>
      <family val="2"/>
    </font>
  </fonts>
  <fills count="28">
    <fill>
      <patternFill patternType="none"/>
    </fill>
    <fill>
      <patternFill patternType="gray125"/>
    </fill>
    <fill>
      <patternFill patternType="solid">
        <fgColor indexed="22"/>
      </patternFill>
    </fill>
    <fill>
      <patternFill patternType="solid">
        <fgColor indexed="26"/>
      </patternFill>
    </fill>
    <fill>
      <patternFill patternType="solid">
        <fgColor indexed="42"/>
        <bgColor indexed="64"/>
      </patternFill>
    </fill>
    <fill>
      <patternFill patternType="solid">
        <fgColor indexed="43"/>
        <bgColor indexed="64"/>
      </patternFill>
    </fill>
    <fill>
      <patternFill patternType="solid">
        <fgColor indexed="41"/>
        <bgColor indexed="64"/>
      </patternFill>
    </fill>
    <fill>
      <patternFill patternType="solid">
        <fgColor indexed="22"/>
        <bgColor indexed="64"/>
      </patternFill>
    </fill>
    <fill>
      <patternFill patternType="solid">
        <fgColor indexed="26"/>
        <bgColor indexed="64"/>
      </patternFill>
    </fill>
    <fill>
      <patternFill patternType="solid">
        <fgColor indexed="8"/>
        <bgColor indexed="64"/>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solid">
        <fgColor indexed="9"/>
        <bgColor indexed="64"/>
      </patternFill>
    </fill>
    <fill>
      <patternFill patternType="solid">
        <fgColor indexed="23"/>
        <bgColor indexed="64"/>
      </patternFill>
    </fill>
    <fill>
      <patternFill patternType="solid">
        <fgColor indexed="10"/>
        <bgColor indexed="64"/>
      </patternFill>
    </fill>
    <fill>
      <patternFill patternType="solid">
        <fgColor indexed="9"/>
      </patternFill>
    </fill>
    <fill>
      <patternFill patternType="solid">
        <fgColor indexed="15"/>
        <bgColor indexed="64"/>
      </patternFill>
    </fill>
    <fill>
      <patternFill patternType="solid">
        <fgColor indexed="44"/>
        <bgColor indexed="64"/>
      </patternFill>
    </fill>
    <fill>
      <patternFill patternType="solid">
        <fgColor indexed="31"/>
        <bgColor indexed="64"/>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rgb="FFFFFFCC"/>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FFFF00"/>
        <bgColor indexed="64"/>
      </patternFill>
    </fill>
    <fill>
      <patternFill patternType="solid">
        <fgColor theme="0" tint="-0.14996795556505021"/>
        <bgColor indexed="64"/>
      </patternFill>
    </fill>
  </fills>
  <borders count="174">
    <border>
      <left/>
      <right/>
      <top/>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dotted">
        <color indexed="64"/>
      </top>
      <bottom style="dotted">
        <color indexed="64"/>
      </bottom>
      <diagonal/>
    </border>
    <border>
      <left style="thin">
        <color indexed="64"/>
      </left>
      <right style="thin">
        <color indexed="64"/>
      </right>
      <top style="dotted">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medium">
        <color indexed="64"/>
      </top>
      <bottom style="dotted">
        <color indexed="64"/>
      </bottom>
      <diagonal/>
    </border>
    <border>
      <left/>
      <right/>
      <top/>
      <bottom style="thin">
        <color indexed="64"/>
      </bottom>
      <diagonal/>
    </border>
    <border>
      <left/>
      <right style="thin">
        <color indexed="22"/>
      </right>
      <top/>
      <bottom/>
      <diagonal/>
    </border>
    <border>
      <left/>
      <right style="thin">
        <color indexed="22"/>
      </right>
      <top/>
      <bottom style="double">
        <color indexed="22"/>
      </bottom>
      <diagonal/>
    </border>
    <border>
      <left style="thin">
        <color indexed="22"/>
      </left>
      <right style="thin">
        <color indexed="22"/>
      </right>
      <top style="thin">
        <color indexed="22"/>
      </top>
      <bottom style="double">
        <color indexed="22"/>
      </bottom>
      <diagonal/>
    </border>
    <border>
      <left/>
      <right/>
      <top/>
      <bottom style="double">
        <color indexed="22"/>
      </bottom>
      <diagonal/>
    </border>
    <border>
      <left style="thin">
        <color indexed="22"/>
      </left>
      <right style="thin">
        <color indexed="22"/>
      </right>
      <top/>
      <bottom style="thin">
        <color indexed="22"/>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double">
        <color indexed="22"/>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medium">
        <color indexed="64"/>
      </bottom>
      <diagonal/>
    </border>
    <border>
      <left/>
      <right style="thin">
        <color indexed="22"/>
      </right>
      <top style="thin">
        <color indexed="22"/>
      </top>
      <bottom style="thin">
        <color indexed="22"/>
      </bottom>
      <diagonal/>
    </border>
    <border>
      <left style="thin">
        <color indexed="22"/>
      </left>
      <right/>
      <top style="thin">
        <color indexed="22"/>
      </top>
      <bottom style="thin">
        <color indexed="22"/>
      </bottom>
      <diagonal/>
    </border>
    <border>
      <left style="thin">
        <color indexed="64"/>
      </left>
      <right style="thin">
        <color indexed="64"/>
      </right>
      <top style="thin">
        <color indexed="64"/>
      </top>
      <bottom style="dotted">
        <color indexed="64"/>
      </bottom>
      <diagonal/>
    </border>
    <border>
      <left style="thin">
        <color indexed="64"/>
      </left>
      <right style="thin">
        <color indexed="64"/>
      </right>
      <top style="thin">
        <color indexed="64"/>
      </top>
      <bottom/>
      <diagonal/>
    </border>
    <border>
      <left style="thin">
        <color indexed="64"/>
      </left>
      <right style="thin">
        <color indexed="64"/>
      </right>
      <top style="dotted">
        <color indexed="64"/>
      </top>
      <bottom style="thin">
        <color indexed="64"/>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dotted">
        <color indexed="64"/>
      </bottom>
      <diagonal/>
    </border>
    <border>
      <left style="thin">
        <color indexed="64"/>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dotted">
        <color indexed="64"/>
      </top>
      <bottom style="dotted">
        <color indexed="64"/>
      </bottom>
      <diagonal/>
    </border>
    <border>
      <left style="thin">
        <color indexed="64"/>
      </left>
      <right style="medium">
        <color indexed="64"/>
      </right>
      <top style="dotted">
        <color indexed="64"/>
      </top>
      <bottom style="dotted">
        <color indexed="64"/>
      </bottom>
      <diagonal/>
    </border>
    <border>
      <left style="medium">
        <color indexed="64"/>
      </left>
      <right style="thin">
        <color indexed="64"/>
      </right>
      <top style="dotted">
        <color indexed="64"/>
      </top>
      <bottom style="medium">
        <color indexed="64"/>
      </bottom>
      <diagonal/>
    </border>
    <border>
      <left style="thin">
        <color indexed="64"/>
      </left>
      <right style="medium">
        <color indexed="64"/>
      </right>
      <top style="dotted">
        <color indexed="64"/>
      </top>
      <bottom style="medium">
        <color indexed="64"/>
      </bottom>
      <diagonal/>
    </border>
    <border>
      <left style="thin">
        <color indexed="17"/>
      </left>
      <right style="thin">
        <color indexed="17"/>
      </right>
      <top style="thin">
        <color indexed="17"/>
      </top>
      <bottom style="thin">
        <color indexed="17"/>
      </bottom>
      <diagonal/>
    </border>
    <border>
      <left style="thin">
        <color indexed="64"/>
      </left>
      <right style="thin">
        <color indexed="64"/>
      </right>
      <top style="double">
        <color indexed="64"/>
      </top>
      <bottom style="thin">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right style="medium">
        <color indexed="64"/>
      </right>
      <top style="medium">
        <color indexed="64"/>
      </top>
      <bottom style="medium">
        <color indexed="64"/>
      </bottom>
      <diagonal/>
    </border>
    <border>
      <left/>
      <right/>
      <top/>
      <bottom style="double">
        <color indexed="64"/>
      </bottom>
      <diagonal/>
    </border>
    <border>
      <left/>
      <right/>
      <top style="thin">
        <color indexed="64"/>
      </top>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thick">
        <color indexed="64"/>
      </left>
      <right style="thick">
        <color indexed="64"/>
      </right>
      <top style="thick">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ck">
        <color indexed="64"/>
      </left>
      <right style="thick">
        <color indexed="64"/>
      </right>
      <top style="medium">
        <color indexed="64"/>
      </top>
      <bottom style="thin">
        <color indexed="64"/>
      </bottom>
      <diagonal/>
    </border>
    <border>
      <left style="medium">
        <color indexed="64"/>
      </left>
      <right style="thin">
        <color indexed="64"/>
      </right>
      <top/>
      <bottom style="thin">
        <color indexed="64"/>
      </bottom>
      <diagonal/>
    </border>
    <border>
      <left style="thick">
        <color indexed="64"/>
      </left>
      <right style="thick">
        <color indexed="64"/>
      </right>
      <top/>
      <bottom style="thin">
        <color indexed="64"/>
      </bottom>
      <diagonal/>
    </border>
    <border>
      <left style="medium">
        <color indexed="64"/>
      </left>
      <right/>
      <top style="thin">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ck">
        <color indexed="64"/>
      </left>
      <right style="thick">
        <color indexed="64"/>
      </right>
      <top style="thin">
        <color indexed="64"/>
      </top>
      <bottom style="thick">
        <color indexed="64"/>
      </bottom>
      <diagonal/>
    </border>
    <border>
      <left style="thick">
        <color indexed="64"/>
      </left>
      <right style="thick">
        <color indexed="64"/>
      </right>
      <top style="thin">
        <color indexed="64"/>
      </top>
      <bottom style="thin">
        <color indexed="64"/>
      </bottom>
      <diagonal/>
    </border>
    <border>
      <left style="thick">
        <color indexed="64"/>
      </left>
      <right style="thick">
        <color indexed="64"/>
      </right>
      <top style="thin">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double">
        <color indexed="64"/>
      </left>
      <right style="thin">
        <color indexed="64"/>
      </right>
      <top style="double">
        <color indexed="64"/>
      </top>
      <bottom style="thin">
        <color indexed="64"/>
      </bottom>
      <diagonal/>
    </border>
    <border>
      <left style="double">
        <color indexed="64"/>
      </left>
      <right style="thin">
        <color indexed="64"/>
      </right>
      <top style="thin">
        <color indexed="64"/>
      </top>
      <bottom style="thin">
        <color indexed="64"/>
      </bottom>
      <diagonal/>
    </border>
    <border>
      <left/>
      <right/>
      <top style="double">
        <color indexed="64"/>
      </top>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double">
        <color indexed="64"/>
      </bottom>
      <diagonal/>
    </border>
    <border>
      <left/>
      <right style="thin">
        <color indexed="64"/>
      </right>
      <top/>
      <bottom style="double">
        <color indexed="64"/>
      </bottom>
      <diagonal/>
    </border>
    <border>
      <left style="thin">
        <color indexed="64"/>
      </left>
      <right style="double">
        <color indexed="64"/>
      </right>
      <top style="thin">
        <color indexed="64"/>
      </top>
      <bottom style="double">
        <color indexed="64"/>
      </bottom>
      <diagonal/>
    </border>
    <border>
      <left style="thin">
        <color indexed="64"/>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top style="thin">
        <color indexed="64"/>
      </top>
      <bottom style="thin">
        <color indexed="64"/>
      </bottom>
      <diagonal/>
    </border>
    <border>
      <left/>
      <right/>
      <top style="thin">
        <color indexed="64"/>
      </top>
      <bottom style="double">
        <color indexed="64"/>
      </bottom>
      <diagonal/>
    </border>
    <border>
      <left style="thin">
        <color indexed="64"/>
      </left>
      <right style="medium">
        <color indexed="64"/>
      </right>
      <top/>
      <bottom/>
      <diagonal/>
    </border>
    <border>
      <left style="medium">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style="thin">
        <color indexed="64"/>
      </right>
      <top/>
      <bottom style="double">
        <color indexed="64"/>
      </bottom>
      <diagonal/>
    </border>
    <border>
      <left style="thin">
        <color indexed="64"/>
      </left>
      <right style="thin">
        <color indexed="64"/>
      </right>
      <top/>
      <bottom style="double">
        <color indexed="64"/>
      </bottom>
      <diagonal/>
    </border>
    <border>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style="thin">
        <color indexed="8"/>
      </left>
      <right/>
      <top style="thin">
        <color indexed="8"/>
      </top>
      <bottom style="thin">
        <color indexed="8"/>
      </bottom>
      <diagonal/>
    </border>
    <border>
      <left style="medium">
        <color indexed="64"/>
      </left>
      <right style="thin">
        <color indexed="64"/>
      </right>
      <top/>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medium">
        <color indexed="64"/>
      </top>
      <bottom style="thin">
        <color indexed="64"/>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top style="medium">
        <color indexed="64"/>
      </top>
      <bottom style="thin">
        <color indexed="64"/>
      </bottom>
      <diagonal/>
    </border>
    <border>
      <left/>
      <right/>
      <top/>
      <bottom style="thin">
        <color indexed="63"/>
      </bottom>
      <diagonal/>
    </border>
    <border>
      <left/>
      <right style="thin">
        <color indexed="63"/>
      </right>
      <top style="thin">
        <color indexed="64"/>
      </top>
      <bottom style="thin">
        <color indexed="63"/>
      </bottom>
      <diagonal/>
    </border>
    <border>
      <left/>
      <right style="thin">
        <color indexed="63"/>
      </right>
      <top style="thin">
        <color indexed="64"/>
      </top>
      <bottom style="double">
        <color indexed="64"/>
      </bottom>
      <diagonal/>
    </border>
    <border>
      <left/>
      <right style="thin">
        <color indexed="8"/>
      </right>
      <top/>
      <bottom/>
      <diagonal/>
    </border>
    <border>
      <left style="thin">
        <color indexed="8"/>
      </left>
      <right/>
      <top/>
      <bottom/>
      <diagonal/>
    </border>
    <border>
      <left style="thin">
        <color indexed="63"/>
      </left>
      <right style="thin">
        <color indexed="63"/>
      </right>
      <top style="thin">
        <color indexed="63"/>
      </top>
      <bottom/>
      <diagonal/>
    </border>
    <border>
      <left style="thin">
        <color indexed="63"/>
      </left>
      <right/>
      <top style="thin">
        <color indexed="63"/>
      </top>
      <bottom/>
      <diagonal/>
    </border>
    <border>
      <left/>
      <right style="thin">
        <color indexed="63"/>
      </right>
      <top style="thin">
        <color indexed="64"/>
      </top>
      <bottom/>
      <diagonal/>
    </border>
    <border>
      <left style="thin">
        <color indexed="63"/>
      </left>
      <right style="thin">
        <color indexed="63"/>
      </right>
      <top style="thin">
        <color indexed="63"/>
      </top>
      <bottom style="double">
        <color indexed="64"/>
      </bottom>
      <diagonal/>
    </border>
    <border>
      <left/>
      <right/>
      <top style="thin">
        <color indexed="63"/>
      </top>
      <bottom style="double">
        <color indexed="64"/>
      </bottom>
      <diagonal/>
    </border>
    <border>
      <left style="thin">
        <color indexed="63"/>
      </left>
      <right/>
      <top style="thin">
        <color indexed="63"/>
      </top>
      <bottom style="double">
        <color indexed="64"/>
      </bottom>
      <diagonal/>
    </border>
    <border>
      <left/>
      <right/>
      <top/>
      <bottom style="thin">
        <color indexed="8"/>
      </bottom>
      <diagonal/>
    </border>
    <border>
      <left/>
      <right style="thin">
        <color indexed="8"/>
      </right>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right/>
      <top style="thin">
        <color indexed="8"/>
      </top>
      <bottom/>
      <diagonal/>
    </border>
    <border>
      <left/>
      <right style="thin">
        <color indexed="8"/>
      </right>
      <top/>
      <bottom style="thin">
        <color indexed="63"/>
      </bottom>
      <diagonal/>
    </border>
    <border>
      <left style="thin">
        <color indexed="63"/>
      </left>
      <right/>
      <top style="thin">
        <color indexed="63"/>
      </top>
      <bottom style="thin">
        <color indexed="63"/>
      </bottom>
      <diagonal/>
    </border>
    <border>
      <left/>
      <right/>
      <top style="thin">
        <color indexed="63"/>
      </top>
      <bottom style="thin">
        <color indexed="63"/>
      </bottom>
      <diagonal/>
    </border>
    <border>
      <left/>
      <right style="thin">
        <color indexed="8"/>
      </right>
      <top style="thin">
        <color indexed="63"/>
      </top>
      <bottom style="thin">
        <color indexed="63"/>
      </bottom>
      <diagonal/>
    </border>
    <border>
      <left style="thin">
        <color indexed="8"/>
      </left>
      <right/>
      <top style="thin">
        <color indexed="63"/>
      </top>
      <bottom style="thin">
        <color indexed="63"/>
      </bottom>
      <diagonal/>
    </border>
    <border>
      <left/>
      <right style="thin">
        <color indexed="63"/>
      </right>
      <top style="thin">
        <color indexed="63"/>
      </top>
      <bottom style="thin">
        <color indexed="63"/>
      </bottom>
      <diagonal/>
    </border>
    <border>
      <left/>
      <right style="thin">
        <color indexed="63"/>
      </right>
      <top style="thin">
        <color indexed="8"/>
      </top>
      <bottom style="thin">
        <color indexed="8"/>
      </bottom>
      <diagonal/>
    </border>
    <border>
      <left style="thin">
        <color indexed="63"/>
      </left>
      <right/>
      <top style="thin">
        <color indexed="63"/>
      </top>
      <bottom style="thin">
        <color indexed="8"/>
      </bottom>
      <diagonal/>
    </border>
    <border>
      <left/>
      <right/>
      <top style="thin">
        <color indexed="63"/>
      </top>
      <bottom style="thin">
        <color indexed="8"/>
      </bottom>
      <diagonal/>
    </border>
    <border>
      <left/>
      <right style="thin">
        <color indexed="8"/>
      </right>
      <top style="thin">
        <color indexed="63"/>
      </top>
      <bottom style="thin">
        <color indexed="8"/>
      </bottom>
      <diagonal/>
    </border>
    <border>
      <left style="thin">
        <color indexed="8"/>
      </left>
      <right/>
      <top style="thin">
        <color indexed="63"/>
      </top>
      <bottom style="thin">
        <color indexed="8"/>
      </bottom>
      <diagonal/>
    </border>
    <border>
      <left/>
      <right style="thin">
        <color indexed="63"/>
      </right>
      <top style="thin">
        <color indexed="63"/>
      </top>
      <bottom style="thin">
        <color indexed="8"/>
      </bottom>
      <diagonal/>
    </border>
    <border>
      <left style="thin">
        <color indexed="63"/>
      </left>
      <right/>
      <top style="thin">
        <color indexed="8"/>
      </top>
      <bottom style="thin">
        <color indexed="8"/>
      </bottom>
      <diagonal/>
    </border>
    <border>
      <left style="thick">
        <color indexed="64"/>
      </left>
      <right style="thin">
        <color indexed="64"/>
      </right>
      <top style="thick">
        <color indexed="64"/>
      </top>
      <bottom style="thin">
        <color indexed="64"/>
      </bottom>
      <diagonal/>
    </border>
    <border>
      <left style="thin">
        <color indexed="64"/>
      </left>
      <right style="thick">
        <color indexed="64"/>
      </right>
      <top style="thick">
        <color indexed="64"/>
      </top>
      <bottom style="thin">
        <color indexed="64"/>
      </bottom>
      <diagonal/>
    </border>
    <border>
      <left style="thick">
        <color indexed="64"/>
      </left>
      <right/>
      <top style="thick">
        <color indexed="64"/>
      </top>
      <bottom style="thin">
        <color indexed="64"/>
      </bottom>
      <diagonal/>
    </border>
    <border>
      <left/>
      <right style="thick">
        <color indexed="64"/>
      </right>
      <top style="thick">
        <color indexed="64"/>
      </top>
      <bottom style="thin">
        <color indexed="64"/>
      </bottom>
      <diagonal/>
    </border>
    <border>
      <left style="medium">
        <color indexed="64"/>
      </left>
      <right style="medium">
        <color indexed="64"/>
      </right>
      <top style="thin">
        <color indexed="64"/>
      </top>
      <bottom/>
      <diagonal/>
    </border>
    <border>
      <left style="thin">
        <color indexed="64"/>
      </left>
      <right style="double">
        <color indexed="64"/>
      </right>
      <top style="double">
        <color indexed="64"/>
      </top>
      <bottom style="thin">
        <color indexed="64"/>
      </bottom>
      <diagonal/>
    </border>
    <border>
      <left style="thin">
        <color indexed="64"/>
      </left>
      <right style="double">
        <color indexed="64"/>
      </right>
      <top style="thin">
        <color indexed="64"/>
      </top>
      <bottom style="thin">
        <color indexed="64"/>
      </bottom>
      <diagonal/>
    </border>
    <border>
      <left/>
      <right style="thin">
        <color indexed="64"/>
      </right>
      <top style="medium">
        <color indexed="64"/>
      </top>
      <bottom style="medium">
        <color indexed="64"/>
      </bottom>
      <diagonal/>
    </border>
    <border>
      <left style="thin">
        <color indexed="64"/>
      </left>
      <right/>
      <top style="thin">
        <color indexed="64"/>
      </top>
      <bottom style="medium">
        <color indexed="64"/>
      </bottom>
      <diagonal/>
    </border>
    <border>
      <left style="thin">
        <color rgb="FFB2B2B2"/>
      </left>
      <right style="thin">
        <color rgb="FFB2B2B2"/>
      </right>
      <top style="thin">
        <color rgb="FFB2B2B2"/>
      </top>
      <bottom style="thin">
        <color rgb="FFB2B2B2"/>
      </bottom>
      <diagonal/>
    </border>
    <border>
      <left style="thin">
        <color rgb="FF008000"/>
      </left>
      <right style="thin">
        <color rgb="FF008000"/>
      </right>
      <top style="thin">
        <color rgb="FF008000"/>
      </top>
      <bottom style="thin">
        <color rgb="FF008000"/>
      </bottom>
      <diagonal/>
    </border>
    <border>
      <left style="thin">
        <color rgb="FF008000"/>
      </left>
      <right style="thin">
        <color rgb="FF008000"/>
      </right>
      <top/>
      <bottom style="thin">
        <color rgb="FF008000"/>
      </bottom>
      <diagonal/>
    </border>
    <border>
      <left style="thin">
        <color rgb="FF008000"/>
      </left>
      <right/>
      <top/>
      <bottom style="thin">
        <color rgb="FF008000"/>
      </bottom>
      <diagonal/>
    </border>
    <border>
      <left/>
      <right/>
      <top/>
      <bottom style="thin">
        <color rgb="FF008000"/>
      </bottom>
      <diagonal/>
    </border>
    <border>
      <left/>
      <right style="thin">
        <color rgb="FF008000"/>
      </right>
      <top/>
      <bottom style="thin">
        <color rgb="FF008000"/>
      </bottom>
      <diagonal/>
    </border>
    <border>
      <left style="thin">
        <color rgb="FF008000"/>
      </left>
      <right style="thin">
        <color rgb="FF008000"/>
      </right>
      <top style="thin">
        <color rgb="FF008000"/>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rgb="FF008000"/>
      </left>
      <right/>
      <top style="thin">
        <color rgb="FF008000"/>
      </top>
      <bottom style="thin">
        <color rgb="FF008000"/>
      </bottom>
      <diagonal/>
    </border>
    <border>
      <left/>
      <right/>
      <top style="thin">
        <color rgb="FF008000"/>
      </top>
      <bottom style="thin">
        <color rgb="FF008000"/>
      </bottom>
      <diagonal/>
    </border>
    <border>
      <left/>
      <right style="thin">
        <color rgb="FF008000"/>
      </right>
      <top style="thin">
        <color rgb="FF008000"/>
      </top>
      <bottom style="thin">
        <color rgb="FF008000"/>
      </bottom>
      <diagonal/>
    </border>
  </borders>
  <cellStyleXfs count="38">
    <xf numFmtId="0" fontId="0" fillId="0" borderId="0"/>
    <xf numFmtId="43" fontId="4"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176" fillId="0" borderId="0" applyFont="0" applyFill="0" applyBorder="0" applyAlignment="0" applyProtection="0"/>
    <xf numFmtId="44" fontId="4" fillId="0" borderId="0" applyFont="0" applyFill="0" applyBorder="0" applyAlignment="0" applyProtection="0"/>
    <xf numFmtId="44" fontId="176" fillId="0" borderId="0" applyFont="0" applyFill="0" applyBorder="0" applyAlignment="0" applyProtection="0"/>
    <xf numFmtId="44" fontId="222" fillId="0" borderId="0" applyFont="0" applyFill="0" applyBorder="0" applyAlignment="0" applyProtection="0"/>
    <xf numFmtId="44" fontId="4" fillId="0" borderId="0" applyFont="0" applyFill="0" applyBorder="0" applyAlignment="0" applyProtection="0"/>
    <xf numFmtId="44" fontId="5" fillId="0" borderId="0" applyFont="0" applyFill="0" applyBorder="0" applyAlignment="0" applyProtection="0"/>
    <xf numFmtId="44" fontId="97" fillId="0" borderId="0" applyFont="0" applyFill="0" applyBorder="0" applyAlignment="0" applyProtection="0"/>
    <xf numFmtId="44" fontId="3" fillId="0" borderId="0" applyFont="0" applyFill="0" applyBorder="0" applyAlignment="0" applyProtection="0"/>
    <xf numFmtId="44" fontId="2" fillId="0" borderId="0" applyFont="0" applyFill="0" applyBorder="0" applyAlignment="0" applyProtection="0"/>
    <xf numFmtId="44" fontId="63" fillId="0" borderId="0" applyFont="0" applyFill="0" applyBorder="0" applyAlignment="0" applyProtection="0"/>
    <xf numFmtId="44" fontId="97" fillId="0" borderId="0" applyFont="0" applyFill="0" applyBorder="0" applyAlignment="0" applyProtection="0"/>
    <xf numFmtId="44" fontId="97" fillId="0" borderId="0" applyFont="0" applyFill="0" applyBorder="0" applyAlignment="0" applyProtection="0"/>
    <xf numFmtId="44" fontId="97" fillId="0" borderId="0" applyFont="0" applyFill="0" applyBorder="0" applyAlignment="0" applyProtection="0"/>
    <xf numFmtId="0" fontId="8" fillId="0" borderId="0" applyNumberFormat="0" applyFill="0" applyBorder="0" applyAlignment="0" applyProtection="0">
      <alignment vertical="top"/>
      <protection locked="0"/>
    </xf>
    <xf numFmtId="0" fontId="235" fillId="20" borderId="0" applyNumberFormat="0" applyBorder="0" applyAlignment="0" applyProtection="0"/>
    <xf numFmtId="0" fontId="4" fillId="0" borderId="0"/>
    <xf numFmtId="0" fontId="5" fillId="0" borderId="0"/>
    <xf numFmtId="0" fontId="70" fillId="0" borderId="0"/>
    <xf numFmtId="0" fontId="49"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10" fillId="0" borderId="0"/>
    <xf numFmtId="0" fontId="75" fillId="21" borderId="162" applyNumberFormat="0" applyFont="0" applyAlignment="0" applyProtection="0"/>
    <xf numFmtId="9" fontId="4" fillId="0" borderId="0" applyFont="0" applyFill="0" applyBorder="0" applyAlignment="0" applyProtection="0"/>
    <xf numFmtId="9" fontId="97" fillId="0" borderId="0" applyFont="0" applyFill="0" applyBorder="0" applyAlignment="0" applyProtection="0"/>
    <xf numFmtId="9" fontId="97" fillId="0" borderId="0" applyFont="0" applyFill="0" applyBorder="0" applyAlignment="0" applyProtection="0"/>
    <xf numFmtId="9" fontId="97" fillId="0" borderId="0" applyFont="0" applyFill="0" applyBorder="0" applyAlignment="0" applyProtection="0"/>
    <xf numFmtId="0" fontId="1" fillId="0" borderId="0"/>
    <xf numFmtId="0" fontId="243" fillId="0" borderId="0" applyNumberFormat="0" applyFill="0" applyBorder="0" applyAlignment="0" applyProtection="0">
      <alignment vertical="top"/>
      <protection locked="0"/>
    </xf>
  </cellStyleXfs>
  <cellXfs count="3610">
    <xf numFmtId="0" fontId="0" fillId="0" borderId="0" xfId="0"/>
    <xf numFmtId="0" fontId="5" fillId="0" borderId="0" xfId="0" applyFont="1"/>
    <xf numFmtId="0" fontId="6" fillId="0" borderId="0" xfId="0" applyFont="1"/>
    <xf numFmtId="8" fontId="5" fillId="4" borderId="2" xfId="0" applyNumberFormat="1" applyFont="1" applyFill="1" applyBorder="1" applyAlignment="1">
      <alignment horizontal="right"/>
    </xf>
    <xf numFmtId="9" fontId="5" fillId="4" borderId="3" xfId="0" applyNumberFormat="1" applyFont="1" applyFill="1" applyBorder="1" applyAlignment="1">
      <alignment horizontal="right"/>
    </xf>
    <xf numFmtId="0" fontId="5" fillId="4" borderId="2" xfId="0" applyFont="1" applyFill="1" applyBorder="1" applyAlignment="1">
      <alignment horizontal="left" vertical="center"/>
    </xf>
    <xf numFmtId="0" fontId="5" fillId="4" borderId="3" xfId="0" applyFont="1" applyFill="1" applyBorder="1" applyAlignment="1">
      <alignment horizontal="left" vertical="center"/>
    </xf>
    <xf numFmtId="0" fontId="9" fillId="0" borderId="0" xfId="0" applyFont="1" applyAlignment="1">
      <alignment horizontal="center"/>
    </xf>
    <xf numFmtId="0" fontId="10" fillId="0" borderId="0" xfId="0" applyFont="1"/>
    <xf numFmtId="0" fontId="9" fillId="0" borderId="0" xfId="0" applyFont="1"/>
    <xf numFmtId="0" fontId="9" fillId="0" borderId="0" xfId="0" applyFont="1" applyBorder="1"/>
    <xf numFmtId="0" fontId="0" fillId="0" borderId="0" xfId="0" applyAlignment="1">
      <alignment horizontal="center"/>
    </xf>
    <xf numFmtId="0" fontId="6" fillId="0" borderId="0" xfId="0" applyFont="1" applyAlignment="1">
      <alignment horizontal="center"/>
    </xf>
    <xf numFmtId="0" fontId="0" fillId="0" borderId="4" xfId="0" applyBorder="1" applyAlignment="1">
      <alignment horizontal="center"/>
    </xf>
    <xf numFmtId="0" fontId="6" fillId="0" borderId="4" xfId="0" applyFont="1" applyBorder="1"/>
    <xf numFmtId="0" fontId="0" fillId="0" borderId="4" xfId="0" applyBorder="1"/>
    <xf numFmtId="0" fontId="0" fillId="0" borderId="5" xfId="0" applyBorder="1"/>
    <xf numFmtId="0" fontId="0" fillId="0" borderId="9" xfId="0" applyBorder="1"/>
    <xf numFmtId="44" fontId="0" fillId="0" borderId="0" xfId="6" applyFont="1"/>
    <xf numFmtId="0" fontId="0" fillId="0" borderId="0" xfId="0" applyBorder="1" applyAlignment="1">
      <alignment horizontal="center"/>
    </xf>
    <xf numFmtId="0" fontId="0" fillId="0" borderId="0" xfId="0" applyBorder="1"/>
    <xf numFmtId="0" fontId="0" fillId="0" borderId="8" xfId="0" applyBorder="1"/>
    <xf numFmtId="0" fontId="6" fillId="0" borderId="8" xfId="0" applyFont="1" applyBorder="1"/>
    <xf numFmtId="0" fontId="0" fillId="0" borderId="12" xfId="0" applyBorder="1"/>
    <xf numFmtId="0" fontId="0" fillId="0" borderId="13" xfId="0" applyBorder="1"/>
    <xf numFmtId="0" fontId="0" fillId="0" borderId="14" xfId="0" applyBorder="1"/>
    <xf numFmtId="0" fontId="6" fillId="0" borderId="0" xfId="0" applyFont="1" applyBorder="1" applyAlignment="1">
      <alignment horizontal="center"/>
    </xf>
    <xf numFmtId="0" fontId="6" fillId="0" borderId="0" xfId="0" applyFont="1" applyBorder="1"/>
    <xf numFmtId="0" fontId="6" fillId="4" borderId="15" xfId="0" applyFont="1" applyFill="1" applyBorder="1" applyAlignment="1">
      <alignment horizontal="left" vertical="center"/>
    </xf>
    <xf numFmtId="0" fontId="6" fillId="4" borderId="15" xfId="0" applyFont="1" applyFill="1" applyBorder="1" applyAlignment="1">
      <alignment horizontal="justify"/>
    </xf>
    <xf numFmtId="0" fontId="14" fillId="0" borderId="0" xfId="0" applyFont="1" applyAlignment="1">
      <alignment horizontal="center"/>
    </xf>
    <xf numFmtId="0" fontId="14" fillId="0" borderId="0" xfId="0" applyFont="1" applyAlignment="1">
      <alignment horizontal="left" wrapText="1"/>
    </xf>
    <xf numFmtId="0" fontId="14" fillId="0" borderId="0" xfId="0" applyFont="1" applyAlignment="1"/>
    <xf numFmtId="0" fontId="15" fillId="0" borderId="0" xfId="0" applyFont="1" applyBorder="1" applyAlignment="1">
      <alignment horizontal="center" vertical="top" wrapText="1"/>
    </xf>
    <xf numFmtId="0" fontId="15" fillId="0" borderId="0" xfId="0" applyFont="1" applyBorder="1" applyAlignment="1">
      <alignment horizontal="left" wrapText="1"/>
    </xf>
    <xf numFmtId="0" fontId="15" fillId="0" borderId="0" xfId="0" applyFont="1" applyBorder="1" applyAlignment="1">
      <alignment horizontal="center" wrapText="1"/>
    </xf>
    <xf numFmtId="0" fontId="14" fillId="0" borderId="0" xfId="0" applyFont="1" applyBorder="1" applyAlignment="1">
      <alignment horizontal="center" vertical="center" wrapText="1"/>
    </xf>
    <xf numFmtId="0" fontId="14" fillId="0" borderId="0" xfId="0" applyFont="1" applyBorder="1" applyAlignment="1">
      <alignment horizontal="left" wrapText="1"/>
    </xf>
    <xf numFmtId="44" fontId="14" fillId="0" borderId="0" xfId="0" applyNumberFormat="1" applyFont="1" applyBorder="1" applyAlignment="1">
      <alignment wrapText="1"/>
    </xf>
    <xf numFmtId="0" fontId="14" fillId="0" borderId="0" xfId="0" applyFont="1" applyBorder="1" applyAlignment="1">
      <alignment vertical="top" wrapText="1"/>
    </xf>
    <xf numFmtId="0" fontId="15" fillId="0" borderId="0" xfId="0" applyFont="1" applyBorder="1" applyAlignment="1">
      <alignment wrapText="1"/>
    </xf>
    <xf numFmtId="0" fontId="0" fillId="0" borderId="0" xfId="0" applyBorder="1" applyAlignment="1">
      <alignment wrapText="1"/>
    </xf>
    <xf numFmtId="0" fontId="14" fillId="0" borderId="0" xfId="0" applyFont="1" applyBorder="1" applyAlignment="1">
      <alignment horizontal="left" vertical="top"/>
    </xf>
    <xf numFmtId="0" fontId="15" fillId="0" borderId="0" xfId="0" applyFont="1" applyBorder="1" applyAlignment="1">
      <alignment vertical="top" wrapText="1"/>
    </xf>
    <xf numFmtId="44" fontId="15" fillId="0" borderId="0" xfId="6" applyFont="1" applyBorder="1" applyAlignment="1">
      <alignment vertical="top" wrapText="1"/>
    </xf>
    <xf numFmtId="0" fontId="15" fillId="0" borderId="0" xfId="0" applyFont="1" applyBorder="1" applyAlignment="1">
      <alignment horizontal="center"/>
    </xf>
    <xf numFmtId="0" fontId="14" fillId="0" borderId="0" xfId="0" applyFont="1" applyBorder="1"/>
    <xf numFmtId="0" fontId="14" fillId="0" borderId="0" xfId="0" applyFont="1" applyBorder="1" applyAlignment="1">
      <alignment horizontal="center"/>
    </xf>
    <xf numFmtId="0" fontId="14" fillId="0" borderId="0" xfId="0" applyFont="1"/>
    <xf numFmtId="0" fontId="15" fillId="0" borderId="16" xfId="0" applyFont="1" applyBorder="1" applyAlignment="1">
      <alignment horizontal="left" wrapText="1"/>
    </xf>
    <xf numFmtId="0" fontId="6" fillId="0" borderId="0" xfId="0" applyFont="1" applyAlignment="1">
      <alignment vertical="center"/>
    </xf>
    <xf numFmtId="0" fontId="0" fillId="0" borderId="0" xfId="0" applyAlignment="1">
      <alignment vertical="center"/>
    </xf>
    <xf numFmtId="164" fontId="0" fillId="0" borderId="0" xfId="0" applyNumberFormat="1" applyAlignment="1">
      <alignment horizontal="center" vertical="center"/>
    </xf>
    <xf numFmtId="0" fontId="0" fillId="0" borderId="0" xfId="0" applyAlignment="1">
      <alignment horizontal="center" vertical="center"/>
    </xf>
    <xf numFmtId="0" fontId="6" fillId="0" borderId="0" xfId="0" applyFont="1" applyAlignment="1">
      <alignment horizontal="centerContinuous"/>
    </xf>
    <xf numFmtId="0" fontId="6" fillId="5" borderId="0" xfId="0" applyFont="1" applyFill="1"/>
    <xf numFmtId="0" fontId="0" fillId="5" borderId="0" xfId="0" applyFill="1"/>
    <xf numFmtId="0" fontId="0" fillId="4" borderId="0" xfId="0" applyFill="1"/>
    <xf numFmtId="0" fontId="6" fillId="4" borderId="0" xfId="0" applyFont="1" applyFill="1"/>
    <xf numFmtId="0" fontId="16" fillId="0" borderId="0" xfId="0" applyFont="1"/>
    <xf numFmtId="0" fontId="16" fillId="4" borderId="15" xfId="0" applyFont="1" applyFill="1" applyBorder="1" applyAlignment="1">
      <alignment horizontal="justify"/>
    </xf>
    <xf numFmtId="8" fontId="16" fillId="4" borderId="2" xfId="0" applyNumberFormat="1" applyFont="1" applyFill="1" applyBorder="1" applyAlignment="1">
      <alignment horizontal="right"/>
    </xf>
    <xf numFmtId="9" fontId="16" fillId="4" borderId="3" xfId="0" applyNumberFormat="1" applyFont="1" applyFill="1" applyBorder="1" applyAlignment="1">
      <alignment horizontal="right"/>
    </xf>
    <xf numFmtId="0" fontId="9" fillId="0" borderId="0" xfId="0" applyFont="1" applyBorder="1" applyAlignment="1">
      <alignment horizontal="center"/>
    </xf>
    <xf numFmtId="0" fontId="0" fillId="0" borderId="0" xfId="0" applyAlignment="1">
      <alignment horizontal="centerContinuous"/>
    </xf>
    <xf numFmtId="0" fontId="0" fillId="4" borderId="1" xfId="0" applyFill="1" applyBorder="1"/>
    <xf numFmtId="0" fontId="0" fillId="5" borderId="1" xfId="0" applyFill="1" applyBorder="1"/>
    <xf numFmtId="0" fontId="6" fillId="4" borderId="0" xfId="0" applyFont="1" applyFill="1" applyBorder="1"/>
    <xf numFmtId="0" fontId="0" fillId="4" borderId="17" xfId="0" applyFill="1" applyBorder="1"/>
    <xf numFmtId="0" fontId="0" fillId="5" borderId="0" xfId="0" applyFill="1" applyBorder="1"/>
    <xf numFmtId="0" fontId="0" fillId="5" borderId="17" xfId="0" applyFill="1" applyBorder="1"/>
    <xf numFmtId="0" fontId="6" fillId="5" borderId="17" xfId="0" applyFont="1" applyFill="1" applyBorder="1"/>
    <xf numFmtId="0" fontId="6" fillId="5" borderId="0" xfId="0" applyFont="1" applyFill="1" applyBorder="1"/>
    <xf numFmtId="0" fontId="0" fillId="4" borderId="18" xfId="0" applyFill="1" applyBorder="1"/>
    <xf numFmtId="0" fontId="0" fillId="4" borderId="19" xfId="0" applyFill="1" applyBorder="1"/>
    <xf numFmtId="0" fontId="0" fillId="4" borderId="20" xfId="0" applyFill="1" applyBorder="1"/>
    <xf numFmtId="0" fontId="6" fillId="5" borderId="21" xfId="0" applyFont="1" applyFill="1" applyBorder="1"/>
    <xf numFmtId="0" fontId="0" fillId="5" borderId="18" xfId="0" applyFill="1" applyBorder="1"/>
    <xf numFmtId="0" fontId="0" fillId="5" borderId="19" xfId="0" applyFill="1" applyBorder="1"/>
    <xf numFmtId="0" fontId="0" fillId="5" borderId="20" xfId="0" applyFill="1" applyBorder="1"/>
    <xf numFmtId="0" fontId="6" fillId="6" borderId="22" xfId="0" applyFont="1" applyFill="1" applyBorder="1" applyAlignment="1">
      <alignment horizontal="right"/>
    </xf>
    <xf numFmtId="0" fontId="6" fillId="6" borderId="23" xfId="0" applyFont="1" applyFill="1" applyBorder="1"/>
    <xf numFmtId="0" fontId="6" fillId="6" borderId="24" xfId="0" applyFont="1" applyFill="1" applyBorder="1"/>
    <xf numFmtId="0" fontId="6" fillId="6" borderId="25" xfId="0" applyFont="1" applyFill="1" applyBorder="1"/>
    <xf numFmtId="44" fontId="6" fillId="0" borderId="26" xfId="6" applyFont="1" applyBorder="1" applyAlignment="1">
      <alignment horizontal="center"/>
    </xf>
    <xf numFmtId="44" fontId="6" fillId="4" borderId="27" xfId="6" applyFont="1" applyFill="1" applyBorder="1"/>
    <xf numFmtId="44" fontId="6" fillId="4" borderId="28" xfId="6" applyFont="1" applyFill="1" applyBorder="1"/>
    <xf numFmtId="44" fontId="6" fillId="0" borderId="27" xfId="6" applyFont="1" applyBorder="1"/>
    <xf numFmtId="44" fontId="6" fillId="5" borderId="27" xfId="6" applyFont="1" applyFill="1" applyBorder="1"/>
    <xf numFmtId="44" fontId="6" fillId="5" borderId="28" xfId="6" applyFont="1" applyFill="1" applyBorder="1"/>
    <xf numFmtId="44" fontId="6" fillId="6" borderId="29" xfId="6" applyFont="1" applyFill="1" applyBorder="1"/>
    <xf numFmtId="0" fontId="0" fillId="0" borderId="27" xfId="0" applyBorder="1"/>
    <xf numFmtId="0" fontId="0" fillId="0" borderId="27" xfId="0" applyBorder="1" applyAlignment="1">
      <alignment horizontal="center"/>
    </xf>
    <xf numFmtId="0" fontId="0" fillId="0" borderId="30" xfId="0" applyBorder="1" applyAlignment="1">
      <alignment horizontal="center"/>
    </xf>
    <xf numFmtId="0" fontId="0" fillId="4" borderId="31" xfId="0" applyFill="1" applyBorder="1"/>
    <xf numFmtId="0" fontId="0" fillId="4" borderId="32" xfId="0" applyFill="1" applyBorder="1"/>
    <xf numFmtId="0" fontId="6" fillId="0" borderId="0" xfId="0" applyFont="1" applyBorder="1" applyAlignment="1">
      <alignment wrapText="1"/>
    </xf>
    <xf numFmtId="44" fontId="15" fillId="0" borderId="0" xfId="6" applyFont="1" applyBorder="1" applyAlignment="1">
      <alignment horizontal="center" vertical="top" wrapText="1"/>
    </xf>
    <xf numFmtId="0" fontId="15" fillId="0" borderId="0" xfId="0" applyFont="1" applyBorder="1"/>
    <xf numFmtId="0" fontId="14" fillId="5" borderId="4" xfId="0" applyFont="1" applyFill="1" applyBorder="1" applyAlignment="1">
      <alignment horizontal="center" vertical="center" wrapText="1"/>
    </xf>
    <xf numFmtId="0" fontId="14" fillId="5" borderId="4" xfId="0" applyFont="1" applyFill="1" applyBorder="1" applyAlignment="1">
      <alignment horizontal="left" vertical="center" wrapText="1"/>
    </xf>
    <xf numFmtId="44" fontId="14" fillId="5" borderId="4" xfId="0" applyNumberFormat="1" applyFont="1" applyFill="1" applyBorder="1" applyAlignment="1">
      <alignment vertical="center" wrapText="1"/>
    </xf>
    <xf numFmtId="0" fontId="14" fillId="5" borderId="23" xfId="0" applyFont="1" applyFill="1" applyBorder="1" applyAlignment="1">
      <alignment horizontal="center" vertical="center" wrapText="1"/>
    </xf>
    <xf numFmtId="0" fontId="14" fillId="5" borderId="22" xfId="0" applyFont="1" applyFill="1" applyBorder="1" applyAlignment="1">
      <alignment horizontal="center" vertical="center" wrapText="1"/>
    </xf>
    <xf numFmtId="0" fontId="14" fillId="4" borderId="4" xfId="0" applyFont="1" applyFill="1" applyBorder="1" applyAlignment="1">
      <alignment horizontal="center" vertical="center" wrapText="1"/>
    </xf>
    <xf numFmtId="0" fontId="14" fillId="4" borderId="4" xfId="0" applyFont="1" applyFill="1" applyBorder="1" applyAlignment="1">
      <alignment horizontal="left" vertical="center" wrapText="1"/>
    </xf>
    <xf numFmtId="44" fontId="14" fillId="4" borderId="4" xfId="0" applyNumberFormat="1" applyFont="1" applyFill="1" applyBorder="1" applyAlignment="1">
      <alignment wrapText="1"/>
    </xf>
    <xf numFmtId="0" fontId="14" fillId="4" borderId="23" xfId="0" applyFont="1" applyFill="1" applyBorder="1" applyAlignment="1">
      <alignment horizontal="center" vertical="center" wrapText="1"/>
    </xf>
    <xf numFmtId="0" fontId="14" fillId="4" borderId="22" xfId="0" applyFont="1" applyFill="1" applyBorder="1" applyAlignment="1">
      <alignment horizontal="center" vertical="center" wrapText="1"/>
    </xf>
    <xf numFmtId="44" fontId="14" fillId="5" borderId="4" xfId="0" applyNumberFormat="1" applyFont="1" applyFill="1" applyBorder="1" applyAlignment="1">
      <alignment vertical="top"/>
    </xf>
    <xf numFmtId="0" fontId="14" fillId="4" borderId="4" xfId="0" applyFont="1" applyFill="1" applyBorder="1" applyAlignment="1">
      <alignment horizontal="center" vertical="top" wrapText="1"/>
    </xf>
    <xf numFmtId="0" fontId="14" fillId="4" borderId="4" xfId="0" applyFont="1" applyFill="1" applyBorder="1" applyAlignment="1">
      <alignment horizontal="center"/>
    </xf>
    <xf numFmtId="0" fontId="15" fillId="4" borderId="4" xfId="0" applyFont="1" applyFill="1" applyBorder="1" applyAlignment="1">
      <alignment horizontal="left" wrapText="1"/>
    </xf>
    <xf numFmtId="0" fontId="14" fillId="4" borderId="4" xfId="0" applyFont="1" applyFill="1" applyBorder="1"/>
    <xf numFmtId="0" fontId="15" fillId="5" borderId="33" xfId="0" applyFont="1" applyFill="1" applyBorder="1" applyAlignment="1">
      <alignment horizontal="left" wrapText="1"/>
    </xf>
    <xf numFmtId="0" fontId="14" fillId="5" borderId="34" xfId="0" applyFont="1" applyFill="1" applyBorder="1"/>
    <xf numFmtId="0" fontId="14" fillId="5" borderId="35" xfId="0" applyFont="1" applyFill="1" applyBorder="1" applyAlignment="1">
      <alignment horizontal="left" wrapText="1"/>
    </xf>
    <xf numFmtId="0" fontId="14" fillId="5" borderId="36" xfId="0" applyFont="1" applyFill="1" applyBorder="1"/>
    <xf numFmtId="44" fontId="15" fillId="5" borderId="37" xfId="6" applyFont="1" applyFill="1" applyBorder="1" applyAlignment="1">
      <alignment horizontal="center" vertical="center" wrapText="1"/>
    </xf>
    <xf numFmtId="44" fontId="15" fillId="4" borderId="37" xfId="6" applyFont="1" applyFill="1" applyBorder="1" applyAlignment="1">
      <alignment horizontal="right" vertical="center" wrapText="1"/>
    </xf>
    <xf numFmtId="0" fontId="15" fillId="0" borderId="0" xfId="0" applyFont="1" applyFill="1" applyBorder="1" applyAlignment="1">
      <alignment horizontal="center" wrapText="1"/>
    </xf>
    <xf numFmtId="0" fontId="6" fillId="0" borderId="0" xfId="0" applyFont="1" applyFill="1" applyBorder="1" applyAlignment="1">
      <alignment wrapText="1"/>
    </xf>
    <xf numFmtId="44" fontId="15" fillId="5" borderId="4" xfId="6" applyFont="1" applyFill="1" applyBorder="1" applyAlignment="1">
      <alignment horizontal="right" vertical="center" wrapText="1"/>
    </xf>
    <xf numFmtId="44" fontId="15" fillId="4" borderId="4" xfId="6" applyFont="1" applyFill="1" applyBorder="1" applyAlignment="1">
      <alignment horizontal="center" wrapText="1"/>
    </xf>
    <xf numFmtId="166" fontId="15" fillId="5" borderId="33" xfId="6" applyNumberFormat="1" applyFont="1" applyFill="1" applyBorder="1" applyAlignment="1">
      <alignment horizontal="right"/>
    </xf>
    <xf numFmtId="3" fontId="15" fillId="5" borderId="35" xfId="0" applyNumberFormat="1" applyFont="1" applyFill="1" applyBorder="1" applyAlignment="1">
      <alignment horizontal="center"/>
    </xf>
    <xf numFmtId="44" fontId="14" fillId="4" borderId="4" xfId="0" applyNumberFormat="1" applyFont="1" applyFill="1" applyBorder="1" applyAlignment="1">
      <alignment vertical="top"/>
    </xf>
    <xf numFmtId="44" fontId="15" fillId="4" borderId="4" xfId="6" applyFont="1" applyFill="1" applyBorder="1" applyAlignment="1">
      <alignment horizontal="right" vertical="center" wrapText="1"/>
    </xf>
    <xf numFmtId="0" fontId="14" fillId="4" borderId="4" xfId="0" applyFont="1" applyFill="1" applyBorder="1" applyAlignment="1">
      <alignment horizontal="right" vertical="center" wrapText="1"/>
    </xf>
    <xf numFmtId="0" fontId="15" fillId="4" borderId="4" xfId="0" applyFont="1" applyFill="1" applyBorder="1" applyAlignment="1">
      <alignment vertical="top" wrapText="1"/>
    </xf>
    <xf numFmtId="44" fontId="15" fillId="4" borderId="0" xfId="6" applyFont="1" applyFill="1"/>
    <xf numFmtId="0" fontId="15" fillId="4" borderId="4" xfId="0" applyFont="1" applyFill="1" applyBorder="1" applyAlignment="1">
      <alignment horizontal="center" vertical="top" wrapText="1"/>
    </xf>
    <xf numFmtId="0" fontId="14" fillId="5" borderId="4" xfId="0" applyFont="1" applyFill="1" applyBorder="1" applyAlignment="1">
      <alignment horizontal="left" indent="1"/>
    </xf>
    <xf numFmtId="0" fontId="14" fillId="5" borderId="4" xfId="0" applyFont="1" applyFill="1" applyBorder="1" applyAlignment="1">
      <alignment horizontal="center" vertical="top" wrapText="1"/>
    </xf>
    <xf numFmtId="44" fontId="15" fillId="5" borderId="4" xfId="6" applyFont="1" applyFill="1" applyBorder="1" applyAlignment="1">
      <alignment horizontal="center" wrapText="1"/>
    </xf>
    <xf numFmtId="0" fontId="18" fillId="0" borderId="0" xfId="0" applyFont="1"/>
    <xf numFmtId="0" fontId="18" fillId="0" borderId="0" xfId="0" applyFont="1" applyAlignment="1">
      <alignment horizontal="center"/>
    </xf>
    <xf numFmtId="0" fontId="18" fillId="4" borderId="0" xfId="0" applyFont="1" applyFill="1"/>
    <xf numFmtId="0" fontId="18" fillId="4" borderId="1" xfId="0" applyFont="1" applyFill="1" applyBorder="1"/>
    <xf numFmtId="8" fontId="18" fillId="4" borderId="1" xfId="0" applyNumberFormat="1" applyFont="1" applyFill="1" applyBorder="1"/>
    <xf numFmtId="0" fontId="18" fillId="4" borderId="19" xfId="0" applyFont="1" applyFill="1" applyBorder="1"/>
    <xf numFmtId="8" fontId="18" fillId="4" borderId="19" xfId="0" applyNumberFormat="1" applyFont="1" applyFill="1" applyBorder="1"/>
    <xf numFmtId="8" fontId="18" fillId="0" borderId="0" xfId="0" applyNumberFormat="1" applyFont="1"/>
    <xf numFmtId="0" fontId="18" fillId="5" borderId="0" xfId="0" applyFont="1" applyFill="1"/>
    <xf numFmtId="0" fontId="18" fillId="5" borderId="1" xfId="0" applyFont="1" applyFill="1" applyBorder="1"/>
    <xf numFmtId="8" fontId="18" fillId="5" borderId="1" xfId="0" applyNumberFormat="1" applyFont="1" applyFill="1" applyBorder="1"/>
    <xf numFmtId="0" fontId="18" fillId="5" borderId="19" xfId="0" applyFont="1" applyFill="1" applyBorder="1"/>
    <xf numFmtId="8" fontId="18" fillId="5" borderId="19" xfId="0" applyNumberFormat="1" applyFont="1" applyFill="1" applyBorder="1"/>
    <xf numFmtId="0" fontId="18" fillId="5" borderId="21" xfId="0" applyFont="1" applyFill="1" applyBorder="1"/>
    <xf numFmtId="8" fontId="18" fillId="5" borderId="21" xfId="0" applyNumberFormat="1" applyFont="1" applyFill="1" applyBorder="1"/>
    <xf numFmtId="0" fontId="18" fillId="6" borderId="4" xfId="0" applyFont="1" applyFill="1" applyBorder="1" applyAlignment="1">
      <alignment horizontal="center"/>
    </xf>
    <xf numFmtId="0" fontId="18" fillId="6" borderId="34" xfId="0" applyFont="1" applyFill="1" applyBorder="1"/>
    <xf numFmtId="8" fontId="18" fillId="6" borderId="4" xfId="0" applyNumberFormat="1" applyFont="1" applyFill="1" applyBorder="1"/>
    <xf numFmtId="0" fontId="18" fillId="6" borderId="36" xfId="0" applyFont="1" applyFill="1" applyBorder="1"/>
    <xf numFmtId="8" fontId="18" fillId="5" borderId="0" xfId="0" applyNumberFormat="1" applyFont="1" applyFill="1"/>
    <xf numFmtId="0" fontId="19" fillId="0" borderId="0" xfId="0" applyFont="1" applyBorder="1" applyAlignment="1">
      <alignment horizontal="center" wrapText="1"/>
    </xf>
    <xf numFmtId="0" fontId="19" fillId="0" borderId="0" xfId="0" applyFont="1" applyBorder="1" applyAlignment="1">
      <alignment horizontal="center" vertical="top" wrapText="1"/>
    </xf>
    <xf numFmtId="44" fontId="19" fillId="5" borderId="4" xfId="6" applyFont="1" applyFill="1" applyBorder="1" applyAlignment="1">
      <alignment horizontal="center" vertical="center" wrapText="1"/>
    </xf>
    <xf numFmtId="44" fontId="19" fillId="5" borderId="4" xfId="0" applyNumberFormat="1" applyFont="1" applyFill="1" applyBorder="1" applyAlignment="1">
      <alignment vertical="center" wrapText="1"/>
    </xf>
    <xf numFmtId="44" fontId="19" fillId="0" borderId="0" xfId="0" applyNumberFormat="1" applyFont="1" applyBorder="1" applyAlignment="1">
      <alignment wrapText="1"/>
    </xf>
    <xf numFmtId="0" fontId="18" fillId="0" borderId="0" xfId="0" applyFont="1" applyBorder="1" applyAlignment="1">
      <alignment wrapText="1"/>
    </xf>
    <xf numFmtId="44" fontId="19" fillId="4" borderId="4" xfId="6" applyFont="1" applyFill="1" applyBorder="1" applyAlignment="1">
      <alignment horizontal="right" vertical="center" wrapText="1"/>
    </xf>
    <xf numFmtId="44" fontId="19" fillId="4" borderId="4" xfId="0" applyNumberFormat="1" applyFont="1" applyFill="1" applyBorder="1" applyAlignment="1">
      <alignment vertical="center" wrapText="1"/>
    </xf>
    <xf numFmtId="44" fontId="19" fillId="5" borderId="4" xfId="6" applyFont="1" applyFill="1" applyBorder="1" applyAlignment="1">
      <alignment horizontal="right" vertical="center" wrapText="1"/>
    </xf>
    <xf numFmtId="44" fontId="19" fillId="0" borderId="0" xfId="6" applyFont="1" applyBorder="1" applyAlignment="1">
      <alignment horizontal="center" vertical="top" wrapText="1"/>
    </xf>
    <xf numFmtId="0" fontId="19" fillId="0" borderId="0" xfId="0" applyFont="1" applyBorder="1" applyAlignment="1">
      <alignment vertical="top" wrapText="1"/>
    </xf>
    <xf numFmtId="44" fontId="19" fillId="0" borderId="0" xfId="6" applyFont="1" applyBorder="1" applyAlignment="1">
      <alignment vertical="top" wrapText="1"/>
    </xf>
    <xf numFmtId="0" fontId="19" fillId="0" borderId="0" xfId="0" applyFont="1" applyBorder="1"/>
    <xf numFmtId="44" fontId="19" fillId="5" borderId="4" xfId="6" applyFont="1" applyFill="1" applyBorder="1" applyAlignment="1">
      <alignment horizontal="center" wrapText="1"/>
    </xf>
    <xf numFmtId="44" fontId="19" fillId="5" borderId="4" xfId="0" applyNumberFormat="1" applyFont="1" applyFill="1" applyBorder="1" applyAlignment="1">
      <alignment horizontal="center" wrapText="1"/>
    </xf>
    <xf numFmtId="44" fontId="19" fillId="4" borderId="4" xfId="6" applyFont="1" applyFill="1" applyBorder="1" applyAlignment="1">
      <alignment horizontal="center" wrapText="1"/>
    </xf>
    <xf numFmtId="44" fontId="19" fillId="4" borderId="4" xfId="0" applyNumberFormat="1" applyFont="1" applyFill="1" applyBorder="1" applyAlignment="1">
      <alignment horizontal="center" wrapText="1"/>
    </xf>
    <xf numFmtId="166" fontId="19" fillId="5" borderId="33" xfId="6" applyNumberFormat="1" applyFont="1" applyFill="1" applyBorder="1" applyAlignment="1">
      <alignment horizontal="right"/>
    </xf>
    <xf numFmtId="0" fontId="19" fillId="5" borderId="34" xfId="0" applyFont="1" applyFill="1" applyBorder="1"/>
    <xf numFmtId="3" fontId="19" fillId="5" borderId="35" xfId="0" applyNumberFormat="1" applyFont="1" applyFill="1" applyBorder="1" applyAlignment="1">
      <alignment horizontal="center"/>
    </xf>
    <xf numFmtId="0" fontId="19" fillId="5" borderId="36" xfId="0" applyFont="1" applyFill="1" applyBorder="1"/>
    <xf numFmtId="44" fontId="19" fillId="4" borderId="4" xfId="6" applyFont="1" applyFill="1" applyBorder="1" applyAlignment="1">
      <alignment horizontal="center" vertical="center" wrapText="1"/>
    </xf>
    <xf numFmtId="0" fontId="16" fillId="0" borderId="0" xfId="0" applyFont="1" applyAlignment="1">
      <alignment horizontal="centerContinuous"/>
    </xf>
    <xf numFmtId="0" fontId="6" fillId="4" borderId="38" xfId="0" applyFont="1" applyFill="1" applyBorder="1" applyAlignment="1">
      <alignment horizontal="left" vertical="center"/>
    </xf>
    <xf numFmtId="0" fontId="16" fillId="4" borderId="39" xfId="0" applyFont="1" applyFill="1" applyBorder="1" applyAlignment="1">
      <alignment horizontal="left" vertical="center"/>
    </xf>
    <xf numFmtId="0" fontId="6" fillId="4" borderId="40" xfId="0" applyFont="1" applyFill="1" applyBorder="1" applyAlignment="1">
      <alignment horizontal="left" vertical="center"/>
    </xf>
    <xf numFmtId="0" fontId="5" fillId="4" borderId="41" xfId="0" applyFont="1" applyFill="1" applyBorder="1" applyAlignment="1">
      <alignment horizontal="left" vertical="center"/>
    </xf>
    <xf numFmtId="8" fontId="5" fillId="4" borderId="42" xfId="0" applyNumberFormat="1" applyFont="1" applyFill="1" applyBorder="1" applyAlignment="1">
      <alignment horizontal="right"/>
    </xf>
    <xf numFmtId="0" fontId="5" fillId="4" borderId="43" xfId="0" applyFont="1" applyFill="1" applyBorder="1" applyAlignment="1">
      <alignment horizontal="left" vertical="center"/>
    </xf>
    <xf numFmtId="9" fontId="5" fillId="4" borderId="44" xfId="0" applyNumberFormat="1" applyFont="1" applyFill="1" applyBorder="1" applyAlignment="1">
      <alignment horizontal="right"/>
    </xf>
    <xf numFmtId="164" fontId="5" fillId="0" borderId="45" xfId="0" applyNumberFormat="1" applyFont="1" applyFill="1" applyBorder="1" applyAlignment="1">
      <alignment horizontal="center" vertical="center"/>
    </xf>
    <xf numFmtId="0" fontId="5" fillId="0" borderId="45" xfId="0" applyFont="1" applyFill="1" applyBorder="1" applyAlignment="1">
      <alignment horizontal="left" vertical="center"/>
    </xf>
    <xf numFmtId="0" fontId="14" fillId="0" borderId="0" xfId="0" applyFont="1" applyBorder="1" applyAlignment="1">
      <alignment horizontal="right" wrapText="1"/>
    </xf>
    <xf numFmtId="0" fontId="15" fillId="0" borderId="0" xfId="0" applyFont="1" applyAlignment="1"/>
    <xf numFmtId="0" fontId="20" fillId="9" borderId="4" xfId="0" applyFont="1" applyFill="1" applyBorder="1" applyAlignment="1">
      <alignment wrapText="1"/>
    </xf>
    <xf numFmtId="0" fontId="20" fillId="9" borderId="4" xfId="0" applyFont="1" applyFill="1" applyBorder="1" applyAlignment="1">
      <alignment horizontal="center" wrapText="1"/>
    </xf>
    <xf numFmtId="0" fontId="14" fillId="0" borderId="4" xfId="0" applyFont="1" applyBorder="1" applyAlignment="1">
      <alignment vertical="top" wrapText="1"/>
    </xf>
    <xf numFmtId="0" fontId="14" fillId="0" borderId="4" xfId="0" applyFont="1" applyBorder="1" applyAlignment="1">
      <alignment horizontal="center" vertical="top" wrapText="1"/>
    </xf>
    <xf numFmtId="0" fontId="15" fillId="0" borderId="4" xfId="0" applyFont="1" applyBorder="1" applyAlignment="1">
      <alignment wrapText="1"/>
    </xf>
    <xf numFmtId="0" fontId="15" fillId="0" borderId="4" xfId="0" applyFont="1" applyBorder="1" applyAlignment="1">
      <alignment horizontal="center" vertical="top" wrapText="1"/>
    </xf>
    <xf numFmtId="0" fontId="14" fillId="0" borderId="16" xfId="0" applyFont="1" applyBorder="1" applyAlignment="1"/>
    <xf numFmtId="0" fontId="14" fillId="0" borderId="34" xfId="0" applyFont="1" applyBorder="1" applyAlignment="1">
      <alignment vertical="top" wrapText="1"/>
    </xf>
    <xf numFmtId="0" fontId="14" fillId="0" borderId="34" xfId="0" applyFont="1" applyBorder="1" applyAlignment="1">
      <alignment horizontal="center" vertical="top" wrapText="1"/>
    </xf>
    <xf numFmtId="0" fontId="14" fillId="0" borderId="16" xfId="0" applyFont="1" applyBorder="1" applyAlignment="1">
      <alignment horizontal="right" wrapText="1"/>
    </xf>
    <xf numFmtId="44" fontId="15" fillId="0" borderId="46" xfId="6" applyFont="1" applyBorder="1" applyAlignment="1">
      <alignment horizontal="left" wrapText="1"/>
    </xf>
    <xf numFmtId="0" fontId="14" fillId="4" borderId="4" xfId="0" applyFont="1" applyFill="1" applyBorder="1" applyAlignment="1">
      <alignment vertical="top" wrapText="1"/>
    </xf>
    <xf numFmtId="44" fontId="14" fillId="0" borderId="4" xfId="6" applyFont="1" applyBorder="1" applyAlignment="1">
      <alignment vertical="top" wrapText="1"/>
    </xf>
    <xf numFmtId="44" fontId="14" fillId="0" borderId="4" xfId="6" applyNumberFormat="1" applyFont="1" applyBorder="1" applyAlignment="1">
      <alignment vertical="top" wrapText="1"/>
    </xf>
    <xf numFmtId="44" fontId="14" fillId="4" borderId="4" xfId="0" applyNumberFormat="1" applyFont="1" applyFill="1" applyBorder="1" applyAlignment="1">
      <alignment vertical="top" wrapText="1"/>
    </xf>
    <xf numFmtId="44" fontId="14" fillId="0" borderId="4" xfId="0" applyNumberFormat="1" applyFont="1" applyBorder="1" applyAlignment="1">
      <alignment vertical="top" wrapText="1"/>
    </xf>
    <xf numFmtId="43" fontId="14" fillId="4" borderId="4" xfId="1" applyFont="1" applyFill="1" applyBorder="1" applyAlignment="1">
      <alignment vertical="top" wrapText="1"/>
    </xf>
    <xf numFmtId="43" fontId="14" fillId="0" borderId="4" xfId="1" applyFont="1" applyBorder="1" applyAlignment="1">
      <alignment vertical="top" wrapText="1"/>
    </xf>
    <xf numFmtId="43" fontId="14" fillId="0" borderId="34" xfId="1" applyFont="1" applyBorder="1" applyAlignment="1">
      <alignment vertical="top" wrapText="1"/>
    </xf>
    <xf numFmtId="0" fontId="15" fillId="0" borderId="47" xfId="0" applyFont="1" applyBorder="1" applyAlignment="1">
      <alignment horizontal="right" wrapText="1"/>
    </xf>
    <xf numFmtId="0" fontId="15" fillId="0" borderId="48" xfId="0" applyFont="1" applyBorder="1" applyAlignment="1">
      <alignment horizontal="right" wrapText="1"/>
    </xf>
    <xf numFmtId="0" fontId="15" fillId="0" borderId="49" xfId="0" applyFont="1" applyBorder="1" applyAlignment="1">
      <alignment horizontal="right" wrapText="1"/>
    </xf>
    <xf numFmtId="0" fontId="15" fillId="0" borderId="4" xfId="0" applyFont="1" applyBorder="1" applyAlignment="1">
      <alignment horizontal="centerContinuous"/>
    </xf>
    <xf numFmtId="0" fontId="6" fillId="5" borderId="0" xfId="0" applyFont="1" applyFill="1" applyAlignment="1">
      <alignment horizontal="center"/>
    </xf>
    <xf numFmtId="8" fontId="0" fillId="0" borderId="37" xfId="0" applyNumberFormat="1" applyBorder="1"/>
    <xf numFmtId="0" fontId="0" fillId="0" borderId="0" xfId="0" applyAlignment="1">
      <alignment horizontal="center" wrapText="1"/>
    </xf>
    <xf numFmtId="7" fontId="7" fillId="0" borderId="0" xfId="0" applyNumberFormat="1" applyFont="1" applyAlignment="1">
      <alignment horizontal="center"/>
    </xf>
    <xf numFmtId="0" fontId="0" fillId="0" borderId="0" xfId="0" applyAlignment="1">
      <alignment wrapText="1"/>
    </xf>
    <xf numFmtId="0" fontId="13" fillId="0" borderId="0" xfId="0" applyFont="1" applyAlignment="1">
      <alignment horizontal="centerContinuous" wrapText="1"/>
    </xf>
    <xf numFmtId="7" fontId="7" fillId="0" borderId="0" xfId="0" applyNumberFormat="1" applyFont="1" applyAlignment="1">
      <alignment horizontal="centerContinuous" wrapText="1"/>
    </xf>
    <xf numFmtId="0" fontId="7" fillId="0" borderId="0" xfId="0" applyFont="1"/>
    <xf numFmtId="0" fontId="7" fillId="0" borderId="0" xfId="0" applyFont="1" applyAlignment="1">
      <alignment horizontal="center" wrapText="1"/>
    </xf>
    <xf numFmtId="0" fontId="22" fillId="0" borderId="0" xfId="0" applyFont="1" applyAlignment="1">
      <alignment wrapText="1"/>
    </xf>
    <xf numFmtId="0" fontId="7" fillId="0" borderId="0" xfId="0" applyFont="1" applyAlignment="1">
      <alignment horizontal="centerContinuous"/>
    </xf>
    <xf numFmtId="7" fontId="23" fillId="0" borderId="0" xfId="0" applyNumberFormat="1" applyFont="1" applyAlignment="1">
      <alignment horizontal="center"/>
    </xf>
    <xf numFmtId="0" fontId="24" fillId="0" borderId="0" xfId="0" applyFont="1" applyAlignment="1">
      <alignment horizontal="center" wrapText="1"/>
    </xf>
    <xf numFmtId="0" fontId="25" fillId="0" borderId="0" xfId="0" applyFont="1" applyAlignment="1">
      <alignment horizontal="center" wrapText="1"/>
    </xf>
    <xf numFmtId="0" fontId="13" fillId="0" borderId="0" xfId="0" applyFont="1" applyAlignment="1">
      <alignment horizontal="centerContinuous"/>
    </xf>
    <xf numFmtId="7" fontId="23" fillId="0" borderId="0" xfId="0" applyNumberFormat="1" applyFont="1" applyBorder="1" applyAlignment="1">
      <alignment horizontal="center"/>
    </xf>
    <xf numFmtId="7" fontId="7" fillId="0" borderId="0" xfId="0" applyNumberFormat="1" applyFont="1" applyBorder="1" applyAlignment="1">
      <alignment horizontal="center"/>
    </xf>
    <xf numFmtId="0" fontId="7" fillId="0" borderId="4" xfId="0" applyFont="1" applyBorder="1" applyAlignment="1">
      <alignment horizontal="center" wrapText="1"/>
    </xf>
    <xf numFmtId="0" fontId="26" fillId="0" borderId="4" xfId="0" applyFont="1" applyBorder="1" applyAlignment="1">
      <alignment wrapText="1"/>
    </xf>
    <xf numFmtId="0" fontId="7" fillId="0" borderId="23" xfId="0" applyFont="1" applyBorder="1" applyAlignment="1">
      <alignment horizontal="centerContinuous"/>
    </xf>
    <xf numFmtId="44" fontId="7" fillId="10" borderId="4" xfId="6" applyFont="1" applyFill="1" applyBorder="1" applyAlignment="1">
      <alignment horizontal="center" wrapText="1"/>
    </xf>
    <xf numFmtId="0" fontId="24" fillId="0" borderId="4" xfId="0" applyFont="1" applyBorder="1" applyAlignment="1">
      <alignment horizontal="center" wrapText="1"/>
    </xf>
    <xf numFmtId="0" fontId="25" fillId="0" borderId="4" xfId="0" applyFont="1" applyBorder="1" applyAlignment="1">
      <alignment horizontal="center" wrapText="1"/>
    </xf>
    <xf numFmtId="0" fontId="7" fillId="0" borderId="50" xfId="0" applyFont="1" applyFill="1" applyBorder="1" applyAlignment="1">
      <alignment horizontal="center" wrapText="1"/>
    </xf>
    <xf numFmtId="0" fontId="26" fillId="0" borderId="4" xfId="0" applyFont="1" applyBorder="1" applyAlignment="1">
      <alignment horizontal="left" wrapText="1"/>
    </xf>
    <xf numFmtId="0" fontId="27" fillId="0" borderId="4" xfId="0" applyFont="1" applyBorder="1" applyAlignment="1">
      <alignment wrapText="1"/>
    </xf>
    <xf numFmtId="0" fontId="7" fillId="0" borderId="0" xfId="0" applyFont="1" applyBorder="1" applyAlignment="1">
      <alignment horizontal="center" wrapText="1"/>
    </xf>
    <xf numFmtId="0" fontId="26" fillId="0" borderId="0" xfId="0" applyFont="1" applyBorder="1" applyAlignment="1">
      <alignment wrapText="1"/>
    </xf>
    <xf numFmtId="0" fontId="7" fillId="0" borderId="0" xfId="0" applyFont="1" applyBorder="1" applyAlignment="1">
      <alignment horizontal="centerContinuous"/>
    </xf>
    <xf numFmtId="44" fontId="7" fillId="10" borderId="0" xfId="6" applyFont="1" applyFill="1" applyBorder="1" applyAlignment="1">
      <alignment horizontal="center" wrapText="1"/>
    </xf>
    <xf numFmtId="0" fontId="7" fillId="0" borderId="0" xfId="0" applyFont="1" applyBorder="1"/>
    <xf numFmtId="0" fontId="7" fillId="0" borderId="0" xfId="0" applyFont="1" applyBorder="1" applyAlignment="1">
      <alignment horizontal="left" wrapText="1"/>
    </xf>
    <xf numFmtId="0" fontId="7" fillId="0" borderId="0" xfId="0" applyFont="1" applyBorder="1" applyAlignment="1">
      <alignment horizontal="left"/>
    </xf>
    <xf numFmtId="0" fontId="25" fillId="0" borderId="0" xfId="0" applyFont="1" applyBorder="1" applyAlignment="1">
      <alignment horizontal="center" wrapText="1"/>
    </xf>
    <xf numFmtId="0" fontId="28" fillId="0" borderId="0" xfId="0" applyFont="1" applyBorder="1" applyAlignment="1">
      <alignment horizontal="center" wrapText="1"/>
    </xf>
    <xf numFmtId="0" fontId="7" fillId="0" borderId="0" xfId="0" applyFont="1" applyBorder="1" applyAlignment="1">
      <alignment wrapText="1"/>
    </xf>
    <xf numFmtId="0" fontId="7" fillId="0" borderId="0" xfId="0" applyFont="1" applyAlignment="1">
      <alignment wrapText="1"/>
    </xf>
    <xf numFmtId="0" fontId="22" fillId="0" borderId="0" xfId="0" applyFont="1" applyAlignment="1">
      <alignment horizontal="center"/>
    </xf>
    <xf numFmtId="0" fontId="22" fillId="0" borderId="16" xfId="0" applyFont="1" applyBorder="1" applyAlignment="1">
      <alignment horizontal="center"/>
    </xf>
    <xf numFmtId="0" fontId="22" fillId="5" borderId="0" xfId="0" applyFont="1" applyFill="1"/>
    <xf numFmtId="44" fontId="0" fillId="5" borderId="0" xfId="6" applyFont="1" applyFill="1"/>
    <xf numFmtId="0" fontId="0" fillId="5" borderId="0" xfId="0" applyFill="1" applyAlignment="1">
      <alignment horizontal="center"/>
    </xf>
    <xf numFmtId="44" fontId="0" fillId="0" borderId="0" xfId="6" applyFont="1" applyAlignment="1">
      <alignment horizontal="center"/>
    </xf>
    <xf numFmtId="0" fontId="22" fillId="5" borderId="0" xfId="0" applyFont="1" applyFill="1" applyAlignment="1">
      <alignment horizontal="center"/>
    </xf>
    <xf numFmtId="0" fontId="22" fillId="5" borderId="16" xfId="0" applyFont="1" applyFill="1" applyBorder="1" applyAlignment="1">
      <alignment horizontal="center"/>
    </xf>
    <xf numFmtId="0" fontId="9" fillId="0" borderId="24" xfId="0" applyFont="1" applyBorder="1" applyAlignment="1">
      <alignment horizontal="center" wrapText="1"/>
    </xf>
    <xf numFmtId="0" fontId="9" fillId="0" borderId="51" xfId="0" applyFont="1" applyBorder="1" applyAlignment="1">
      <alignment horizontal="center" wrapText="1"/>
    </xf>
    <xf numFmtId="0" fontId="9" fillId="0" borderId="0" xfId="0" applyFont="1" applyFill="1" applyAlignment="1">
      <alignment horizontal="centerContinuous"/>
    </xf>
    <xf numFmtId="0" fontId="10" fillId="0" borderId="0" xfId="0" applyFont="1" applyAlignment="1"/>
    <xf numFmtId="0" fontId="9" fillId="0" borderId="0" xfId="0" applyFont="1" applyBorder="1" applyAlignment="1">
      <alignment horizontal="center" textRotation="90"/>
    </xf>
    <xf numFmtId="0" fontId="9" fillId="0" borderId="0" xfId="0" applyFont="1" applyBorder="1" applyAlignment="1">
      <alignment horizontal="center" wrapText="1"/>
    </xf>
    <xf numFmtId="0" fontId="9" fillId="5" borderId="24" xfId="0" applyFont="1" applyFill="1" applyBorder="1" applyAlignment="1">
      <alignment horizontal="center" wrapText="1"/>
    </xf>
    <xf numFmtId="0" fontId="9" fillId="5" borderId="51" xfId="0" applyFont="1" applyFill="1" applyBorder="1" applyAlignment="1">
      <alignment horizontal="center" wrapText="1"/>
    </xf>
    <xf numFmtId="0" fontId="9" fillId="0" borderId="16" xfId="0" applyFont="1" applyBorder="1"/>
    <xf numFmtId="0" fontId="9" fillId="0" borderId="25" xfId="0" applyFont="1" applyBorder="1" applyAlignment="1">
      <alignment horizontal="center"/>
    </xf>
    <xf numFmtId="0" fontId="9" fillId="0" borderId="52" xfId="0" applyFont="1" applyBorder="1" applyAlignment="1">
      <alignment horizontal="center"/>
    </xf>
    <xf numFmtId="0" fontId="9" fillId="5" borderId="53" xfId="0" applyFont="1" applyFill="1" applyBorder="1" applyAlignment="1">
      <alignment horizontal="center"/>
    </xf>
    <xf numFmtId="0" fontId="9" fillId="5" borderId="54" xfId="0" applyFont="1" applyFill="1" applyBorder="1" applyAlignment="1">
      <alignment horizontal="center"/>
    </xf>
    <xf numFmtId="0" fontId="10" fillId="0" borderId="4" xfId="0" applyFont="1" applyBorder="1"/>
    <xf numFmtId="0" fontId="10" fillId="0" borderId="4" xfId="0" applyFont="1" applyBorder="1" applyAlignment="1">
      <alignment wrapText="1"/>
    </xf>
    <xf numFmtId="0" fontId="10" fillId="0" borderId="4" xfId="0" applyFont="1" applyBorder="1" applyAlignment="1">
      <alignment horizontal="center" wrapText="1"/>
    </xf>
    <xf numFmtId="44" fontId="10" fillId="0" borderId="4" xfId="6" applyFont="1" applyBorder="1" applyAlignment="1">
      <alignment horizontal="center"/>
    </xf>
    <xf numFmtId="44" fontId="10" fillId="0" borderId="0" xfId="6" applyFont="1" applyBorder="1" applyAlignment="1">
      <alignment horizontal="center"/>
    </xf>
    <xf numFmtId="44" fontId="10" fillId="0" borderId="0" xfId="6" applyFont="1" applyAlignment="1">
      <alignment horizontal="center"/>
    </xf>
    <xf numFmtId="44" fontId="10" fillId="5" borderId="37" xfId="6" applyFont="1" applyFill="1" applyBorder="1" applyAlignment="1">
      <alignment horizontal="center"/>
    </xf>
    <xf numFmtId="44" fontId="10" fillId="5" borderId="55" xfId="6" applyFont="1" applyFill="1" applyBorder="1" applyAlignment="1">
      <alignment horizontal="center"/>
    </xf>
    <xf numFmtId="0" fontId="10" fillId="0" borderId="0" xfId="0" applyFont="1" applyBorder="1"/>
    <xf numFmtId="44" fontId="10" fillId="0" borderId="0" xfId="6" applyFont="1"/>
    <xf numFmtId="44" fontId="10" fillId="5" borderId="0" xfId="6" applyFont="1" applyFill="1"/>
    <xf numFmtId="0" fontId="10" fillId="0" borderId="24" xfId="0" applyFont="1" applyBorder="1" applyAlignment="1">
      <alignment horizontal="left" indent="1"/>
    </xf>
    <xf numFmtId="0" fontId="10" fillId="0" borderId="4" xfId="0" applyFont="1" applyFill="1" applyBorder="1" applyAlignment="1">
      <alignment horizontal="left"/>
    </xf>
    <xf numFmtId="0" fontId="10" fillId="0" borderId="4" xfId="0" applyFont="1" applyFill="1" applyBorder="1" applyAlignment="1">
      <alignment wrapText="1"/>
    </xf>
    <xf numFmtId="0" fontId="10" fillId="0" borderId="0" xfId="0" applyFont="1" applyFill="1" applyBorder="1" applyAlignment="1">
      <alignment wrapText="1"/>
    </xf>
    <xf numFmtId="0" fontId="10" fillId="0" borderId="0" xfId="0" applyFont="1" applyFill="1" applyBorder="1"/>
    <xf numFmtId="0" fontId="10" fillId="5" borderId="4" xfId="0" applyFont="1" applyFill="1" applyBorder="1" applyAlignment="1">
      <alignment horizontal="center" wrapText="1"/>
    </xf>
    <xf numFmtId="0" fontId="10" fillId="0" borderId="53" xfId="0" applyFont="1" applyBorder="1"/>
    <xf numFmtId="0" fontId="10" fillId="0" borderId="4" xfId="0" applyFont="1" applyFill="1" applyBorder="1" applyAlignment="1">
      <alignment horizontal="left" wrapText="1"/>
    </xf>
    <xf numFmtId="44" fontId="10" fillId="0" borderId="4" xfId="6" applyFont="1" applyFill="1" applyBorder="1" applyAlignment="1">
      <alignment wrapText="1"/>
    </xf>
    <xf numFmtId="44" fontId="10" fillId="0" borderId="4" xfId="6" applyFont="1" applyBorder="1" applyAlignment="1">
      <alignment wrapText="1"/>
    </xf>
    <xf numFmtId="44" fontId="10" fillId="5" borderId="4" xfId="6" applyFont="1" applyFill="1" applyBorder="1" applyAlignment="1">
      <alignment horizontal="center" wrapText="1"/>
    </xf>
    <xf numFmtId="44" fontId="10" fillId="0" borderId="0" xfId="6" applyFont="1" applyFill="1"/>
    <xf numFmtId="0" fontId="10" fillId="0" borderId="0" xfId="0" applyFont="1" applyAlignment="1">
      <alignment horizontal="center"/>
    </xf>
    <xf numFmtId="168" fontId="10" fillId="5" borderId="4" xfId="1" applyNumberFormat="1" applyFont="1" applyFill="1" applyBorder="1" applyAlignment="1">
      <alignment horizontal="center" wrapText="1"/>
    </xf>
    <xf numFmtId="0" fontId="10" fillId="0" borderId="25" xfId="0" applyFont="1" applyBorder="1"/>
    <xf numFmtId="44" fontId="10" fillId="0" borderId="4" xfId="6" applyFont="1" applyFill="1" applyBorder="1"/>
    <xf numFmtId="44" fontId="10" fillId="0" borderId="4" xfId="6" applyFont="1" applyBorder="1"/>
    <xf numFmtId="37" fontId="10" fillId="5" borderId="4" xfId="6" applyNumberFormat="1" applyFont="1" applyFill="1" applyBorder="1" applyAlignment="1">
      <alignment horizontal="center"/>
    </xf>
    <xf numFmtId="0" fontId="9" fillId="5" borderId="0" xfId="0" applyFont="1" applyFill="1" applyAlignment="1">
      <alignment horizontal="center"/>
    </xf>
    <xf numFmtId="0" fontId="10" fillId="5" borderId="0" xfId="0" applyFont="1" applyFill="1" applyAlignment="1">
      <alignment horizontal="center"/>
    </xf>
    <xf numFmtId="0" fontId="10" fillId="0" borderId="0" xfId="0" applyFont="1" applyFill="1" applyBorder="1" applyProtection="1">
      <protection locked="0"/>
    </xf>
    <xf numFmtId="0" fontId="10" fillId="0" borderId="0" xfId="0" applyFont="1" applyFill="1"/>
    <xf numFmtId="0" fontId="10" fillId="0" borderId="0" xfId="0" applyFont="1" applyFill="1" applyBorder="1" applyAlignment="1" applyProtection="1">
      <alignment horizontal="left" vertical="top" wrapText="1"/>
      <protection locked="0"/>
    </xf>
    <xf numFmtId="44" fontId="10" fillId="5" borderId="4" xfId="6" applyFont="1" applyFill="1" applyBorder="1" applyAlignment="1">
      <alignment horizontal="center"/>
    </xf>
    <xf numFmtId="0" fontId="10" fillId="0" borderId="4" xfId="0" applyFont="1" applyBorder="1" applyAlignment="1">
      <alignment horizontal="left" indent="1"/>
    </xf>
    <xf numFmtId="0" fontId="10" fillId="0" borderId="0" xfId="0" applyFont="1" applyFill="1" applyBorder="1" applyAlignment="1">
      <alignment horizontal="left" vertical="top"/>
    </xf>
    <xf numFmtId="0" fontId="10" fillId="0" borderId="0" xfId="0" applyFont="1" applyFill="1" applyBorder="1" applyAlignment="1" applyProtection="1">
      <alignment horizontal="left" vertical="top"/>
      <protection locked="0"/>
    </xf>
    <xf numFmtId="0" fontId="12" fillId="0" borderId="0" xfId="0" applyFont="1" applyAlignment="1">
      <alignment horizontal="center"/>
    </xf>
    <xf numFmtId="0" fontId="12" fillId="5" borderId="34" xfId="0" applyFont="1" applyFill="1" applyBorder="1" applyAlignment="1">
      <alignment horizontal="center"/>
    </xf>
    <xf numFmtId="0" fontId="12" fillId="5" borderId="36" xfId="0" applyFont="1" applyFill="1" applyBorder="1" applyAlignment="1">
      <alignment horizontal="center"/>
    </xf>
    <xf numFmtId="44" fontId="0" fillId="5" borderId="0" xfId="6" applyFont="1" applyFill="1" applyAlignment="1">
      <alignment horizontal="center"/>
    </xf>
    <xf numFmtId="0" fontId="15" fillId="0" borderId="0" xfId="0" applyFont="1" applyAlignment="1">
      <alignment horizontal="centerContinuous"/>
    </xf>
    <xf numFmtId="0" fontId="15" fillId="0" borderId="16" xfId="0" applyFont="1" applyBorder="1" applyAlignment="1">
      <alignment horizontal="centerContinuous"/>
    </xf>
    <xf numFmtId="0" fontId="0" fillId="0" borderId="56" xfId="0" applyBorder="1" applyAlignment="1">
      <alignment horizontal="center"/>
    </xf>
    <xf numFmtId="0" fontId="0" fillId="0" borderId="56" xfId="0" applyBorder="1"/>
    <xf numFmtId="44" fontId="0" fillId="0" borderId="56" xfId="6" applyFont="1" applyBorder="1" applyAlignment="1">
      <alignment horizontal="center"/>
    </xf>
    <xf numFmtId="44" fontId="0" fillId="5" borderId="56" xfId="6" applyFont="1" applyFill="1" applyBorder="1"/>
    <xf numFmtId="0" fontId="6" fillId="0" borderId="0" xfId="0" applyFont="1" applyAlignment="1">
      <alignment horizontal="right"/>
    </xf>
    <xf numFmtId="44" fontId="6" fillId="0" borderId="0" xfId="6" applyFont="1" applyAlignment="1">
      <alignment horizontal="center"/>
    </xf>
    <xf numFmtId="44" fontId="6" fillId="5" borderId="0" xfId="6" applyFont="1" applyFill="1" applyAlignment="1">
      <alignment horizontal="center"/>
    </xf>
    <xf numFmtId="44" fontId="0" fillId="0" borderId="0" xfId="6" applyFont="1" applyBorder="1" applyAlignment="1">
      <alignment horizontal="center"/>
    </xf>
    <xf numFmtId="0" fontId="15" fillId="0" borderId="0" xfId="0" applyFont="1" applyFill="1" applyAlignment="1">
      <alignment horizontal="center" vertical="top"/>
    </xf>
    <xf numFmtId="0" fontId="30" fillId="0" borderId="0" xfId="0" applyFont="1" applyAlignment="1"/>
    <xf numFmtId="0" fontId="30" fillId="0" borderId="0" xfId="0" applyFont="1" applyAlignment="1">
      <alignment horizontal="center" vertical="top"/>
    </xf>
    <xf numFmtId="0" fontId="31" fillId="0" borderId="0" xfId="0" applyFont="1" applyAlignment="1"/>
    <xf numFmtId="0" fontId="30" fillId="0" borderId="0" xfId="0" applyFont="1"/>
    <xf numFmtId="0" fontId="31" fillId="0" borderId="0" xfId="0" applyFont="1"/>
    <xf numFmtId="0" fontId="31" fillId="0" borderId="0" xfId="0" applyFont="1" applyFill="1" applyAlignment="1">
      <alignment horizontal="center"/>
    </xf>
    <xf numFmtId="0" fontId="31" fillId="0" borderId="0" xfId="0" applyFont="1" applyAlignment="1">
      <alignment horizontal="right"/>
    </xf>
    <xf numFmtId="0" fontId="14" fillId="0" borderId="0" xfId="0" applyFont="1" applyFill="1" applyBorder="1" applyAlignment="1" applyProtection="1">
      <alignment horizontal="left" vertical="top"/>
      <protection locked="0"/>
    </xf>
    <xf numFmtId="0" fontId="14" fillId="0" borderId="0" xfId="0" applyFont="1" applyFill="1" applyBorder="1" applyAlignment="1" applyProtection="1">
      <alignment horizontal="left" wrapText="1"/>
      <protection locked="0"/>
    </xf>
    <xf numFmtId="0" fontId="30" fillId="0" borderId="0" xfId="0" applyFont="1" applyFill="1" applyAlignment="1"/>
    <xf numFmtId="0" fontId="30" fillId="0" borderId="0" xfId="0" applyFont="1" applyFill="1"/>
    <xf numFmtId="1" fontId="31" fillId="0" borderId="0" xfId="0" applyNumberFormat="1" applyFont="1" applyFill="1" applyBorder="1" applyAlignment="1"/>
    <xf numFmtId="0" fontId="14" fillId="0" borderId="0" xfId="0" applyFont="1" applyFill="1"/>
    <xf numFmtId="0" fontId="0" fillId="0" borderId="0" xfId="0" applyFill="1"/>
    <xf numFmtId="0" fontId="14" fillId="0" borderId="4" xfId="0" applyFont="1" applyFill="1" applyBorder="1"/>
    <xf numFmtId="44" fontId="14" fillId="0" borderId="0" xfId="6" applyFont="1" applyFill="1" applyBorder="1" applyAlignment="1">
      <alignment horizontal="center"/>
    </xf>
    <xf numFmtId="44" fontId="14" fillId="0" borderId="0" xfId="6" applyFont="1" applyFill="1" applyBorder="1"/>
    <xf numFmtId="0" fontId="0" fillId="0" borderId="0" xfId="0" applyFill="1" applyBorder="1"/>
    <xf numFmtId="44" fontId="14" fillId="0" borderId="0" xfId="6" applyFont="1" applyFill="1"/>
    <xf numFmtId="0" fontId="15" fillId="0" borderId="0" xfId="0" applyFont="1" applyFill="1" applyBorder="1"/>
    <xf numFmtId="0" fontId="6" fillId="0" borderId="0" xfId="0" applyFont="1" applyFill="1" applyBorder="1"/>
    <xf numFmtId="0" fontId="14" fillId="0" borderId="0" xfId="0" applyFont="1" applyFill="1" applyBorder="1"/>
    <xf numFmtId="0" fontId="14" fillId="0" borderId="0" xfId="0" applyFont="1" applyFill="1" applyBorder="1" applyAlignment="1">
      <alignment horizontal="center"/>
    </xf>
    <xf numFmtId="0" fontId="30" fillId="0" borderId="0" xfId="0" applyFont="1" applyFill="1" applyBorder="1"/>
    <xf numFmtId="0" fontId="31" fillId="0" borderId="0" xfId="0" applyFont="1" applyFill="1" applyBorder="1" applyAlignment="1">
      <alignment horizontal="center"/>
    </xf>
    <xf numFmtId="0" fontId="15" fillId="0" borderId="0" xfId="0" applyFont="1" applyFill="1"/>
    <xf numFmtId="0" fontId="6" fillId="0" borderId="0" xfId="0" applyFont="1" applyFill="1"/>
    <xf numFmtId="0" fontId="5" fillId="0" borderId="0" xfId="0" applyFont="1" applyFill="1"/>
    <xf numFmtId="0" fontId="14" fillId="0" borderId="57" xfId="0" applyFont="1" applyFill="1" applyBorder="1"/>
    <xf numFmtId="0" fontId="5" fillId="0" borderId="57" xfId="0" applyFont="1" applyFill="1" applyBorder="1"/>
    <xf numFmtId="0" fontId="5" fillId="0" borderId="0" xfId="0" applyFont="1" applyFill="1" applyBorder="1"/>
    <xf numFmtId="0" fontId="14" fillId="0" borderId="0" xfId="0" applyFont="1" applyFill="1" applyAlignment="1">
      <alignment horizontal="center" vertical="center"/>
    </xf>
    <xf numFmtId="0" fontId="31" fillId="0" borderId="0" xfId="0" applyFont="1" applyFill="1"/>
    <xf numFmtId="0" fontId="14" fillId="0" borderId="0" xfId="0" applyFont="1" applyFill="1" applyBorder="1" applyAlignment="1">
      <alignment horizontal="left"/>
    </xf>
    <xf numFmtId="0" fontId="0" fillId="0" borderId="0" xfId="0" applyFill="1" applyAlignment="1"/>
    <xf numFmtId="0" fontId="33" fillId="0" borderId="0" xfId="0" applyFont="1" applyFill="1"/>
    <xf numFmtId="0" fontId="34" fillId="0" borderId="0" xfId="0" applyFont="1" applyFill="1"/>
    <xf numFmtId="0" fontId="14" fillId="0" borderId="0" xfId="0" applyFont="1" applyFill="1" applyAlignment="1">
      <alignment horizontal="center"/>
    </xf>
    <xf numFmtId="0" fontId="0" fillId="0" borderId="0" xfId="0" applyAlignment="1"/>
    <xf numFmtId="0" fontId="6" fillId="0" borderId="16" xfId="0" applyFont="1" applyBorder="1" applyAlignment="1"/>
    <xf numFmtId="0" fontId="6" fillId="0" borderId="4" xfId="0" applyFont="1" applyBorder="1" applyAlignment="1">
      <alignment horizontal="center"/>
    </xf>
    <xf numFmtId="168" fontId="38" fillId="0" borderId="4" xfId="1" applyNumberFormat="1" applyFont="1" applyBorder="1" applyAlignment="1">
      <alignment horizontal="center" wrapText="1"/>
    </xf>
    <xf numFmtId="4" fontId="0" fillId="0" borderId="4" xfId="0" applyNumberFormat="1" applyBorder="1" applyAlignment="1">
      <alignment horizontal="center"/>
    </xf>
    <xf numFmtId="44" fontId="38" fillId="0" borderId="4" xfId="6" applyFont="1" applyBorder="1"/>
    <xf numFmtId="170" fontId="38" fillId="0" borderId="0" xfId="0" applyNumberFormat="1" applyFont="1" applyBorder="1" applyAlignment="1">
      <alignment horizontal="center" wrapText="1"/>
    </xf>
    <xf numFmtId="3" fontId="0" fillId="0" borderId="0" xfId="0" applyNumberFormat="1" applyBorder="1" applyAlignment="1">
      <alignment horizontal="center"/>
    </xf>
    <xf numFmtId="44" fontId="38" fillId="0" borderId="0" xfId="6" applyFont="1" applyBorder="1"/>
    <xf numFmtId="0" fontId="39" fillId="0" borderId="0" xfId="0" applyFont="1" applyFill="1" applyBorder="1" applyAlignment="1" applyProtection="1">
      <alignment horizontal="center"/>
      <protection locked="0"/>
    </xf>
    <xf numFmtId="0" fontId="7" fillId="0" borderId="0" xfId="0" applyFont="1" applyFill="1" applyBorder="1" applyAlignment="1" applyProtection="1">
      <alignment horizontal="left" vertical="top"/>
      <protection locked="0"/>
    </xf>
    <xf numFmtId="0" fontId="7" fillId="0" borderId="0" xfId="0" applyFont="1" applyFill="1" applyBorder="1" applyAlignment="1" applyProtection="1">
      <alignment horizontal="left" wrapText="1"/>
      <protection locked="0"/>
    </xf>
    <xf numFmtId="0" fontId="7" fillId="0" borderId="0" xfId="0" applyFont="1" applyFill="1" applyBorder="1" applyAlignment="1" applyProtection="1">
      <alignment wrapText="1"/>
      <protection locked="0"/>
    </xf>
    <xf numFmtId="0" fontId="6" fillId="0" borderId="0" xfId="20" applyFont="1" applyBorder="1"/>
    <xf numFmtId="0" fontId="6" fillId="0" borderId="0" xfId="20" applyFont="1" applyFill="1" applyBorder="1"/>
    <xf numFmtId="0" fontId="0" fillId="0" borderId="4" xfId="0" applyBorder="1" applyAlignment="1">
      <alignment vertical="top" wrapText="1"/>
    </xf>
    <xf numFmtId="0" fontId="8" fillId="0" borderId="4" xfId="18" applyBorder="1" applyAlignment="1" applyProtection="1">
      <alignment vertical="top" wrapText="1"/>
    </xf>
    <xf numFmtId="0" fontId="0" fillId="0" borderId="0" xfId="0" applyAlignment="1">
      <alignment vertical="top" wrapText="1"/>
    </xf>
    <xf numFmtId="0" fontId="6" fillId="0" borderId="25" xfId="0" applyFont="1" applyBorder="1" applyAlignment="1">
      <alignment horizontal="center" wrapText="1"/>
    </xf>
    <xf numFmtId="0" fontId="6" fillId="0" borderId="16" xfId="0" applyFont="1" applyBorder="1" applyAlignment="1">
      <alignment horizontal="center" wrapText="1"/>
    </xf>
    <xf numFmtId="0" fontId="6" fillId="0" borderId="0" xfId="0" applyFont="1" applyBorder="1" applyAlignment="1">
      <alignment horizontal="center" wrapText="1"/>
    </xf>
    <xf numFmtId="164" fontId="42" fillId="0" borderId="4" xfId="0" applyNumberFormat="1" applyFont="1" applyBorder="1" applyAlignment="1">
      <alignment vertical="center" wrapText="1"/>
    </xf>
    <xf numFmtId="0" fontId="44" fillId="0" borderId="0" xfId="0" applyFont="1" applyAlignment="1">
      <alignment horizontal="centerContinuous"/>
    </xf>
    <xf numFmtId="0" fontId="43" fillId="0" borderId="0" xfId="0" applyFont="1" applyAlignment="1">
      <alignment horizontal="centerContinuous"/>
    </xf>
    <xf numFmtId="0" fontId="11" fillId="0" borderId="0" xfId="0" applyFont="1" applyAlignment="1"/>
    <xf numFmtId="0" fontId="9" fillId="0" borderId="0" xfId="0" applyFont="1" applyAlignment="1"/>
    <xf numFmtId="8" fontId="0" fillId="0" borderId="0" xfId="0" applyNumberFormat="1" applyAlignment="1">
      <alignment horizontal="center"/>
    </xf>
    <xf numFmtId="165" fontId="0" fillId="0" borderId="0" xfId="0" applyNumberFormat="1" applyAlignment="1">
      <alignment horizontal="center"/>
    </xf>
    <xf numFmtId="0" fontId="6" fillId="0" borderId="37" xfId="0" applyFont="1" applyBorder="1" applyAlignment="1">
      <alignment horizontal="center"/>
    </xf>
    <xf numFmtId="0" fontId="6" fillId="0" borderId="26" xfId="0" applyFont="1" applyBorder="1" applyAlignment="1">
      <alignment horizontal="center"/>
    </xf>
    <xf numFmtId="0" fontId="6" fillId="0" borderId="30" xfId="0" applyFont="1" applyBorder="1" applyAlignment="1">
      <alignment horizontal="center"/>
    </xf>
    <xf numFmtId="0" fontId="0" fillId="0" borderId="0" xfId="0" applyBorder="1" applyAlignment="1">
      <alignment horizontal="centerContinuous"/>
    </xf>
    <xf numFmtId="0" fontId="31" fillId="0" borderId="37" xfId="0" applyFont="1" applyBorder="1" applyAlignment="1">
      <alignment horizontal="center" wrapText="1"/>
    </xf>
    <xf numFmtId="0" fontId="31" fillId="0" borderId="58" xfId="0" applyFont="1" applyBorder="1" applyAlignment="1">
      <alignment horizontal="center" wrapText="1"/>
    </xf>
    <xf numFmtId="0" fontId="31" fillId="0" borderId="55" xfId="0" applyFont="1" applyBorder="1" applyAlignment="1">
      <alignment horizontal="center" wrapText="1"/>
    </xf>
    <xf numFmtId="0" fontId="31" fillId="11" borderId="37" xfId="0" applyFont="1" applyFill="1" applyBorder="1" applyAlignment="1">
      <alignment horizontal="center" wrapText="1"/>
    </xf>
    <xf numFmtId="0" fontId="31" fillId="11" borderId="55" xfId="0" applyFont="1" applyFill="1" applyBorder="1" applyAlignment="1">
      <alignment horizontal="center" wrapText="1"/>
    </xf>
    <xf numFmtId="0" fontId="31" fillId="0" borderId="30" xfId="0" applyFont="1" applyBorder="1" applyAlignment="1">
      <alignment wrapText="1"/>
    </xf>
    <xf numFmtId="0" fontId="31" fillId="0" borderId="13" xfId="0" applyFont="1" applyBorder="1" applyAlignment="1">
      <alignment horizontal="center" wrapText="1"/>
    </xf>
    <xf numFmtId="165" fontId="31" fillId="0" borderId="30" xfId="0" applyNumberFormat="1" applyFont="1" applyBorder="1" applyAlignment="1">
      <alignment horizontal="center" wrapText="1"/>
    </xf>
    <xf numFmtId="165" fontId="31" fillId="0" borderId="14" xfId="0" applyNumberFormat="1" applyFont="1" applyBorder="1" applyAlignment="1">
      <alignment horizontal="center" wrapText="1"/>
    </xf>
    <xf numFmtId="165" fontId="31" fillId="11" borderId="30" xfId="0" applyNumberFormat="1" applyFont="1" applyFill="1" applyBorder="1" applyAlignment="1">
      <alignment horizontal="center" wrapText="1"/>
    </xf>
    <xf numFmtId="165" fontId="31" fillId="11" borderId="14" xfId="0" applyNumberFormat="1" applyFont="1" applyFill="1" applyBorder="1" applyAlignment="1">
      <alignment horizontal="center" wrapText="1"/>
    </xf>
    <xf numFmtId="0" fontId="31" fillId="0" borderId="30" xfId="0" applyFont="1" applyBorder="1" applyAlignment="1">
      <alignment horizontal="center" wrapText="1"/>
    </xf>
    <xf numFmtId="0" fontId="31" fillId="11" borderId="30" xfId="0" applyFont="1" applyFill="1" applyBorder="1" applyAlignment="1">
      <alignment horizontal="center" wrapText="1"/>
    </xf>
    <xf numFmtId="0" fontId="31" fillId="0" borderId="59" xfId="0" applyFont="1" applyBorder="1" applyAlignment="1">
      <alignment wrapText="1"/>
    </xf>
    <xf numFmtId="0" fontId="31" fillId="0" borderId="7" xfId="0" applyFont="1" applyBorder="1" applyAlignment="1">
      <alignment wrapText="1"/>
    </xf>
    <xf numFmtId="0" fontId="0" fillId="11" borderId="8" xfId="0" applyFill="1" applyBorder="1"/>
    <xf numFmtId="0" fontId="6" fillId="11" borderId="9" xfId="0" applyFont="1" applyFill="1" applyBorder="1"/>
    <xf numFmtId="0" fontId="0" fillId="11" borderId="9" xfId="0" applyFill="1" applyBorder="1"/>
    <xf numFmtId="9" fontId="6" fillId="0" borderId="9" xfId="0" applyNumberFormat="1" applyFont="1" applyBorder="1"/>
    <xf numFmtId="9" fontId="6" fillId="11" borderId="9" xfId="0" applyNumberFormat="1" applyFont="1" applyFill="1" applyBorder="1"/>
    <xf numFmtId="0" fontId="0" fillId="11" borderId="13" xfId="0" applyFill="1" applyBorder="1"/>
    <xf numFmtId="0" fontId="0" fillId="11" borderId="14" xfId="0" applyFill="1" applyBorder="1"/>
    <xf numFmtId="0" fontId="6" fillId="0" borderId="9" xfId="0" applyFont="1" applyBorder="1"/>
    <xf numFmtId="0" fontId="15" fillId="0" borderId="0" xfId="0" applyFont="1"/>
    <xf numFmtId="0" fontId="7" fillId="0" borderId="4" xfId="0" applyFont="1" applyFill="1" applyBorder="1" applyAlignment="1" applyProtection="1">
      <protection locked="0"/>
    </xf>
    <xf numFmtId="0" fontId="7" fillId="0" borderId="4" xfId="0" applyFont="1" applyFill="1" applyBorder="1" applyAlignment="1" applyProtection="1">
      <alignment horizontal="left"/>
      <protection locked="0"/>
    </xf>
    <xf numFmtId="0" fontId="7" fillId="0" borderId="4" xfId="0" applyFont="1" applyFill="1" applyBorder="1" applyAlignment="1" applyProtection="1">
      <alignment horizontal="center"/>
      <protection locked="0"/>
    </xf>
    <xf numFmtId="0" fontId="45" fillId="0" borderId="4" xfId="0" applyFont="1" applyFill="1" applyBorder="1" applyAlignment="1" applyProtection="1">
      <alignment horizontal="left" vertical="top"/>
      <protection locked="0"/>
    </xf>
    <xf numFmtId="0" fontId="45" fillId="0" borderId="4" xfId="0" applyFont="1" applyFill="1" applyBorder="1" applyAlignment="1" applyProtection="1">
      <alignment horizontal="left" wrapText="1"/>
      <protection locked="0"/>
    </xf>
    <xf numFmtId="0" fontId="45" fillId="0" borderId="4" xfId="0" applyFont="1" applyFill="1" applyBorder="1" applyAlignment="1" applyProtection="1">
      <alignment horizontal="center" wrapText="1"/>
      <protection locked="0"/>
    </xf>
    <xf numFmtId="0" fontId="7" fillId="0" borderId="4" xfId="0" applyFont="1" applyBorder="1"/>
    <xf numFmtId="0" fontId="7" fillId="0" borderId="0" xfId="0" applyFont="1" applyFill="1" applyBorder="1" applyAlignment="1" applyProtection="1">
      <protection locked="0"/>
    </xf>
    <xf numFmtId="0" fontId="98" fillId="0" borderId="0" xfId="0" applyFont="1" applyAlignment="1">
      <alignment horizontal="centerContinuous"/>
    </xf>
    <xf numFmtId="0" fontId="101" fillId="0" borderId="0" xfId="0" applyFont="1"/>
    <xf numFmtId="0" fontId="98" fillId="0" borderId="0" xfId="0" applyFont="1"/>
    <xf numFmtId="0" fontId="102" fillId="0" borderId="0" xfId="0" applyFont="1"/>
    <xf numFmtId="0" fontId="14" fillId="0" borderId="0" xfId="0" applyFont="1" applyFill="1" applyBorder="1" applyAlignment="1" applyProtection="1">
      <alignment horizontal="left" vertical="center"/>
      <protection locked="0"/>
    </xf>
    <xf numFmtId="15" fontId="103" fillId="0" borderId="0" xfId="23" applyNumberFormat="1" applyFont="1" applyAlignment="1"/>
    <xf numFmtId="0" fontId="103" fillId="0" borderId="0" xfId="23" applyFont="1" applyAlignment="1"/>
    <xf numFmtId="0" fontId="103" fillId="0" borderId="0" xfId="23" applyFont="1" applyFill="1" applyAlignment="1"/>
    <xf numFmtId="15" fontId="103" fillId="0" borderId="0" xfId="23" applyNumberFormat="1" applyFont="1" applyAlignment="1">
      <alignment horizontal="centerContinuous"/>
    </xf>
    <xf numFmtId="0" fontId="103" fillId="0" borderId="0" xfId="23" applyFont="1" applyFill="1" applyAlignment="1">
      <alignment horizontal="centerContinuous"/>
    </xf>
    <xf numFmtId="0" fontId="49" fillId="0" borderId="0" xfId="23"/>
    <xf numFmtId="0" fontId="103" fillId="0" borderId="0" xfId="23" applyFont="1" applyAlignment="1">
      <alignment horizontal="center"/>
    </xf>
    <xf numFmtId="0" fontId="104" fillId="0" borderId="0" xfId="23" applyFont="1" applyAlignment="1"/>
    <xf numFmtId="0" fontId="103" fillId="0" borderId="0" xfId="23" applyFont="1" applyFill="1" applyAlignment="1">
      <alignment horizontal="center"/>
    </xf>
    <xf numFmtId="0" fontId="105" fillId="0" borderId="0" xfId="23" applyFont="1"/>
    <xf numFmtId="0" fontId="104" fillId="0" borderId="0" xfId="23" applyFont="1" applyAlignment="1">
      <alignment horizontal="left" wrapText="1"/>
    </xf>
    <xf numFmtId="0" fontId="105" fillId="0" borderId="0" xfId="23" applyFont="1" applyFill="1"/>
    <xf numFmtId="0" fontId="105" fillId="0" borderId="0" xfId="23" applyFont="1" applyAlignment="1">
      <alignment horizontal="center" wrapText="1"/>
    </xf>
    <xf numFmtId="0" fontId="105" fillId="0" borderId="0" xfId="23" quotePrefix="1" applyNumberFormat="1" applyFont="1" applyBorder="1" applyAlignment="1">
      <alignment horizontal="center" wrapText="1"/>
    </xf>
    <xf numFmtId="0" fontId="105" fillId="0" borderId="0" xfId="23" applyNumberFormat="1" applyFont="1" applyBorder="1" applyAlignment="1">
      <alignment horizontal="center" wrapText="1"/>
    </xf>
    <xf numFmtId="0" fontId="106" fillId="0" borderId="0" xfId="30" applyFont="1" applyFill="1" applyBorder="1" applyAlignment="1">
      <alignment horizontal="center" wrapText="1"/>
    </xf>
    <xf numFmtId="0" fontId="104" fillId="0" borderId="60" xfId="23" applyNumberFormat="1" applyFont="1" applyFill="1" applyBorder="1" applyAlignment="1">
      <alignment horizontal="center" wrapText="1"/>
    </xf>
    <xf numFmtId="0" fontId="105" fillId="0" borderId="61" xfId="23" applyNumberFormat="1" applyFont="1" applyFill="1" applyBorder="1" applyAlignment="1">
      <alignment horizontal="center" wrapText="1"/>
    </xf>
    <xf numFmtId="0" fontId="104" fillId="0" borderId="0" xfId="23" applyFont="1" applyAlignment="1">
      <alignment horizontal="center" wrapText="1"/>
    </xf>
    <xf numFmtId="0" fontId="105" fillId="0" borderId="4" xfId="23" quotePrefix="1" applyNumberFormat="1" applyFont="1" applyBorder="1" applyAlignment="1">
      <alignment horizontal="center" wrapText="1"/>
    </xf>
    <xf numFmtId="0" fontId="105" fillId="0" borderId="4" xfId="23" quotePrefix="1" applyNumberFormat="1" applyFont="1" applyBorder="1" applyAlignment="1">
      <alignment wrapText="1"/>
    </xf>
    <xf numFmtId="0" fontId="105" fillId="0" borderId="4" xfId="23" applyNumberFormat="1" applyFont="1" applyBorder="1" applyAlignment="1">
      <alignment wrapText="1"/>
    </xf>
    <xf numFmtId="0" fontId="106" fillId="0" borderId="23" xfId="30" applyFont="1" applyFill="1" applyBorder="1" applyAlignment="1">
      <alignment horizontal="center" wrapText="1"/>
    </xf>
    <xf numFmtId="165" fontId="50" fillId="0" borderId="60" xfId="23" applyNumberFormat="1" applyFont="1" applyFill="1" applyBorder="1"/>
    <xf numFmtId="165" fontId="105" fillId="0" borderId="61" xfId="23" applyNumberFormat="1" applyFont="1" applyFill="1" applyBorder="1"/>
    <xf numFmtId="165" fontId="107" fillId="0" borderId="60" xfId="23" applyNumberFormat="1" applyFont="1" applyFill="1" applyBorder="1"/>
    <xf numFmtId="0" fontId="105" fillId="0" borderId="4" xfId="23" applyFont="1" applyBorder="1" applyAlignment="1">
      <alignment wrapText="1"/>
    </xf>
    <xf numFmtId="172" fontId="50" fillId="0" borderId="60" xfId="23" applyNumberFormat="1" applyFont="1" applyFill="1" applyBorder="1"/>
    <xf numFmtId="0" fontId="105" fillId="0" borderId="4" xfId="23" applyFont="1" applyBorder="1" applyAlignment="1">
      <alignment horizontal="center" wrapText="1"/>
    </xf>
    <xf numFmtId="165" fontId="50" fillId="0" borderId="62" xfId="23" applyNumberFormat="1" applyFont="1" applyFill="1" applyBorder="1"/>
    <xf numFmtId="165" fontId="105" fillId="0" borderId="63" xfId="23" applyNumberFormat="1" applyFont="1" applyFill="1" applyBorder="1"/>
    <xf numFmtId="165" fontId="107" fillId="0" borderId="62" xfId="23" applyNumberFormat="1" applyFont="1" applyFill="1" applyBorder="1"/>
    <xf numFmtId="165" fontId="105" fillId="0" borderId="0" xfId="23" applyNumberFormat="1" applyFont="1" applyFill="1"/>
    <xf numFmtId="0" fontId="98" fillId="0" borderId="0" xfId="24" applyFont="1" applyAlignment="1">
      <alignment horizontal="centerContinuous"/>
    </xf>
    <xf numFmtId="0" fontId="97" fillId="0" borderId="0" xfId="24" applyFont="1"/>
    <xf numFmtId="0" fontId="98" fillId="0" borderId="0" xfId="24" applyFont="1" applyAlignment="1">
      <alignment horizontal="centerContinuous" vertical="center"/>
    </xf>
    <xf numFmtId="0" fontId="98" fillId="0" borderId="0" xfId="24" applyFont="1"/>
    <xf numFmtId="0" fontId="98" fillId="0" borderId="0" xfId="24" applyFont="1" applyAlignment="1">
      <alignment horizontal="center" wrapText="1"/>
    </xf>
    <xf numFmtId="0" fontId="98" fillId="0" borderId="4" xfId="24" applyFont="1" applyBorder="1" applyAlignment="1">
      <alignment horizontal="center"/>
    </xf>
    <xf numFmtId="0" fontId="98" fillId="0" borderId="4" xfId="24" applyFont="1" applyBorder="1" applyAlignment="1">
      <alignment horizontal="left" vertical="center" wrapText="1"/>
    </xf>
    <xf numFmtId="0" fontId="97" fillId="0" borderId="23" xfId="24" applyFont="1" applyBorder="1" applyAlignment="1">
      <alignment horizontal="center" vertical="center" wrapText="1"/>
    </xf>
    <xf numFmtId="44" fontId="97" fillId="0" borderId="22" xfId="11" applyFont="1" applyBorder="1" applyAlignment="1">
      <alignment horizontal="right" vertical="center"/>
    </xf>
    <xf numFmtId="44" fontId="97" fillId="0" borderId="4" xfId="11" applyFont="1" applyFill="1" applyBorder="1" applyAlignment="1">
      <alignment horizontal="right" vertical="center"/>
    </xf>
    <xf numFmtId="0" fontId="98" fillId="0" borderId="4" xfId="24" applyFont="1" applyBorder="1" applyAlignment="1">
      <alignment horizontal="left" vertical="center"/>
    </xf>
    <xf numFmtId="0" fontId="97" fillId="0" borderId="23" xfId="24" applyFont="1" applyBorder="1" applyAlignment="1">
      <alignment horizontal="left" vertical="center"/>
    </xf>
    <xf numFmtId="0" fontId="104" fillId="0" borderId="0" xfId="24" applyFont="1" applyFill="1" applyBorder="1" applyAlignment="1" applyProtection="1">
      <protection locked="0"/>
    </xf>
    <xf numFmtId="0" fontId="105" fillId="0" borderId="0" xfId="24" applyFont="1" applyFill="1" applyBorder="1" applyAlignment="1" applyProtection="1">
      <protection locked="0"/>
    </xf>
    <xf numFmtId="0" fontId="108" fillId="0" borderId="0" xfId="24" applyFont="1" applyFill="1"/>
    <xf numFmtId="0" fontId="105" fillId="0" borderId="0" xfId="21" applyFont="1" applyFill="1" applyBorder="1" applyAlignment="1" applyProtection="1">
      <alignment horizontal="left" vertical="top"/>
      <protection locked="0"/>
    </xf>
    <xf numFmtId="0" fontId="105" fillId="0" borderId="0" xfId="21" applyFont="1" applyFill="1" applyBorder="1" applyAlignment="1" applyProtection="1">
      <alignment horizontal="left"/>
      <protection locked="0"/>
    </xf>
    <xf numFmtId="0" fontId="105" fillId="0" borderId="0" xfId="21" applyFont="1" applyFill="1" applyBorder="1" applyAlignment="1" applyProtection="1">
      <alignment horizontal="left" wrapText="1"/>
      <protection locked="0"/>
    </xf>
    <xf numFmtId="0" fontId="105" fillId="0" borderId="0" xfId="21" applyFont="1" applyFill="1" applyBorder="1" applyAlignment="1" applyProtection="1">
      <alignment horizontal="center" wrapText="1"/>
      <protection locked="0"/>
    </xf>
    <xf numFmtId="0" fontId="105" fillId="0" borderId="0" xfId="21" applyFont="1" applyFill="1" applyBorder="1" applyAlignment="1">
      <alignment horizontal="left" vertical="top"/>
    </xf>
    <xf numFmtId="0" fontId="109" fillId="0" borderId="0" xfId="24" applyFont="1" applyFill="1" applyBorder="1" applyAlignment="1" applyProtection="1">
      <protection locked="0"/>
    </xf>
    <xf numFmtId="0" fontId="109" fillId="0" borderId="0" xfId="24" applyFont="1" applyFill="1" applyBorder="1" applyAlignment="1" applyProtection="1">
      <alignment horizontal="left"/>
      <protection locked="0"/>
    </xf>
    <xf numFmtId="0" fontId="12" fillId="0" borderId="0" xfId="0" applyFont="1" applyAlignment="1">
      <alignment horizontal="left"/>
    </xf>
    <xf numFmtId="0" fontId="12" fillId="0" borderId="64" xfId="0" applyFont="1" applyBorder="1" applyAlignment="1">
      <alignment horizontal="center"/>
    </xf>
    <xf numFmtId="0" fontId="31" fillId="0" borderId="65" xfId="0" applyFont="1" applyBorder="1" applyAlignment="1">
      <alignment horizontal="center" wrapText="1"/>
    </xf>
    <xf numFmtId="0" fontId="31" fillId="0" borderId="66" xfId="0" applyFont="1" applyBorder="1" applyAlignment="1">
      <alignment horizontal="center" wrapText="1"/>
    </xf>
    <xf numFmtId="0" fontId="31" fillId="0" borderId="67" xfId="0" applyFont="1" applyBorder="1" applyAlignment="1">
      <alignment horizontal="center" wrapText="1"/>
    </xf>
    <xf numFmtId="0" fontId="31" fillId="0" borderId="68" xfId="0" applyFont="1" applyBorder="1" applyAlignment="1">
      <alignment horizontal="center" wrapText="1"/>
    </xf>
    <xf numFmtId="0" fontId="31" fillId="0" borderId="25" xfId="0" applyFont="1" applyBorder="1" applyAlignment="1">
      <alignment horizontal="center" wrapText="1"/>
    </xf>
    <xf numFmtId="0" fontId="31" fillId="0" borderId="69" xfId="0" applyFont="1" applyBorder="1" applyAlignment="1">
      <alignment horizontal="center" wrapText="1"/>
    </xf>
    <xf numFmtId="0" fontId="10" fillId="0" borderId="10" xfId="0" applyFont="1" applyBorder="1" applyAlignment="1">
      <alignment wrapText="1"/>
    </xf>
    <xf numFmtId="0" fontId="30" fillId="0" borderId="23" xfId="0" applyFont="1" applyBorder="1" applyAlignment="1">
      <alignment horizontal="center" wrapText="1"/>
    </xf>
    <xf numFmtId="0" fontId="10" fillId="0" borderId="70" xfId="0" applyFont="1" applyBorder="1" applyAlignment="1">
      <alignment wrapText="1"/>
    </xf>
    <xf numFmtId="0" fontId="30" fillId="0" borderId="57" xfId="0" applyFont="1" applyBorder="1" applyAlignment="1">
      <alignment horizontal="center" wrapText="1"/>
    </xf>
    <xf numFmtId="0" fontId="30" fillId="0" borderId="71" xfId="0" applyFont="1" applyBorder="1" applyAlignment="1">
      <alignment wrapText="1"/>
    </xf>
    <xf numFmtId="0" fontId="30" fillId="0" borderId="72" xfId="0" applyFont="1" applyBorder="1" applyAlignment="1">
      <alignment wrapText="1"/>
    </xf>
    <xf numFmtId="0" fontId="0" fillId="0" borderId="73" xfId="0" applyFont="1" applyBorder="1" applyAlignment="1">
      <alignment horizontal="center"/>
    </xf>
    <xf numFmtId="0" fontId="110" fillId="0" borderId="0" xfId="0" applyFont="1"/>
    <xf numFmtId="0" fontId="12" fillId="0" borderId="0" xfId="0" applyFont="1"/>
    <xf numFmtId="0" fontId="14" fillId="0" borderId="0" xfId="0" applyFont="1" applyFill="1" applyBorder="1" applyAlignment="1">
      <alignment horizontal="left" vertical="center"/>
    </xf>
    <xf numFmtId="0" fontId="12" fillId="0" borderId="0" xfId="0" applyFont="1" applyAlignment="1">
      <alignment horizontal="centerContinuous"/>
    </xf>
    <xf numFmtId="44" fontId="10" fillId="0" borderId="74" xfId="11" applyFont="1" applyBorder="1" applyAlignment="1">
      <alignment horizontal="right"/>
    </xf>
    <xf numFmtId="44" fontId="10" fillId="0" borderId="75" xfId="11" applyFont="1" applyBorder="1" applyAlignment="1">
      <alignment horizontal="right"/>
    </xf>
    <xf numFmtId="0" fontId="111" fillId="0" borderId="0" xfId="24" applyFont="1" applyFill="1" applyBorder="1" applyAlignment="1" applyProtection="1">
      <protection locked="0"/>
    </xf>
    <xf numFmtId="0" fontId="111" fillId="0" borderId="0" xfId="24" applyFont="1" applyFill="1" applyBorder="1" applyAlignment="1" applyProtection="1">
      <alignment horizontal="left"/>
      <protection locked="0"/>
    </xf>
    <xf numFmtId="0" fontId="110" fillId="0" borderId="0" xfId="24" applyFont="1" applyBorder="1"/>
    <xf numFmtId="0" fontId="7" fillId="0" borderId="0" xfId="24" applyFont="1" applyFill="1" applyBorder="1" applyAlignment="1" applyProtection="1">
      <alignment horizontal="center"/>
      <protection locked="0"/>
    </xf>
    <xf numFmtId="0" fontId="97" fillId="0" borderId="0" xfId="24" applyFont="1" applyBorder="1"/>
    <xf numFmtId="0" fontId="30" fillId="0" borderId="0" xfId="24" applyFont="1" applyAlignment="1">
      <alignment horizontal="center" vertical="top"/>
    </xf>
    <xf numFmtId="0" fontId="100" fillId="0" borderId="0" xfId="24" applyFont="1" applyAlignment="1">
      <alignment horizontal="left"/>
    </xf>
    <xf numFmtId="0" fontId="100" fillId="0" borderId="0" xfId="24" applyFont="1" applyAlignment="1">
      <alignment horizontal="center"/>
    </xf>
    <xf numFmtId="0" fontId="15" fillId="0" borderId="0" xfId="24" applyFont="1" applyAlignment="1">
      <alignment horizontal="left"/>
    </xf>
    <xf numFmtId="0" fontId="30" fillId="0" borderId="0" xfId="24" applyFont="1" applyAlignment="1"/>
    <xf numFmtId="0" fontId="15" fillId="0" borderId="0" xfId="24" applyFont="1" applyFill="1" applyAlignment="1">
      <alignment horizontal="left"/>
    </xf>
    <xf numFmtId="0" fontId="31" fillId="0" borderId="0" xfId="24" applyFont="1" applyAlignment="1"/>
    <xf numFmtId="0" fontId="30" fillId="0" borderId="0" xfId="24" applyFont="1"/>
    <xf numFmtId="0" fontId="30" fillId="0" borderId="0" xfId="24" applyFont="1" applyFill="1"/>
    <xf numFmtId="0" fontId="97" fillId="0" borderId="0" xfId="24" applyFont="1" applyAlignment="1">
      <alignment horizontal="centerContinuous"/>
    </xf>
    <xf numFmtId="0" fontId="234" fillId="0" borderId="0" xfId="24" applyAlignment="1">
      <alignment horizontal="centerContinuous"/>
    </xf>
    <xf numFmtId="0" fontId="234" fillId="0" borderId="0" xfId="24"/>
    <xf numFmtId="0" fontId="97" fillId="0" borderId="0" xfId="24" applyFont="1" applyAlignment="1">
      <alignment horizontal="centerContinuous" vertical="center"/>
    </xf>
    <xf numFmtId="0" fontId="98" fillId="0" borderId="5" xfId="24" applyFont="1" applyBorder="1" applyAlignment="1">
      <alignment horizontal="centerContinuous" vertical="center"/>
    </xf>
    <xf numFmtId="0" fontId="98" fillId="0" borderId="6" xfId="24" applyFont="1" applyBorder="1" applyAlignment="1">
      <alignment horizontal="centerContinuous" vertical="center"/>
    </xf>
    <xf numFmtId="0" fontId="97" fillId="0" borderId="6" xfId="24" applyFont="1" applyBorder="1" applyAlignment="1">
      <alignment horizontal="centerContinuous" vertical="center"/>
    </xf>
    <xf numFmtId="0" fontId="234" fillId="0" borderId="7" xfId="24" applyBorder="1" applyAlignment="1">
      <alignment horizontal="centerContinuous"/>
    </xf>
    <xf numFmtId="0" fontId="98" fillId="0" borderId="5" xfId="24" applyFont="1" applyBorder="1" applyAlignment="1">
      <alignment horizontal="centerContinuous"/>
    </xf>
    <xf numFmtId="0" fontId="234" fillId="0" borderId="6" xfId="24" applyBorder="1" applyAlignment="1">
      <alignment horizontal="centerContinuous"/>
    </xf>
    <xf numFmtId="0" fontId="116" fillId="0" borderId="34" xfId="24" applyFont="1" applyBorder="1" applyAlignment="1">
      <alignment horizontal="center" wrapText="1"/>
    </xf>
    <xf numFmtId="0" fontId="116" fillId="0" borderId="36" xfId="24" applyFont="1" applyBorder="1" applyAlignment="1">
      <alignment horizontal="center" wrapText="1"/>
    </xf>
    <xf numFmtId="0" fontId="116" fillId="0" borderId="4" xfId="24" applyFont="1" applyBorder="1" applyAlignment="1">
      <alignment horizontal="center" wrapText="1"/>
    </xf>
    <xf numFmtId="0" fontId="117" fillId="0" borderId="70" xfId="24" applyFont="1" applyBorder="1" applyAlignment="1">
      <alignment horizontal="center" wrapText="1"/>
    </xf>
    <xf numFmtId="0" fontId="117" fillId="0" borderId="76" xfId="24" applyFont="1" applyBorder="1" applyAlignment="1">
      <alignment horizontal="center" wrapText="1"/>
    </xf>
    <xf numFmtId="0" fontId="117" fillId="0" borderId="8" xfId="24" applyFont="1" applyBorder="1" applyAlignment="1">
      <alignment horizontal="center" wrapText="1"/>
    </xf>
    <xf numFmtId="0" fontId="234" fillId="0" borderId="8" xfId="24" applyBorder="1"/>
    <xf numFmtId="0" fontId="234" fillId="0" borderId="9" xfId="24" applyBorder="1"/>
    <xf numFmtId="0" fontId="234" fillId="0" borderId="0" xfId="24" applyBorder="1"/>
    <xf numFmtId="0" fontId="116" fillId="0" borderId="8" xfId="24" applyFont="1" applyBorder="1" applyAlignment="1">
      <alignment horizontal="left" indent="5"/>
    </xf>
    <xf numFmtId="0" fontId="116" fillId="0" borderId="8" xfId="24" applyFont="1" applyBorder="1" applyAlignment="1">
      <alignment horizontal="left"/>
    </xf>
    <xf numFmtId="0" fontId="117" fillId="0" borderId="71" xfId="24" applyFont="1" applyBorder="1" applyAlignment="1">
      <alignment horizontal="center" vertical="center" wrapText="1"/>
    </xf>
    <xf numFmtId="168" fontId="117" fillId="0" borderId="77" xfId="2" applyNumberFormat="1" applyFont="1" applyBorder="1" applyAlignment="1">
      <alignment horizontal="center" wrapText="1"/>
    </xf>
    <xf numFmtId="0" fontId="117" fillId="0" borderId="78" xfId="24" applyFont="1" applyBorder="1" applyAlignment="1">
      <alignment horizontal="center" wrapText="1"/>
    </xf>
    <xf numFmtId="0" fontId="117" fillId="0" borderId="79" xfId="24" applyFont="1" applyBorder="1" applyAlignment="1">
      <alignment horizontal="center" wrapText="1"/>
    </xf>
    <xf numFmtId="44" fontId="117" fillId="0" borderId="78" xfId="11" applyFont="1" applyBorder="1" applyAlignment="1">
      <alignment wrapText="1"/>
    </xf>
    <xf numFmtId="44" fontId="117" fillId="0" borderId="79" xfId="11" applyFont="1" applyBorder="1" applyAlignment="1">
      <alignment wrapText="1"/>
    </xf>
    <xf numFmtId="44" fontId="98" fillId="11" borderId="0" xfId="11" applyFont="1" applyFill="1"/>
    <xf numFmtId="0" fontId="117" fillId="0" borderId="79" xfId="24" applyFont="1" applyBorder="1" applyAlignment="1">
      <alignment wrapText="1"/>
    </xf>
    <xf numFmtId="43" fontId="117" fillId="0" borderId="79" xfId="2" applyFont="1" applyBorder="1" applyAlignment="1">
      <alignment horizontal="center" wrapText="1"/>
    </xf>
    <xf numFmtId="0" fontId="234" fillId="0" borderId="0" xfId="24" applyAlignment="1">
      <alignment horizontal="centerContinuous" vertical="center"/>
    </xf>
    <xf numFmtId="0" fontId="100" fillId="0" borderId="13" xfId="24" applyFont="1" applyBorder="1" applyAlignment="1">
      <alignment horizontal="center"/>
    </xf>
    <xf numFmtId="0" fontId="112" fillId="0" borderId="26" xfId="24" applyFont="1" applyBorder="1" applyAlignment="1">
      <alignment horizontal="center"/>
    </xf>
    <xf numFmtId="0" fontId="112" fillId="0" borderId="9" xfId="24" applyFont="1" applyBorder="1" applyAlignment="1">
      <alignment wrapText="1"/>
    </xf>
    <xf numFmtId="0" fontId="112" fillId="0" borderId="30" xfId="24" applyFont="1" applyBorder="1" applyAlignment="1">
      <alignment horizontal="center"/>
    </xf>
    <xf numFmtId="0" fontId="112" fillId="0" borderId="14" xfId="24" applyFont="1" applyBorder="1"/>
    <xf numFmtId="0" fontId="112" fillId="0" borderId="9" xfId="24" applyFont="1" applyBorder="1"/>
    <xf numFmtId="0" fontId="112" fillId="0" borderId="14" xfId="24" applyFont="1" applyBorder="1" applyAlignment="1">
      <alignment horizontal="center"/>
    </xf>
    <xf numFmtId="165" fontId="112" fillId="11" borderId="14" xfId="24" applyNumberFormat="1" applyFont="1" applyFill="1" applyBorder="1" applyAlignment="1">
      <alignment horizontal="center"/>
    </xf>
    <xf numFmtId="165" fontId="112" fillId="0" borderId="14" xfId="24" applyNumberFormat="1" applyFont="1" applyBorder="1" applyAlignment="1">
      <alignment horizontal="center"/>
    </xf>
    <xf numFmtId="165" fontId="114" fillId="0" borderId="14" xfId="24" applyNumberFormat="1" applyFont="1" applyBorder="1" applyAlignment="1">
      <alignment horizontal="center"/>
    </xf>
    <xf numFmtId="8" fontId="112" fillId="11" borderId="14" xfId="24" applyNumberFormat="1" applyFont="1" applyFill="1" applyBorder="1" applyAlignment="1">
      <alignment horizontal="center"/>
    </xf>
    <xf numFmtId="8" fontId="112" fillId="0" borderId="14" xfId="24" applyNumberFormat="1" applyFont="1" applyBorder="1" applyAlignment="1">
      <alignment horizontal="center"/>
    </xf>
    <xf numFmtId="0" fontId="100" fillId="0" borderId="6" xfId="24" applyFont="1" applyBorder="1" applyAlignment="1">
      <alignment horizontal="center"/>
    </xf>
    <xf numFmtId="0" fontId="234" fillId="11" borderId="0" xfId="24" applyFill="1"/>
    <xf numFmtId="0" fontId="100" fillId="0" borderId="7" xfId="24" applyFont="1" applyBorder="1" applyAlignment="1">
      <alignment horizontal="center"/>
    </xf>
    <xf numFmtId="0" fontId="100" fillId="0" borderId="0" xfId="24" applyFont="1" applyAlignment="1">
      <alignment horizontal="right"/>
    </xf>
    <xf numFmtId="0" fontId="100" fillId="0" borderId="9" xfId="24" applyFont="1" applyBorder="1" applyAlignment="1">
      <alignment horizontal="right"/>
    </xf>
    <xf numFmtId="0" fontId="118" fillId="0" borderId="0" xfId="24" applyFont="1"/>
    <xf numFmtId="0" fontId="234" fillId="0" borderId="16" xfId="24" applyBorder="1" applyAlignment="1">
      <alignment horizontal="center"/>
    </xf>
    <xf numFmtId="0" fontId="100" fillId="0" borderId="0" xfId="0" applyFont="1"/>
    <xf numFmtId="0" fontId="112" fillId="0" borderId="0" xfId="0" applyFont="1"/>
    <xf numFmtId="22" fontId="98" fillId="0" borderId="0" xfId="0" quotePrefix="1" applyNumberFormat="1" applyFont="1" applyAlignment="1">
      <alignment horizontal="centerContinuous"/>
    </xf>
    <xf numFmtId="0" fontId="98" fillId="0" borderId="0" xfId="0" applyFont="1" applyAlignment="1">
      <alignment horizontal="left"/>
    </xf>
    <xf numFmtId="171" fontId="98" fillId="0" borderId="0" xfId="0" applyNumberFormat="1" applyFont="1" applyAlignment="1">
      <alignment horizontal="centerContinuous"/>
    </xf>
    <xf numFmtId="0" fontId="4" fillId="0" borderId="45" xfId="0" applyFont="1" applyFill="1" applyBorder="1" applyAlignment="1">
      <alignment horizontal="left" vertical="center"/>
    </xf>
    <xf numFmtId="0" fontId="0" fillId="0" borderId="0" xfId="0" applyFont="1" applyAlignment="1">
      <alignment horizontal="left" indent="9"/>
    </xf>
    <xf numFmtId="0" fontId="0" fillId="0" borderId="0" xfId="0" applyFont="1"/>
    <xf numFmtId="0" fontId="100" fillId="0" borderId="4" xfId="0" applyFont="1" applyBorder="1" applyAlignment="1">
      <alignment horizontal="center"/>
    </xf>
    <xf numFmtId="0" fontId="100" fillId="8" borderId="4" xfId="0" applyFont="1" applyFill="1" applyBorder="1" applyAlignment="1">
      <alignment horizontal="center"/>
    </xf>
    <xf numFmtId="0" fontId="100" fillId="0" borderId="4" xfId="0" applyFont="1" applyBorder="1" applyAlignment="1">
      <alignment horizontal="center" wrapText="1"/>
    </xf>
    <xf numFmtId="0" fontId="100" fillId="8" borderId="4" xfId="0" applyFont="1" applyFill="1" applyBorder="1" applyAlignment="1">
      <alignment horizontal="center" wrapText="1"/>
    </xf>
    <xf numFmtId="0" fontId="112" fillId="0" borderId="4" xfId="0" applyFont="1" applyBorder="1" applyAlignment="1">
      <alignment horizontal="center" wrapText="1"/>
    </xf>
    <xf numFmtId="0" fontId="112" fillId="0" borderId="4" xfId="0" applyFont="1" applyBorder="1" applyAlignment="1">
      <alignment wrapText="1"/>
    </xf>
    <xf numFmtId="165" fontId="112" fillId="0" borderId="4" xfId="0" applyNumberFormat="1" applyFont="1" applyBorder="1" applyAlignment="1">
      <alignment horizontal="center" wrapText="1"/>
    </xf>
    <xf numFmtId="165" fontId="112" fillId="8" borderId="4" xfId="0" applyNumberFormat="1" applyFont="1" applyFill="1" applyBorder="1" applyAlignment="1">
      <alignment horizontal="center" wrapText="1"/>
    </xf>
    <xf numFmtId="0" fontId="112" fillId="8" borderId="4" xfId="0" applyFont="1" applyFill="1" applyBorder="1" applyAlignment="1">
      <alignment horizontal="center" wrapText="1"/>
    </xf>
    <xf numFmtId="0" fontId="112" fillId="0" borderId="23" xfId="0" applyFont="1" applyBorder="1"/>
    <xf numFmtId="0" fontId="112" fillId="0" borderId="0" xfId="0" applyFont="1" applyFill="1" applyBorder="1" applyAlignment="1" applyProtection="1">
      <alignment horizontal="left" vertical="top"/>
      <protection locked="0"/>
    </xf>
    <xf numFmtId="0" fontId="112" fillId="0" borderId="0" xfId="0" applyFont="1" applyFill="1" applyBorder="1" applyAlignment="1" applyProtection="1">
      <alignment horizontal="left" wrapText="1"/>
      <protection locked="0"/>
    </xf>
    <xf numFmtId="0" fontId="119" fillId="0" borderId="0" xfId="0" applyFont="1" applyFill="1" applyBorder="1" applyAlignment="1" applyProtection="1">
      <alignment horizontal="left" wrapText="1"/>
      <protection locked="0"/>
    </xf>
    <xf numFmtId="0" fontId="119" fillId="0" borderId="0" xfId="0" applyFont="1" applyFill="1" applyBorder="1" applyAlignment="1" applyProtection="1">
      <alignment horizontal="left"/>
      <protection locked="0"/>
    </xf>
    <xf numFmtId="0" fontId="119" fillId="0" borderId="0" xfId="0" applyFont="1" applyFill="1" applyBorder="1" applyAlignment="1">
      <alignment horizontal="left"/>
    </xf>
    <xf numFmtId="0" fontId="30" fillId="0" borderId="0" xfId="24" applyFont="1" applyBorder="1" applyAlignment="1"/>
    <xf numFmtId="0" fontId="4" fillId="0" borderId="0" xfId="0" applyFont="1"/>
    <xf numFmtId="0" fontId="106" fillId="0" borderId="0" xfId="0" applyFont="1" applyAlignment="1"/>
    <xf numFmtId="0" fontId="30" fillId="0" borderId="0" xfId="0" applyFont="1" applyAlignment="1">
      <alignment horizontal="center"/>
    </xf>
    <xf numFmtId="0" fontId="105" fillId="0" borderId="0" xfId="0" applyFont="1" applyFill="1" applyBorder="1"/>
    <xf numFmtId="0" fontId="105" fillId="0" borderId="0" xfId="0" applyFont="1" applyFill="1" applyBorder="1" applyAlignment="1">
      <alignment horizontal="left"/>
    </xf>
    <xf numFmtId="0" fontId="105" fillId="0" borderId="0" xfId="0" applyFont="1" applyFill="1" applyBorder="1" applyAlignment="1" applyProtection="1">
      <alignment horizontal="left" wrapText="1"/>
      <protection locked="0"/>
    </xf>
    <xf numFmtId="0" fontId="106" fillId="0" borderId="0" xfId="0" applyFont="1" applyFill="1" applyBorder="1" applyAlignment="1">
      <alignment horizontal="center"/>
    </xf>
    <xf numFmtId="0" fontId="105" fillId="0" borderId="0" xfId="0" applyFont="1" applyFill="1" applyBorder="1" applyAlignment="1" applyProtection="1">
      <alignment horizontal="left" vertical="top"/>
      <protection locked="0"/>
    </xf>
    <xf numFmtId="0" fontId="30" fillId="0" borderId="0" xfId="0" applyFont="1" applyAlignment="1">
      <alignment horizontal="left" vertical="top"/>
    </xf>
    <xf numFmtId="0" fontId="4" fillId="0" borderId="4" xfId="0" applyFont="1" applyBorder="1" applyAlignment="1">
      <alignment vertical="top" wrapText="1"/>
    </xf>
    <xf numFmtId="0" fontId="37" fillId="0" borderId="0" xfId="0" applyFont="1" applyAlignment="1">
      <alignment horizontal="centerContinuous"/>
    </xf>
    <xf numFmtId="0" fontId="53" fillId="0" borderId="0" xfId="0" applyFont="1" applyAlignment="1">
      <alignment horizontal="centerContinuous"/>
    </xf>
    <xf numFmtId="0" fontId="55" fillId="0" borderId="0" xfId="0" applyFont="1" applyAlignment="1">
      <alignment horizontal="left"/>
    </xf>
    <xf numFmtId="0" fontId="15" fillId="0" borderId="0" xfId="0" applyFont="1" applyAlignment="1">
      <alignment horizontal="left"/>
    </xf>
    <xf numFmtId="0" fontId="54" fillId="0" borderId="0" xfId="0" applyFont="1" applyFill="1" applyAlignment="1">
      <alignment horizontal="left"/>
    </xf>
    <xf numFmtId="0" fontId="48" fillId="0" borderId="0" xfId="0" applyFont="1" applyAlignment="1">
      <alignment horizontal="left" vertical="top"/>
    </xf>
    <xf numFmtId="0" fontId="48" fillId="0" borderId="0" xfId="0" applyFont="1" applyAlignment="1"/>
    <xf numFmtId="0" fontId="31" fillId="0" borderId="16" xfId="0" applyFont="1" applyBorder="1" applyAlignment="1">
      <alignment horizontal="left" wrapText="1"/>
    </xf>
    <xf numFmtId="0" fontId="31" fillId="0" borderId="16" xfId="0" applyFont="1" applyBorder="1" applyAlignment="1"/>
    <xf numFmtId="0" fontId="48" fillId="0" borderId="0" xfId="0" applyFont="1" applyFill="1" applyBorder="1" applyAlignment="1" applyProtection="1">
      <alignment horizontal="left" vertical="center" wrapText="1"/>
      <protection locked="0"/>
    </xf>
    <xf numFmtId="0" fontId="48" fillId="0" borderId="0" xfId="0" applyFont="1" applyFill="1" applyBorder="1" applyAlignment="1" applyProtection="1">
      <alignment horizontal="left" vertical="center"/>
      <protection locked="0"/>
    </xf>
    <xf numFmtId="0" fontId="8" fillId="0" borderId="0" xfId="18" applyAlignment="1" applyProtection="1"/>
    <xf numFmtId="0" fontId="6" fillId="11" borderId="0" xfId="0" applyFont="1" applyFill="1"/>
    <xf numFmtId="0" fontId="54" fillId="11" borderId="0" xfId="0" applyFont="1" applyFill="1" applyBorder="1" applyAlignment="1" applyProtection="1">
      <alignment horizontal="left" vertical="center" wrapText="1"/>
      <protection locked="0"/>
    </xf>
    <xf numFmtId="0" fontId="54" fillId="11" borderId="0" xfId="0" applyFont="1" applyFill="1" applyBorder="1" applyAlignment="1" applyProtection="1">
      <alignment horizontal="left" vertical="center"/>
      <protection locked="0"/>
    </xf>
    <xf numFmtId="0" fontId="15" fillId="11" borderId="0" xfId="0" applyFont="1" applyFill="1" applyBorder="1" applyAlignment="1" applyProtection="1">
      <alignment horizontal="left" vertical="center"/>
      <protection locked="0"/>
    </xf>
    <xf numFmtId="0" fontId="104" fillId="0" borderId="0" xfId="0" applyFont="1" applyFill="1" applyAlignment="1">
      <alignment horizontal="center" vertical="top"/>
    </xf>
    <xf numFmtId="0" fontId="106" fillId="0" borderId="0" xfId="0" applyFont="1" applyBorder="1" applyAlignment="1"/>
    <xf numFmtId="0" fontId="106" fillId="0" borderId="0" xfId="0" applyFont="1"/>
    <xf numFmtId="0" fontId="106" fillId="0" borderId="0" xfId="0" applyFont="1" applyBorder="1"/>
    <xf numFmtId="0" fontId="108" fillId="0" borderId="0" xfId="0" applyFont="1"/>
    <xf numFmtId="0" fontId="122" fillId="0" borderId="4" xfId="0" applyFont="1" applyBorder="1" applyAlignment="1">
      <alignment horizontal="center" wrapText="1"/>
    </xf>
    <xf numFmtId="0" fontId="122" fillId="0" borderId="23" xfId="0" applyFont="1" applyBorder="1" applyAlignment="1">
      <alignment horizontal="left" wrapText="1"/>
    </xf>
    <xf numFmtId="0" fontId="104" fillId="0" borderId="86" xfId="0" applyFont="1" applyBorder="1" applyAlignment="1">
      <alignment horizontal="center" wrapText="1"/>
    </xf>
    <xf numFmtId="0" fontId="122" fillId="0" borderId="0" xfId="0" applyFont="1" applyBorder="1"/>
    <xf numFmtId="0" fontId="30" fillId="0" borderId="0" xfId="0" applyFont="1" applyBorder="1"/>
    <xf numFmtId="0" fontId="104" fillId="0" borderId="86" xfId="0" applyFont="1" applyFill="1" applyBorder="1" applyAlignment="1">
      <alignment horizontal="center" wrapText="1"/>
    </xf>
    <xf numFmtId="0" fontId="15" fillId="0" borderId="0" xfId="0" applyFont="1" applyBorder="1" applyAlignment="1"/>
    <xf numFmtId="0" fontId="104" fillId="8" borderId="86" xfId="0" applyFont="1" applyFill="1" applyBorder="1" applyAlignment="1">
      <alignment horizontal="center" wrapText="1"/>
    </xf>
    <xf numFmtId="0" fontId="106" fillId="0" borderId="4" xfId="0" applyFont="1" applyBorder="1" applyAlignment="1">
      <alignment horizontal="center" vertical="top" wrapText="1"/>
    </xf>
    <xf numFmtId="0" fontId="123" fillId="0" borderId="23" xfId="0" applyFont="1" applyBorder="1" applyAlignment="1">
      <alignment horizontal="left" wrapText="1"/>
    </xf>
    <xf numFmtId="167" fontId="106" fillId="0" borderId="29" xfId="6" applyNumberFormat="1" applyFont="1" applyBorder="1" applyAlignment="1">
      <alignment horizontal="right" vertical="center" wrapText="1"/>
    </xf>
    <xf numFmtId="167" fontId="106" fillId="0" borderId="54" xfId="0" applyNumberFormat="1" applyFont="1" applyBorder="1" applyAlignment="1">
      <alignment vertical="center"/>
    </xf>
    <xf numFmtId="167" fontId="106" fillId="0" borderId="0" xfId="0" applyNumberFormat="1" applyFont="1"/>
    <xf numFmtId="167" fontId="106" fillId="0" borderId="29" xfId="6" applyNumberFormat="1" applyFont="1" applyFill="1" applyBorder="1" applyAlignment="1">
      <alignment horizontal="right" vertical="center" wrapText="1"/>
    </xf>
    <xf numFmtId="167" fontId="106" fillId="8" borderId="29" xfId="6" applyNumberFormat="1" applyFont="1" applyFill="1" applyBorder="1" applyAlignment="1">
      <alignment horizontal="right" vertical="center" wrapText="1"/>
    </xf>
    <xf numFmtId="0" fontId="106" fillId="0" borderId="84" xfId="0" applyFont="1" applyBorder="1" applyAlignment="1">
      <alignment horizontal="center" vertical="top" wrapText="1"/>
    </xf>
    <xf numFmtId="0" fontId="106" fillId="0" borderId="85" xfId="0" applyFont="1" applyBorder="1" applyAlignment="1">
      <alignment horizontal="left" vertical="center"/>
    </xf>
    <xf numFmtId="44" fontId="106" fillId="0" borderId="87" xfId="6" applyNumberFormat="1" applyFont="1" applyBorder="1" applyAlignment="1">
      <alignment horizontal="right" vertical="center" wrapText="1"/>
    </xf>
    <xf numFmtId="0" fontId="106" fillId="0" borderId="88" xfId="0" applyFont="1" applyBorder="1" applyAlignment="1">
      <alignment vertical="center"/>
    </xf>
    <xf numFmtId="0" fontId="106" fillId="0" borderId="56" xfId="0" applyFont="1" applyBorder="1"/>
    <xf numFmtId="44" fontId="106" fillId="0" borderId="87" xfId="6" applyNumberFormat="1" applyFont="1" applyFill="1" applyBorder="1" applyAlignment="1">
      <alignment horizontal="right" vertical="center" wrapText="1"/>
    </xf>
    <xf numFmtId="44" fontId="106" fillId="8" borderId="87" xfId="6" applyNumberFormat="1" applyFont="1" applyFill="1" applyBorder="1" applyAlignment="1">
      <alignment horizontal="right" vertical="center" wrapText="1"/>
    </xf>
    <xf numFmtId="43" fontId="122" fillId="0" borderId="0" xfId="2" applyNumberFormat="1" applyFont="1" applyBorder="1" applyAlignment="1">
      <alignment vertical="center" wrapText="1"/>
    </xf>
    <xf numFmtId="0" fontId="122" fillId="0" borderId="0" xfId="0" applyFont="1" applyBorder="1" applyAlignment="1">
      <alignment vertical="center"/>
    </xf>
    <xf numFmtId="0" fontId="122" fillId="0" borderId="0" xfId="0" applyFont="1"/>
    <xf numFmtId="43" fontId="122" fillId="0" borderId="0" xfId="2" applyNumberFormat="1" applyFont="1" applyFill="1" applyBorder="1" applyAlignment="1">
      <alignment vertical="center" wrapText="1"/>
    </xf>
    <xf numFmtId="43" fontId="122" fillId="8" borderId="0" xfId="2" applyNumberFormat="1" applyFont="1" applyFill="1" applyBorder="1" applyAlignment="1">
      <alignment vertical="center" wrapText="1"/>
    </xf>
    <xf numFmtId="0" fontId="30" fillId="8" borderId="0" xfId="0" applyFont="1" applyFill="1" applyAlignment="1"/>
    <xf numFmtId="0" fontId="122" fillId="0" borderId="0" xfId="0" applyFont="1" applyAlignment="1">
      <alignment horizontal="right"/>
    </xf>
    <xf numFmtId="0" fontId="122" fillId="0" borderId="0" xfId="0" applyFont="1" applyAlignment="1">
      <alignment horizontal="center"/>
    </xf>
    <xf numFmtId="0" fontId="122" fillId="0" borderId="0" xfId="0" applyFont="1" applyBorder="1" applyAlignment="1">
      <alignment horizontal="center"/>
    </xf>
    <xf numFmtId="0" fontId="31" fillId="8" borderId="0" xfId="0" applyFont="1" applyFill="1" applyAlignment="1">
      <alignment horizontal="center"/>
    </xf>
    <xf numFmtId="0" fontId="122" fillId="0" borderId="0" xfId="0" applyFont="1" applyAlignment="1"/>
    <xf numFmtId="0" fontId="106" fillId="0" borderId="0" xfId="0" applyFont="1" applyAlignment="1">
      <alignment horizontal="center" vertical="top"/>
    </xf>
    <xf numFmtId="0" fontId="122" fillId="0" borderId="0" xfId="0" applyFont="1" applyBorder="1" applyAlignment="1">
      <alignment horizontal="left" vertical="center"/>
    </xf>
    <xf numFmtId="0" fontId="7" fillId="0" borderId="0" xfId="0" applyFont="1" applyFill="1" applyBorder="1" applyAlignment="1" applyProtection="1">
      <alignment horizontal="left"/>
      <protection locked="0"/>
    </xf>
    <xf numFmtId="0" fontId="30" fillId="0" borderId="0" xfId="0" applyFont="1" applyBorder="1" applyAlignment="1"/>
    <xf numFmtId="0" fontId="15" fillId="0" borderId="0" xfId="0" applyFont="1" applyFill="1" applyAlignment="1">
      <alignment horizontal="centerContinuous"/>
    </xf>
    <xf numFmtId="0" fontId="124" fillId="0" borderId="0" xfId="0" applyFont="1"/>
    <xf numFmtId="0" fontId="125" fillId="0" borderId="81" xfId="0" applyFont="1" applyBorder="1" applyAlignment="1">
      <alignment horizontal="center" wrapText="1"/>
    </xf>
    <xf numFmtId="0" fontId="125" fillId="0" borderId="4" xfId="0" applyFont="1" applyBorder="1" applyAlignment="1">
      <alignment horizontal="center"/>
    </xf>
    <xf numFmtId="0" fontId="125" fillId="0" borderId="4" xfId="0" applyFont="1" applyBorder="1" applyAlignment="1">
      <alignment horizontal="center" wrapText="1"/>
    </xf>
    <xf numFmtId="44" fontId="110" fillId="0" borderId="83" xfId="0" applyNumberFormat="1" applyFont="1" applyBorder="1" applyAlignment="1">
      <alignment vertical="center"/>
    </xf>
    <xf numFmtId="44" fontId="110" fillId="0" borderId="84" xfId="0" applyNumberFormat="1" applyFont="1" applyBorder="1" applyAlignment="1">
      <alignment horizontal="center" vertical="center"/>
    </xf>
    <xf numFmtId="44" fontId="110" fillId="0" borderId="84" xfId="0" applyNumberFormat="1" applyFont="1" applyBorder="1" applyAlignment="1">
      <alignment vertical="center"/>
    </xf>
    <xf numFmtId="0" fontId="110" fillId="0" borderId="84" xfId="0" applyFont="1" applyBorder="1" applyAlignment="1">
      <alignment vertical="center"/>
    </xf>
    <xf numFmtId="9" fontId="110" fillId="0" borderId="84" xfId="0" applyNumberFormat="1" applyFont="1" applyBorder="1" applyAlignment="1">
      <alignment horizontal="right" vertical="center"/>
    </xf>
    <xf numFmtId="0" fontId="110" fillId="0" borderId="89" xfId="0" applyFont="1" applyBorder="1" applyAlignment="1">
      <alignment horizontal="center" vertical="center"/>
    </xf>
    <xf numFmtId="0" fontId="108" fillId="0" borderId="16" xfId="0" applyFont="1" applyBorder="1" applyAlignment="1">
      <alignment horizontal="center"/>
    </xf>
    <xf numFmtId="0" fontId="108" fillId="0" borderId="0" xfId="0" applyFont="1" applyAlignment="1">
      <alignment horizontal="center"/>
    </xf>
    <xf numFmtId="0" fontId="125" fillId="0" borderId="0" xfId="0" applyFont="1"/>
    <xf numFmtId="0" fontId="126" fillId="0" borderId="0" xfId="0" applyFont="1" applyFill="1" applyBorder="1" applyAlignment="1" applyProtection="1">
      <protection locked="0"/>
    </xf>
    <xf numFmtId="0" fontId="126" fillId="0" borderId="0" xfId="0" applyFont="1" applyFill="1" applyBorder="1" applyAlignment="1" applyProtection="1">
      <alignment horizontal="left"/>
      <protection locked="0"/>
    </xf>
    <xf numFmtId="0" fontId="126" fillId="0" borderId="0" xfId="0" applyFont="1" applyFill="1" applyBorder="1" applyAlignment="1" applyProtection="1">
      <alignment horizontal="center"/>
      <protection locked="0"/>
    </xf>
    <xf numFmtId="0" fontId="111" fillId="0" borderId="0" xfId="0" applyFont="1" applyFill="1" applyBorder="1" applyAlignment="1" applyProtection="1">
      <alignment horizontal="left" vertical="top"/>
      <protection locked="0"/>
    </xf>
    <xf numFmtId="0" fontId="111" fillId="0" borderId="0" xfId="0" applyFont="1" applyFill="1" applyBorder="1" applyAlignment="1" applyProtection="1">
      <alignment horizontal="left" wrapText="1"/>
      <protection locked="0"/>
    </xf>
    <xf numFmtId="0" fontId="111" fillId="0" borderId="0" xfId="0" applyFont="1" applyFill="1" applyBorder="1" applyAlignment="1" applyProtection="1">
      <alignment horizontal="center" wrapText="1"/>
      <protection locked="0"/>
    </xf>
    <xf numFmtId="0" fontId="103" fillId="0" borderId="0" xfId="24" applyFont="1" applyAlignment="1">
      <alignment horizontal="centerContinuous" vertical="center"/>
    </xf>
    <xf numFmtId="0" fontId="103" fillId="0" borderId="0" xfId="24" applyFont="1" applyBorder="1" applyAlignment="1">
      <alignment horizontal="centerContinuous" vertical="center"/>
    </xf>
    <xf numFmtId="0" fontId="127" fillId="0" borderId="0" xfId="24" applyFont="1" applyAlignment="1">
      <alignment horizontal="centerContinuous" vertical="center"/>
    </xf>
    <xf numFmtId="0" fontId="15" fillId="0" borderId="0" xfId="24" applyFont="1" applyFill="1" applyAlignment="1">
      <alignment horizontal="center" vertical="top"/>
    </xf>
    <xf numFmtId="0" fontId="15" fillId="0" borderId="0" xfId="24" applyFont="1" applyFill="1" applyAlignment="1">
      <alignment horizontal="centerContinuous"/>
    </xf>
    <xf numFmtId="0" fontId="30" fillId="0" borderId="0" xfId="24" applyFont="1" applyBorder="1"/>
    <xf numFmtId="0" fontId="14" fillId="0" borderId="0" xfId="24" applyFont="1" applyBorder="1" applyAlignment="1">
      <alignment horizontal="center" vertical="top" textRotation="90"/>
    </xf>
    <xf numFmtId="0" fontId="14" fillId="0" borderId="0" xfId="24" applyFont="1" applyBorder="1" applyAlignment="1">
      <alignment horizontal="center" vertical="top"/>
    </xf>
    <xf numFmtId="0" fontId="14" fillId="0" borderId="0" xfId="24" applyFont="1" applyAlignment="1">
      <alignment wrapText="1"/>
    </xf>
    <xf numFmtId="0" fontId="31" fillId="0" borderId="0" xfId="24" applyFont="1" applyBorder="1"/>
    <xf numFmtId="0" fontId="15" fillId="0" borderId="0" xfId="24" applyFont="1" applyBorder="1" applyAlignment="1"/>
    <xf numFmtId="0" fontId="14" fillId="0" borderId="4" xfId="24" applyFont="1" applyBorder="1" applyAlignment="1">
      <alignment horizontal="center" wrapText="1"/>
    </xf>
    <xf numFmtId="0" fontId="14" fillId="0" borderId="4" xfId="24" applyFont="1" applyBorder="1" applyAlignment="1">
      <alignment vertical="center" wrapText="1"/>
    </xf>
    <xf numFmtId="0" fontId="15" fillId="0" borderId="4" xfId="24" applyFont="1" applyBorder="1" applyAlignment="1">
      <alignment horizontal="center"/>
    </xf>
    <xf numFmtId="0" fontId="31" fillId="0" borderId="0" xfId="24" applyFont="1"/>
    <xf numFmtId="0" fontId="14" fillId="0" borderId="84" xfId="24" applyFont="1" applyBorder="1" applyAlignment="1">
      <alignment horizontal="center" vertical="top" wrapText="1"/>
    </xf>
    <xf numFmtId="0" fontId="14" fillId="0" borderId="84" xfId="24" applyFont="1" applyBorder="1" applyAlignment="1">
      <alignment horizontal="left"/>
    </xf>
    <xf numFmtId="10" fontId="14" fillId="0" borderId="84" xfId="33" applyNumberFormat="1" applyFont="1" applyBorder="1" applyAlignment="1">
      <alignment horizontal="center"/>
    </xf>
    <xf numFmtId="168" fontId="14" fillId="0" borderId="84" xfId="2" applyNumberFormat="1" applyFont="1" applyBorder="1" applyAlignment="1">
      <alignment horizontal="center" wrapText="1"/>
    </xf>
    <xf numFmtId="4" fontId="14" fillId="0" borderId="84" xfId="24" applyNumberFormat="1" applyFont="1" applyBorder="1" applyAlignment="1">
      <alignment horizontal="center"/>
    </xf>
    <xf numFmtId="44" fontId="14" fillId="0" borderId="84" xfId="12" applyFont="1" applyBorder="1"/>
    <xf numFmtId="0" fontId="14" fillId="0" borderId="0" xfId="24" applyFont="1" applyBorder="1" applyAlignment="1">
      <alignment vertical="center" wrapText="1"/>
    </xf>
    <xf numFmtId="0" fontId="14" fillId="0" borderId="0" xfId="24" applyFont="1" applyBorder="1" applyAlignment="1">
      <alignment horizontal="center"/>
    </xf>
    <xf numFmtId="170" fontId="14" fillId="0" borderId="0" xfId="24" applyNumberFormat="1" applyFont="1" applyBorder="1" applyAlignment="1">
      <alignment horizontal="center" wrapText="1"/>
    </xf>
    <xf numFmtId="3" fontId="14" fillId="0" borderId="0" xfId="24" applyNumberFormat="1" applyFont="1" applyBorder="1" applyAlignment="1">
      <alignment horizontal="center"/>
    </xf>
    <xf numFmtId="44" fontId="14" fillId="0" borderId="0" xfId="12" applyFont="1" applyBorder="1"/>
    <xf numFmtId="0" fontId="31" fillId="0" borderId="0" xfId="24" applyFont="1" applyBorder="1" applyAlignment="1">
      <alignment vertical="center"/>
    </xf>
    <xf numFmtId="0" fontId="14" fillId="0" borderId="0" xfId="24" applyFont="1"/>
    <xf numFmtId="9" fontId="14" fillId="0" borderId="0" xfId="24" applyNumberFormat="1" applyFont="1" applyBorder="1" applyAlignment="1">
      <alignment horizontal="right"/>
    </xf>
    <xf numFmtId="0" fontId="14" fillId="0" borderId="0" xfId="24" applyFont="1" applyBorder="1"/>
    <xf numFmtId="0" fontId="14" fillId="0" borderId="0" xfId="24" applyFont="1" applyBorder="1" applyAlignment="1">
      <alignment horizontal="right"/>
    </xf>
    <xf numFmtId="0" fontId="31" fillId="0" borderId="0" xfId="24" applyFont="1" applyBorder="1" applyAlignment="1">
      <alignment horizontal="center"/>
    </xf>
    <xf numFmtId="0" fontId="48" fillId="0" borderId="0" xfId="24" applyFont="1" applyFill="1" applyBorder="1" applyAlignment="1">
      <alignment horizontal="center" vertical="top"/>
    </xf>
    <xf numFmtId="0" fontId="48" fillId="0" borderId="0" xfId="24" applyFont="1" applyFill="1" applyBorder="1" applyAlignment="1" applyProtection="1">
      <protection locked="0"/>
    </xf>
    <xf numFmtId="0" fontId="48" fillId="0" borderId="0" xfId="24" applyFont="1" applyFill="1" applyBorder="1" applyAlignment="1" applyProtection="1">
      <alignment horizontal="center" vertical="top"/>
      <protection locked="0"/>
    </xf>
    <xf numFmtId="0" fontId="31" fillId="0" borderId="0" xfId="24" applyFont="1" applyBorder="1" applyAlignment="1">
      <alignment horizontal="left" vertical="center"/>
    </xf>
    <xf numFmtId="0" fontId="7" fillId="0" borderId="0" xfId="24" applyFont="1" applyFill="1" applyBorder="1" applyAlignment="1" applyProtection="1">
      <alignment horizontal="left" vertical="top"/>
      <protection locked="0"/>
    </xf>
    <xf numFmtId="0" fontId="45" fillId="0" borderId="0" xfId="24" applyFont="1" applyBorder="1" applyAlignment="1"/>
    <xf numFmtId="0" fontId="7" fillId="0" borderId="0" xfId="24" applyFont="1" applyFill="1" applyBorder="1" applyAlignment="1" applyProtection="1">
      <alignment horizontal="left" indent="2"/>
      <protection locked="0"/>
    </xf>
    <xf numFmtId="0" fontId="7" fillId="0" borderId="0" xfId="24" applyFont="1" applyFill="1" applyBorder="1" applyAlignment="1" applyProtection="1">
      <alignment horizontal="left"/>
      <protection locked="0"/>
    </xf>
    <xf numFmtId="0" fontId="45" fillId="0" borderId="0" xfId="24" applyFont="1" applyAlignment="1"/>
    <xf numFmtId="0" fontId="14" fillId="0" borderId="0" xfId="24" applyFont="1" applyFill="1" applyBorder="1" applyAlignment="1" applyProtection="1">
      <alignment horizontal="left" vertical="top"/>
      <protection locked="0"/>
    </xf>
    <xf numFmtId="0" fontId="14" fillId="0" borderId="0" xfId="24" applyFont="1" applyFill="1" applyBorder="1" applyAlignment="1" applyProtection="1">
      <alignment horizontal="left" wrapText="1"/>
      <protection locked="0"/>
    </xf>
    <xf numFmtId="0" fontId="0" fillId="0" borderId="0" xfId="0" applyAlignment="1">
      <alignment vertical="center" wrapText="1"/>
    </xf>
    <xf numFmtId="0" fontId="0" fillId="0" borderId="0" xfId="0" applyAlignment="1">
      <alignment vertical="top"/>
    </xf>
    <xf numFmtId="0" fontId="0" fillId="0" borderId="0" xfId="0" applyAlignment="1">
      <alignment horizontal="right" vertical="center"/>
    </xf>
    <xf numFmtId="0" fontId="98" fillId="0" borderId="0" xfId="0" applyFont="1" applyAlignment="1">
      <alignment horizontal="center" vertical="center"/>
    </xf>
    <xf numFmtId="0" fontId="98" fillId="0" borderId="0" xfId="0" applyFont="1" applyAlignment="1">
      <alignment vertical="center" wrapText="1"/>
    </xf>
    <xf numFmtId="0" fontId="98" fillId="0" borderId="0" xfId="0" applyFont="1" applyAlignment="1">
      <alignment vertical="top"/>
    </xf>
    <xf numFmtId="0" fontId="98" fillId="0" borderId="0" xfId="0" applyFont="1" applyAlignment="1">
      <alignment horizontal="right" vertical="center"/>
    </xf>
    <xf numFmtId="0" fontId="98" fillId="0" borderId="4" xfId="0" applyFont="1" applyBorder="1" applyAlignment="1">
      <alignment horizontal="center"/>
    </xf>
    <xf numFmtId="0" fontId="98" fillId="4" borderId="4" xfId="0" applyFont="1" applyFill="1" applyBorder="1" applyAlignment="1">
      <alignment horizontal="center" vertical="center" wrapText="1"/>
    </xf>
    <xf numFmtId="0" fontId="98" fillId="4" borderId="4" xfId="0" applyFont="1" applyFill="1" applyBorder="1" applyAlignment="1">
      <alignment wrapText="1"/>
    </xf>
    <xf numFmtId="0" fontId="98" fillId="4" borderId="4" xfId="0" applyFont="1" applyFill="1" applyBorder="1" applyAlignment="1">
      <alignment horizontal="left"/>
    </xf>
    <xf numFmtId="0" fontId="98" fillId="4" borderId="4" xfId="0" applyFont="1" applyFill="1" applyBorder="1" applyAlignment="1">
      <alignment horizontal="center" wrapText="1"/>
    </xf>
    <xf numFmtId="0" fontId="98" fillId="4" borderId="36" xfId="0" applyFont="1" applyFill="1" applyBorder="1" applyAlignment="1">
      <alignment horizontal="center" wrapText="1"/>
    </xf>
    <xf numFmtId="0" fontId="0" fillId="0" borderId="4" xfId="0" applyBorder="1" applyAlignment="1">
      <alignment horizontal="center" vertical="center"/>
    </xf>
    <xf numFmtId="0" fontId="0" fillId="0" borderId="4" xfId="0" applyBorder="1" applyAlignment="1">
      <alignment vertical="center" wrapText="1"/>
    </xf>
    <xf numFmtId="0" fontId="0" fillId="13" borderId="4" xfId="0" applyFill="1" applyBorder="1" applyAlignment="1">
      <alignment horizontal="left" vertical="center" wrapText="1"/>
    </xf>
    <xf numFmtId="0" fontId="0" fillId="0" borderId="4" xfId="0" applyBorder="1" applyAlignment="1">
      <alignment horizontal="right" vertical="center" wrapText="1"/>
    </xf>
    <xf numFmtId="8" fontId="97" fillId="0" borderId="4" xfId="11" applyNumberFormat="1" applyFont="1" applyBorder="1" applyAlignment="1" applyProtection="1">
      <alignment horizontal="right" vertical="center"/>
      <protection locked="0"/>
    </xf>
    <xf numFmtId="43" fontId="97" fillId="8" borderId="4" xfId="2" applyFont="1" applyFill="1" applyBorder="1" applyAlignment="1">
      <alignment horizontal="right" vertical="center"/>
    </xf>
    <xf numFmtId="44" fontId="97" fillId="0" borderId="4" xfId="11" applyFont="1" applyBorder="1" applyAlignment="1" applyProtection="1">
      <alignment horizontal="right" vertical="center"/>
      <protection locked="0"/>
    </xf>
    <xf numFmtId="43" fontId="97" fillId="0" borderId="4" xfId="2" applyFont="1" applyBorder="1" applyAlignment="1">
      <alignment horizontal="right" vertical="center"/>
    </xf>
    <xf numFmtId="0" fontId="0" fillId="4" borderId="4" xfId="0" applyFill="1" applyBorder="1" applyAlignment="1">
      <alignment horizontal="center" vertical="center"/>
    </xf>
    <xf numFmtId="0" fontId="0" fillId="4" borderId="4" xfId="0" applyFill="1" applyBorder="1" applyAlignment="1">
      <alignment vertical="center" wrapText="1"/>
    </xf>
    <xf numFmtId="0" fontId="0" fillId="4" borderId="4" xfId="0" applyFill="1" applyBorder="1" applyAlignment="1">
      <alignment horizontal="left" vertical="center" wrapText="1"/>
    </xf>
    <xf numFmtId="0" fontId="0" fillId="4" borderId="4" xfId="0" applyFill="1" applyBorder="1" applyAlignment="1">
      <alignment horizontal="right" vertical="center" wrapText="1"/>
    </xf>
    <xf numFmtId="8" fontId="97" fillId="4" borderId="4" xfId="11" applyNumberFormat="1" applyFont="1" applyFill="1" applyBorder="1" applyAlignment="1" applyProtection="1">
      <alignment horizontal="right" vertical="center"/>
      <protection locked="0"/>
    </xf>
    <xf numFmtId="44" fontId="97" fillId="4" borderId="4" xfId="11" applyFont="1" applyFill="1" applyBorder="1" applyAlignment="1" applyProtection="1">
      <alignment horizontal="right" vertical="center"/>
      <protection locked="0"/>
    </xf>
    <xf numFmtId="43" fontId="97" fillId="4" borderId="4" xfId="2" applyFont="1" applyFill="1" applyBorder="1" applyAlignment="1">
      <alignment horizontal="right" vertical="center"/>
    </xf>
    <xf numFmtId="0" fontId="0" fillId="13" borderId="4" xfId="0" applyFill="1" applyBorder="1" applyAlignment="1">
      <alignment horizontal="right" vertical="center" wrapText="1"/>
    </xf>
    <xf numFmtId="0" fontId="0" fillId="4" borderId="4" xfId="0" applyFont="1" applyFill="1" applyBorder="1" applyAlignment="1">
      <alignment horizontal="center" vertical="center"/>
    </xf>
    <xf numFmtId="0" fontId="0" fillId="4" borderId="4" xfId="0" applyFont="1" applyFill="1" applyBorder="1" applyAlignment="1">
      <alignment vertical="center" wrapText="1"/>
    </xf>
    <xf numFmtId="0" fontId="0" fillId="4" borderId="4" xfId="0" applyFont="1" applyFill="1" applyBorder="1" applyAlignment="1">
      <alignment horizontal="left" vertical="center" wrapText="1"/>
    </xf>
    <xf numFmtId="0" fontId="0" fillId="4" borderId="4" xfId="0" applyFont="1" applyFill="1" applyBorder="1" applyAlignment="1">
      <alignment horizontal="right" vertical="center" wrapText="1"/>
    </xf>
    <xf numFmtId="44" fontId="3" fillId="4" borderId="4" xfId="11" applyFont="1" applyFill="1" applyBorder="1" applyAlignment="1" applyProtection="1">
      <alignment horizontal="right" vertical="center"/>
      <protection locked="0"/>
    </xf>
    <xf numFmtId="44" fontId="97" fillId="4" borderId="4" xfId="11" applyFont="1" applyFill="1" applyBorder="1" applyAlignment="1" applyProtection="1">
      <alignment horizontal="right" vertical="center" wrapText="1"/>
      <protection locked="0"/>
    </xf>
    <xf numFmtId="0" fontId="0" fillId="13" borderId="4" xfId="0" applyFill="1" applyBorder="1" applyAlignment="1">
      <alignment horizontal="center" vertical="center"/>
    </xf>
    <xf numFmtId="0" fontId="0" fillId="13" borderId="4" xfId="0" applyFill="1" applyBorder="1" applyAlignment="1">
      <alignment vertical="center" wrapText="1"/>
    </xf>
    <xf numFmtId="44" fontId="97" fillId="13" borderId="4" xfId="11" applyFont="1" applyFill="1" applyBorder="1" applyAlignment="1" applyProtection="1">
      <alignment horizontal="right" vertical="center"/>
      <protection locked="0"/>
    </xf>
    <xf numFmtId="43" fontId="97" fillId="13" borderId="4" xfId="2" applyFont="1" applyFill="1" applyBorder="1" applyAlignment="1">
      <alignment horizontal="right" vertical="center"/>
    </xf>
    <xf numFmtId="0" fontId="0" fillId="4" borderId="84" xfId="0" applyFill="1" applyBorder="1" applyAlignment="1">
      <alignment horizontal="center" vertical="center"/>
    </xf>
    <xf numFmtId="0" fontId="0" fillId="4" borderId="84" xfId="0" applyFill="1" applyBorder="1" applyAlignment="1">
      <alignment vertical="center" wrapText="1"/>
    </xf>
    <xf numFmtId="0" fontId="0" fillId="4" borderId="84" xfId="0" applyFill="1" applyBorder="1" applyAlignment="1">
      <alignment horizontal="left" vertical="center"/>
    </xf>
    <xf numFmtId="0" fontId="0" fillId="4" borderId="84" xfId="0" applyFill="1" applyBorder="1" applyAlignment="1">
      <alignment horizontal="right" vertical="center"/>
    </xf>
    <xf numFmtId="44" fontId="97" fillId="4" borderId="84" xfId="11" applyFont="1" applyFill="1" applyBorder="1" applyAlignment="1" applyProtection="1">
      <alignment horizontal="right" vertical="center"/>
      <protection locked="0"/>
    </xf>
    <xf numFmtId="43" fontId="97" fillId="4" borderId="84" xfId="2" applyFont="1" applyFill="1" applyBorder="1" applyAlignment="1">
      <alignment horizontal="right" vertical="center"/>
    </xf>
    <xf numFmtId="43" fontId="97" fillId="8" borderId="84" xfId="2" applyFont="1" applyFill="1" applyBorder="1" applyAlignment="1">
      <alignment horizontal="right" vertical="center"/>
    </xf>
    <xf numFmtId="0" fontId="118" fillId="0" borderId="0" xfId="0" applyFont="1" applyAlignment="1">
      <alignment vertical="center" wrapText="1"/>
    </xf>
    <xf numFmtId="168" fontId="98" fillId="0" borderId="0" xfId="2" applyNumberFormat="1" applyFont="1" applyAlignment="1">
      <alignment horizontal="right" vertical="center"/>
    </xf>
    <xf numFmtId="44" fontId="98" fillId="0" borderId="0" xfId="11" applyFont="1" applyAlignment="1">
      <alignment horizontal="right" vertical="center"/>
    </xf>
    <xf numFmtId="0" fontId="98" fillId="0" borderId="0" xfId="0" applyFont="1" applyAlignment="1">
      <alignment horizontal="right" vertical="top"/>
    </xf>
    <xf numFmtId="43" fontId="98" fillId="0" borderId="0" xfId="2" applyFont="1" applyAlignment="1">
      <alignment horizontal="right" vertical="center"/>
    </xf>
    <xf numFmtId="0" fontId="125" fillId="0" borderId="16" xfId="0" applyFont="1" applyBorder="1" applyAlignment="1">
      <alignment vertical="center" wrapText="1"/>
    </xf>
    <xf numFmtId="0" fontId="110" fillId="0" borderId="16" xfId="0" applyFont="1" applyBorder="1" applyAlignment="1">
      <alignment vertical="center" wrapText="1"/>
    </xf>
    <xf numFmtId="0" fontId="110" fillId="0" borderId="16" xfId="0" applyFont="1" applyBorder="1" applyAlignment="1">
      <alignment horizontal="right" vertical="top"/>
    </xf>
    <xf numFmtId="168" fontId="97" fillId="0" borderId="0" xfId="2" applyNumberFormat="1" applyFont="1" applyAlignment="1">
      <alignment horizontal="right" vertical="center"/>
    </xf>
    <xf numFmtId="0" fontId="0" fillId="0" borderId="0" xfId="0" applyAlignment="1" applyProtection="1">
      <alignment horizontal="right" vertical="center"/>
    </xf>
    <xf numFmtId="0" fontId="98" fillId="0" borderId="0" xfId="0" applyFont="1" applyAlignment="1" applyProtection="1">
      <alignment horizontal="right" vertical="center"/>
    </xf>
    <xf numFmtId="0" fontId="8" fillId="0" borderId="0" xfId="18" applyAlignment="1" applyProtection="1">
      <alignment horizontal="center" vertical="center"/>
    </xf>
    <xf numFmtId="0" fontId="103" fillId="0" borderId="0" xfId="0" applyFont="1" applyAlignment="1">
      <alignment horizontal="centerContinuous" vertical="center"/>
    </xf>
    <xf numFmtId="0" fontId="103" fillId="0" borderId="0" xfId="0" applyFont="1" applyFill="1" applyAlignment="1">
      <alignment horizontal="center" vertical="center"/>
    </xf>
    <xf numFmtId="0" fontId="100" fillId="0" borderId="16" xfId="0" applyFont="1" applyBorder="1" applyAlignment="1">
      <alignment horizontal="center" vertical="center"/>
    </xf>
    <xf numFmtId="0" fontId="100" fillId="0" borderId="52" xfId="0" applyFont="1" applyFill="1" applyBorder="1" applyAlignment="1">
      <alignment horizontal="center" vertical="center"/>
    </xf>
    <xf numFmtId="4" fontId="100" fillId="0" borderId="4" xfId="0" applyNumberFormat="1" applyFont="1" applyFill="1" applyBorder="1" applyAlignment="1">
      <alignment horizontal="center" vertical="center" wrapText="1"/>
    </xf>
    <xf numFmtId="0" fontId="100" fillId="0" borderId="4" xfId="0" applyFont="1" applyFill="1" applyBorder="1" applyAlignment="1">
      <alignment horizontal="center" vertical="center" wrapText="1"/>
    </xf>
    <xf numFmtId="0" fontId="100" fillId="11" borderId="4" xfId="0" applyFont="1" applyFill="1" applyBorder="1" applyAlignment="1">
      <alignment horizontal="center" vertical="center" wrapText="1"/>
    </xf>
    <xf numFmtId="0" fontId="100" fillId="0" borderId="84" xfId="0" applyFont="1" applyBorder="1" applyAlignment="1">
      <alignment horizontal="center" vertical="center" wrapText="1"/>
    </xf>
    <xf numFmtId="0" fontId="100" fillId="0" borderId="84" xfId="0" applyFont="1" applyFill="1" applyBorder="1" applyAlignment="1">
      <alignment horizontal="left" wrapText="1"/>
    </xf>
    <xf numFmtId="4" fontId="100" fillId="0" borderId="84" xfId="0" applyNumberFormat="1" applyFont="1" applyFill="1" applyBorder="1" applyAlignment="1">
      <alignment horizontal="center" vertical="center" wrapText="1"/>
    </xf>
    <xf numFmtId="0" fontId="112" fillId="0" borderId="36" xfId="0" applyFont="1" applyBorder="1" applyAlignment="1">
      <alignment horizontal="center" wrapText="1"/>
    </xf>
    <xf numFmtId="0" fontId="112" fillId="0" borderId="36" xfId="0" applyFont="1" applyFill="1" applyBorder="1" applyAlignment="1">
      <alignment wrapText="1"/>
    </xf>
    <xf numFmtId="44" fontId="112" fillId="0" borderId="36" xfId="0" applyNumberFormat="1" applyFont="1" applyFill="1" applyBorder="1" applyAlignment="1">
      <alignment horizontal="center" wrapText="1"/>
    </xf>
    <xf numFmtId="44" fontId="112" fillId="11" borderId="36" xfId="0" applyNumberFormat="1" applyFont="1" applyFill="1" applyBorder="1" applyAlignment="1">
      <alignment horizontal="center" wrapText="1"/>
    </xf>
    <xf numFmtId="0" fontId="112" fillId="0" borderId="4" xfId="0" applyFont="1" applyFill="1" applyBorder="1" applyAlignment="1">
      <alignment wrapText="1"/>
    </xf>
    <xf numFmtId="44" fontId="112" fillId="0" borderId="4" xfId="0" applyNumberFormat="1" applyFont="1" applyFill="1" applyBorder="1" applyAlignment="1">
      <alignment horizontal="center" wrapText="1"/>
    </xf>
    <xf numFmtId="44" fontId="112" fillId="11" borderId="4" xfId="0" applyNumberFormat="1" applyFont="1" applyFill="1" applyBorder="1" applyAlignment="1">
      <alignment horizontal="center" wrapText="1"/>
    </xf>
    <xf numFmtId="44" fontId="112" fillId="13" borderId="4" xfId="0" applyNumberFormat="1" applyFont="1" applyFill="1" applyBorder="1" applyAlignment="1">
      <alignment horizontal="center" wrapText="1"/>
    </xf>
    <xf numFmtId="0" fontId="112" fillId="0" borderId="0" xfId="0" applyFont="1" applyBorder="1" applyAlignment="1">
      <alignment horizontal="center" wrapText="1"/>
    </xf>
    <xf numFmtId="0" fontId="112" fillId="0" borderId="0" xfId="0" applyFont="1" applyFill="1" applyBorder="1" applyAlignment="1">
      <alignment wrapText="1"/>
    </xf>
    <xf numFmtId="44" fontId="112" fillId="13" borderId="0" xfId="0" applyNumberFormat="1" applyFont="1" applyFill="1" applyBorder="1" applyAlignment="1">
      <alignment horizontal="center" wrapText="1"/>
    </xf>
    <xf numFmtId="0" fontId="100" fillId="0" borderId="4" xfId="0" applyFont="1" applyFill="1" applyBorder="1" applyAlignment="1">
      <alignment horizontal="right"/>
    </xf>
    <xf numFmtId="44" fontId="100" fillId="0" borderId="4" xfId="0" applyNumberFormat="1" applyFont="1" applyFill="1" applyBorder="1" applyAlignment="1">
      <alignment horizontal="center" wrapText="1"/>
    </xf>
    <xf numFmtId="9" fontId="100" fillId="11" borderId="4" xfId="33" applyFont="1" applyFill="1" applyBorder="1" applyAlignment="1">
      <alignment horizontal="center" wrapText="1"/>
    </xf>
    <xf numFmtId="0" fontId="112" fillId="13" borderId="0" xfId="0" applyFont="1" applyFill="1" applyBorder="1" applyAlignment="1">
      <alignment horizontal="center" wrapText="1"/>
    </xf>
    <xf numFmtId="4" fontId="112" fillId="13" borderId="0" xfId="0" applyNumberFormat="1" applyFont="1" applyFill="1" applyBorder="1" applyAlignment="1">
      <alignment horizontal="center" wrapText="1"/>
    </xf>
    <xf numFmtId="0" fontId="100" fillId="0" borderId="4" xfId="0" applyFont="1" applyFill="1" applyBorder="1" applyAlignment="1">
      <alignment horizontal="center" wrapText="1"/>
    </xf>
    <xf numFmtId="4" fontId="100" fillId="0" borderId="4" xfId="0" applyNumberFormat="1" applyFont="1" applyFill="1" applyBorder="1" applyAlignment="1">
      <alignment horizontal="center" wrapText="1"/>
    </xf>
    <xf numFmtId="0" fontId="100" fillId="11" borderId="4" xfId="0" applyFont="1" applyFill="1" applyBorder="1" applyAlignment="1">
      <alignment horizontal="center" wrapText="1"/>
    </xf>
    <xf numFmtId="4" fontId="0" fillId="0" borderId="0" xfId="0" applyNumberFormat="1" applyFill="1"/>
    <xf numFmtId="0" fontId="120" fillId="0" borderId="0" xfId="0" applyFont="1"/>
    <xf numFmtId="0" fontId="7" fillId="13" borderId="0" xfId="0" applyFont="1" applyFill="1" applyBorder="1"/>
    <xf numFmtId="0" fontId="7" fillId="13" borderId="0" xfId="0" applyFont="1" applyFill="1" applyBorder="1" applyAlignment="1">
      <alignment horizontal="left"/>
    </xf>
    <xf numFmtId="0" fontId="7" fillId="0" borderId="0" xfId="0" applyFont="1" applyBorder="1" applyAlignment="1" applyProtection="1">
      <alignment horizontal="left"/>
      <protection locked="0"/>
    </xf>
    <xf numFmtId="0" fontId="8" fillId="0" borderId="0" xfId="18" applyAlignment="1" applyProtection="1">
      <alignment horizontal="centerContinuous" vertical="center"/>
    </xf>
    <xf numFmtId="44" fontId="98" fillId="0" borderId="0" xfId="11" applyFont="1" applyAlignment="1">
      <alignment horizontal="centerContinuous"/>
    </xf>
    <xf numFmtId="44" fontId="98" fillId="0" borderId="0" xfId="11" applyFont="1" applyAlignment="1">
      <alignment horizontal="centerContinuous" vertical="center"/>
    </xf>
    <xf numFmtId="44" fontId="98" fillId="14" borderId="86" xfId="11" applyFont="1" applyFill="1" applyBorder="1" applyAlignment="1">
      <alignment horizontal="center" wrapText="1"/>
    </xf>
    <xf numFmtId="44" fontId="116" fillId="0" borderId="26" xfId="11" applyFont="1" applyBorder="1" applyAlignment="1">
      <alignment horizontal="center" wrapText="1"/>
    </xf>
    <xf numFmtId="44" fontId="116" fillId="14" borderId="26" xfId="11" applyFont="1" applyFill="1" applyBorder="1" applyAlignment="1">
      <alignment horizontal="center" wrapText="1"/>
    </xf>
    <xf numFmtId="44" fontId="116" fillId="0" borderId="7" xfId="11" applyFont="1" applyBorder="1" applyAlignment="1">
      <alignment horizontal="center" wrapText="1"/>
    </xf>
    <xf numFmtId="44" fontId="116" fillId="0" borderId="30" xfId="11" applyFont="1" applyBorder="1" applyAlignment="1">
      <alignment horizontal="center" wrapText="1"/>
    </xf>
    <xf numFmtId="44" fontId="116" fillId="14" borderId="30" xfId="11" applyFont="1" applyFill="1" applyBorder="1" applyAlignment="1">
      <alignment horizontal="center" wrapText="1"/>
    </xf>
    <xf numFmtId="44" fontId="116" fillId="0" borderId="14" xfId="11" applyFont="1" applyBorder="1" applyAlignment="1">
      <alignment horizontal="center" wrapText="1"/>
    </xf>
    <xf numFmtId="0" fontId="116" fillId="0" borderId="30" xfId="24" applyFont="1" applyBorder="1" applyAlignment="1">
      <alignment vertical="center" wrapText="1"/>
    </xf>
    <xf numFmtId="0" fontId="116" fillId="0" borderId="13" xfId="24" applyFont="1" applyBorder="1" applyAlignment="1">
      <alignment horizontal="center" vertical="center" wrapText="1"/>
    </xf>
    <xf numFmtId="44" fontId="128" fillId="0" borderId="27" xfId="11" applyFont="1" applyBorder="1" applyAlignment="1">
      <alignment horizontal="center" vertical="center" wrapText="1"/>
    </xf>
    <xf numFmtId="44" fontId="128" fillId="0" borderId="9" xfId="11" applyFont="1" applyBorder="1" applyAlignment="1">
      <alignment horizontal="center" vertical="center" wrapText="1"/>
    </xf>
    <xf numFmtId="44" fontId="128" fillId="14" borderId="27" xfId="11" applyFont="1" applyFill="1" applyBorder="1" applyAlignment="1">
      <alignment horizontal="center" vertical="center" wrapText="1"/>
    </xf>
    <xf numFmtId="44" fontId="128" fillId="11" borderId="9" xfId="11" applyFont="1" applyFill="1" applyBorder="1" applyAlignment="1">
      <alignment horizontal="center" vertical="center" wrapText="1"/>
    </xf>
    <xf numFmtId="44" fontId="128" fillId="5" borderId="9" xfId="11" applyFont="1" applyFill="1" applyBorder="1" applyAlignment="1">
      <alignment horizontal="center" vertical="center" wrapText="1"/>
    </xf>
    <xf numFmtId="0" fontId="97" fillId="0" borderId="0" xfId="24" applyFont="1" applyAlignment="1">
      <alignment vertical="center"/>
    </xf>
    <xf numFmtId="0" fontId="116" fillId="0" borderId="0" xfId="24" applyFont="1" applyBorder="1" applyAlignment="1">
      <alignment wrapText="1"/>
    </xf>
    <xf numFmtId="44" fontId="97" fillId="0" borderId="65" xfId="11" applyFont="1" applyBorder="1" applyAlignment="1">
      <alignment horizontal="center"/>
    </xf>
    <xf numFmtId="49" fontId="97" fillId="0" borderId="90" xfId="11" applyNumberFormat="1" applyFont="1" applyBorder="1" applyAlignment="1">
      <alignment horizontal="center"/>
    </xf>
    <xf numFmtId="49" fontId="97" fillId="14" borderId="86" xfId="11" applyNumberFormat="1" applyFont="1" applyFill="1" applyBorder="1" applyAlignment="1">
      <alignment horizontal="center"/>
    </xf>
    <xf numFmtId="44" fontId="97" fillId="0" borderId="91" xfId="11" applyFont="1" applyBorder="1" applyAlignment="1">
      <alignment horizontal="center"/>
    </xf>
    <xf numFmtId="49" fontId="97" fillId="0" borderId="39" xfId="11" applyNumberFormat="1" applyFont="1" applyBorder="1" applyAlignment="1">
      <alignment horizontal="center"/>
    </xf>
    <xf numFmtId="44" fontId="97" fillId="0" borderId="39" xfId="11" applyFont="1" applyBorder="1" applyAlignment="1">
      <alignment horizontal="center"/>
    </xf>
    <xf numFmtId="44" fontId="97" fillId="0" borderId="78" xfId="11" applyFont="1" applyBorder="1" applyAlignment="1">
      <alignment horizontal="center"/>
    </xf>
    <xf numFmtId="44" fontId="97" fillId="0" borderId="77" xfId="11" applyFont="1" applyBorder="1" applyAlignment="1">
      <alignment horizontal="center"/>
    </xf>
    <xf numFmtId="44" fontId="97" fillId="14" borderId="92" xfId="11" applyFont="1" applyFill="1" applyBorder="1" applyAlignment="1">
      <alignment horizontal="center"/>
    </xf>
    <xf numFmtId="44" fontId="97" fillId="0" borderId="93" xfId="11" applyFont="1" applyBorder="1" applyAlignment="1">
      <alignment horizontal="center"/>
    </xf>
    <xf numFmtId="44" fontId="97" fillId="0" borderId="79" xfId="11" applyFont="1" applyBorder="1" applyAlignment="1">
      <alignment horizontal="center"/>
    </xf>
    <xf numFmtId="44" fontId="97" fillId="0" borderId="79" xfId="11" applyFont="1" applyBorder="1" applyAlignment="1">
      <alignment horizontal="center" wrapText="1"/>
    </xf>
    <xf numFmtId="0" fontId="100" fillId="0" borderId="0" xfId="24" applyFont="1"/>
    <xf numFmtId="44" fontId="97" fillId="0" borderId="8" xfId="11" applyFont="1" applyBorder="1" applyAlignment="1">
      <alignment horizontal="center"/>
    </xf>
    <xf numFmtId="44" fontId="97" fillId="0" borderId="0" xfId="11" applyFont="1" applyBorder="1" applyAlignment="1">
      <alignment horizontal="center"/>
    </xf>
    <xf numFmtId="44" fontId="97" fillId="0" borderId="9" xfId="11" applyFont="1" applyBorder="1" applyAlignment="1">
      <alignment horizontal="center"/>
    </xf>
    <xf numFmtId="44" fontId="116" fillId="14" borderId="30" xfId="11" applyFont="1" applyFill="1" applyBorder="1" applyAlignment="1">
      <alignment horizontal="center" vertical="center" wrapText="1"/>
    </xf>
    <xf numFmtId="44" fontId="128" fillId="14" borderId="27" xfId="11" applyFont="1" applyFill="1" applyBorder="1" applyAlignment="1">
      <alignment horizontal="center" vertical="top" wrapText="1"/>
    </xf>
    <xf numFmtId="1" fontId="97" fillId="0" borderId="39" xfId="11" applyNumberFormat="1" applyFont="1" applyBorder="1" applyAlignment="1">
      <alignment horizontal="center"/>
    </xf>
    <xf numFmtId="1" fontId="97" fillId="0" borderId="90" xfId="11" applyNumberFormat="1" applyFont="1" applyBorder="1" applyAlignment="1">
      <alignment horizontal="center"/>
    </xf>
    <xf numFmtId="0" fontId="116" fillId="0" borderId="0" xfId="24" applyFont="1" applyBorder="1" applyAlignment="1">
      <alignment horizontal="center" wrapText="1"/>
    </xf>
    <xf numFmtId="44" fontId="98" fillId="0" borderId="12" xfId="11" applyFont="1" applyBorder="1" applyAlignment="1">
      <alignment horizontal="right"/>
    </xf>
    <xf numFmtId="44" fontId="97" fillId="0" borderId="13" xfId="11" applyFont="1" applyBorder="1"/>
    <xf numFmtId="44" fontId="97" fillId="11" borderId="13" xfId="11" applyFont="1" applyFill="1" applyBorder="1"/>
    <xf numFmtId="44" fontId="97" fillId="5" borderId="14" xfId="11" applyFont="1" applyFill="1" applyBorder="1"/>
    <xf numFmtId="44" fontId="97" fillId="0" borderId="0" xfId="11" applyFont="1"/>
    <xf numFmtId="9" fontId="97" fillId="0" borderId="0" xfId="33" applyNumberFormat="1" applyFont="1"/>
    <xf numFmtId="44" fontId="97" fillId="0" borderId="0" xfId="11" applyFont="1" applyAlignment="1"/>
    <xf numFmtId="44" fontId="97" fillId="0" borderId="16" xfId="11" applyFont="1" applyBorder="1" applyAlignment="1">
      <alignment horizontal="center"/>
    </xf>
    <xf numFmtId="44" fontId="97" fillId="0" borderId="94" xfId="11" applyFont="1" applyBorder="1" applyAlignment="1">
      <alignment horizontal="center"/>
    </xf>
    <xf numFmtId="0" fontId="234" fillId="0" borderId="0" xfId="24" applyAlignment="1">
      <alignment wrapText="1"/>
    </xf>
    <xf numFmtId="44" fontId="97" fillId="0" borderId="0" xfId="11" applyFont="1" applyAlignment="1">
      <alignment wrapText="1"/>
    </xf>
    <xf numFmtId="44" fontId="97" fillId="0" borderId="94" xfId="11" applyFont="1" applyBorder="1" applyAlignment="1">
      <alignment horizontal="center" wrapText="1"/>
    </xf>
    <xf numFmtId="44" fontId="97" fillId="0" borderId="0" xfId="11" applyFont="1" applyBorder="1" applyAlignment="1">
      <alignment horizontal="center" wrapText="1"/>
    </xf>
    <xf numFmtId="44" fontId="97" fillId="0" borderId="0" xfId="11" applyFont="1" applyAlignment="1">
      <alignment horizontal="center" wrapText="1"/>
    </xf>
    <xf numFmtId="0" fontId="234" fillId="0" borderId="0" xfId="24" applyFill="1"/>
    <xf numFmtId="0" fontId="15" fillId="0" borderId="0" xfId="0" applyFont="1" applyFill="1" applyAlignment="1">
      <alignment horizontal="left"/>
    </xf>
    <xf numFmtId="167" fontId="106" fillId="0" borderId="29" xfId="12" applyNumberFormat="1" applyFont="1" applyBorder="1" applyAlignment="1">
      <alignment horizontal="right" vertical="center" wrapText="1"/>
    </xf>
    <xf numFmtId="167" fontId="106" fillId="0" borderId="29" xfId="12" applyNumberFormat="1" applyFont="1" applyFill="1" applyBorder="1" applyAlignment="1">
      <alignment horizontal="right" vertical="center" wrapText="1"/>
    </xf>
    <xf numFmtId="167" fontId="106" fillId="8" borderId="29" xfId="12" applyNumberFormat="1" applyFont="1" applyFill="1" applyBorder="1" applyAlignment="1">
      <alignment horizontal="right" vertical="center" wrapText="1"/>
    </xf>
    <xf numFmtId="44" fontId="106" fillId="0" borderId="87" xfId="12" applyNumberFormat="1" applyFont="1" applyBorder="1" applyAlignment="1">
      <alignment horizontal="right" vertical="center" wrapText="1"/>
    </xf>
    <xf numFmtId="44" fontId="106" fillId="0" borderId="87" xfId="12" applyNumberFormat="1" applyFont="1" applyFill="1" applyBorder="1" applyAlignment="1">
      <alignment horizontal="right" vertical="center" wrapText="1"/>
    </xf>
    <xf numFmtId="44" fontId="106" fillId="8" borderId="87" xfId="12" applyNumberFormat="1" applyFont="1" applyFill="1" applyBorder="1" applyAlignment="1">
      <alignment horizontal="right" vertical="center" wrapText="1"/>
    </xf>
    <xf numFmtId="0" fontId="103" fillId="0" borderId="0" xfId="0" applyFont="1" applyBorder="1" applyAlignment="1">
      <alignment horizontal="centerContinuous" vertical="center"/>
    </xf>
    <xf numFmtId="0" fontId="103" fillId="0" borderId="0" xfId="0" applyFont="1" applyFill="1" applyBorder="1" applyAlignment="1">
      <alignment horizontal="centerContinuous" vertical="center"/>
    </xf>
    <xf numFmtId="0" fontId="103" fillId="0" borderId="0" xfId="0" applyFont="1" applyFill="1" applyAlignment="1">
      <alignment horizontal="centerContinuous" vertical="center"/>
    </xf>
    <xf numFmtId="0" fontId="104" fillId="0" borderId="0" xfId="0" applyFont="1" applyFill="1" applyAlignment="1">
      <alignment horizontal="centerContinuous" vertical="center"/>
    </xf>
    <xf numFmtId="0" fontId="31" fillId="0" borderId="0" xfId="0" applyFont="1" applyAlignment="1">
      <alignment horizontal="center"/>
    </xf>
    <xf numFmtId="0" fontId="14" fillId="0" borderId="0" xfId="0" applyFont="1" applyFill="1" applyBorder="1" applyAlignment="1" applyProtection="1">
      <alignment horizontal="left"/>
      <protection locked="0"/>
    </xf>
    <xf numFmtId="0" fontId="7" fillId="0" borderId="0" xfId="0" applyFont="1" applyFill="1" applyBorder="1" applyAlignment="1" applyProtection="1">
      <alignment horizontal="left" indent="2"/>
      <protection locked="0"/>
    </xf>
    <xf numFmtId="0" fontId="4" fillId="0" borderId="0" xfId="20"/>
    <xf numFmtId="0" fontId="4" fillId="0" borderId="0" xfId="20" applyFill="1"/>
    <xf numFmtId="0" fontId="4" fillId="0" borderId="0" xfId="20" applyAlignment="1">
      <alignment horizontal="center"/>
    </xf>
    <xf numFmtId="0" fontId="6" fillId="0" borderId="0" xfId="20" applyFont="1" applyBorder="1" applyAlignment="1">
      <alignment horizontal="left"/>
    </xf>
    <xf numFmtId="0" fontId="6" fillId="0" borderId="0" xfId="20" applyFont="1"/>
    <xf numFmtId="0" fontId="4" fillId="0" borderId="0" xfId="20" applyFont="1" applyBorder="1" applyAlignment="1">
      <alignment horizontal="left"/>
    </xf>
    <xf numFmtId="0" fontId="4" fillId="0" borderId="0" xfId="20" applyFont="1" applyAlignment="1">
      <alignment horizontal="left"/>
    </xf>
    <xf numFmtId="0" fontId="4" fillId="0" borderId="0" xfId="20" applyFont="1" applyFill="1" applyBorder="1" applyAlignment="1">
      <alignment horizontal="left"/>
    </xf>
    <xf numFmtId="0" fontId="47" fillId="0" borderId="16" xfId="20" applyFont="1" applyBorder="1" applyAlignment="1">
      <alignment horizontal="left"/>
    </xf>
    <xf numFmtId="0" fontId="21" fillId="0" borderId="0" xfId="20" applyFont="1" applyBorder="1" applyAlignment="1">
      <alignment horizontal="left"/>
    </xf>
    <xf numFmtId="0" fontId="4" fillId="0" borderId="0" xfId="20" applyBorder="1"/>
    <xf numFmtId="0" fontId="4" fillId="0" borderId="0" xfId="20" applyFill="1" applyBorder="1"/>
    <xf numFmtId="0" fontId="4" fillId="0" borderId="0" xfId="20" applyBorder="1" applyAlignment="1">
      <alignment horizontal="center"/>
    </xf>
    <xf numFmtId="0" fontId="64" fillId="0" borderId="0" xfId="20" applyFont="1" applyBorder="1" applyAlignment="1">
      <alignment horizontal="left"/>
    </xf>
    <xf numFmtId="0" fontId="4" fillId="0" borderId="16" xfId="20" applyBorder="1" applyAlignment="1">
      <alignment horizontal="center"/>
    </xf>
    <xf numFmtId="0" fontId="4" fillId="0" borderId="16" xfId="20" applyFont="1" applyBorder="1" applyAlignment="1">
      <alignment horizontal="center"/>
    </xf>
    <xf numFmtId="0" fontId="4" fillId="0" borderId="94" xfId="20" applyBorder="1" applyAlignment="1">
      <alignment horizontal="center"/>
    </xf>
    <xf numFmtId="0" fontId="4" fillId="0" borderId="94" xfId="20" applyFont="1" applyBorder="1" applyAlignment="1">
      <alignment horizontal="center"/>
    </xf>
    <xf numFmtId="0" fontId="4" fillId="0" borderId="16" xfId="20" applyBorder="1" applyAlignment="1">
      <alignment horizontal="center" wrapText="1"/>
    </xf>
    <xf numFmtId="0" fontId="7" fillId="0" borderId="16" xfId="20" applyFont="1" applyBorder="1" applyAlignment="1">
      <alignment horizontal="center" wrapText="1"/>
    </xf>
    <xf numFmtId="0" fontId="4" fillId="0" borderId="16" xfId="20" applyFont="1" applyBorder="1" applyAlignment="1">
      <alignment horizontal="center" wrapText="1"/>
    </xf>
    <xf numFmtId="49" fontId="0" fillId="0" borderId="16" xfId="1" applyNumberFormat="1" applyFont="1" applyFill="1" applyBorder="1" applyAlignment="1">
      <alignment horizontal="center"/>
    </xf>
    <xf numFmtId="0" fontId="4" fillId="0" borderId="0" xfId="20" applyFill="1" applyBorder="1" applyAlignment="1">
      <alignment horizontal="right"/>
    </xf>
    <xf numFmtId="0" fontId="4" fillId="0" borderId="0" xfId="20" applyBorder="1" applyAlignment="1">
      <alignment horizontal="right"/>
    </xf>
    <xf numFmtId="49" fontId="4" fillId="0" borderId="16" xfId="1" applyNumberFormat="1" applyFont="1" applyFill="1" applyBorder="1" applyAlignment="1">
      <alignment horizontal="center"/>
    </xf>
    <xf numFmtId="0" fontId="6" fillId="0" borderId="16" xfId="20" applyFont="1" applyBorder="1" applyAlignment="1">
      <alignment horizontal="center"/>
    </xf>
    <xf numFmtId="8" fontId="4" fillId="0" borderId="0" xfId="20" applyNumberFormat="1" applyFill="1" applyBorder="1" applyAlignment="1">
      <alignment horizontal="right"/>
    </xf>
    <xf numFmtId="8" fontId="4" fillId="0" borderId="0" xfId="20" applyNumberFormat="1" applyBorder="1" applyAlignment="1">
      <alignment horizontal="right"/>
    </xf>
    <xf numFmtId="0" fontId="99" fillId="0" borderId="0" xfId="20" applyFont="1" applyBorder="1"/>
    <xf numFmtId="44" fontId="99" fillId="0" borderId="95" xfId="20" applyNumberFormat="1" applyFont="1" applyBorder="1"/>
    <xf numFmtId="44" fontId="99" fillId="0" borderId="0" xfId="20" applyNumberFormat="1" applyFont="1" applyBorder="1"/>
    <xf numFmtId="44" fontId="99" fillId="11" borderId="95" xfId="20" applyNumberFormat="1" applyFont="1" applyFill="1" applyBorder="1"/>
    <xf numFmtId="0" fontId="99" fillId="0" borderId="0" xfId="20" applyFont="1" applyBorder="1" applyAlignment="1">
      <alignment horizontal="center"/>
    </xf>
    <xf numFmtId="0" fontId="100" fillId="13" borderId="0" xfId="20" applyFont="1" applyFill="1" applyBorder="1" applyAlignment="1">
      <alignment horizontal="left" wrapText="1"/>
    </xf>
    <xf numFmtId="0" fontId="101" fillId="0" borderId="0" xfId="20" applyFont="1" applyBorder="1"/>
    <xf numFmtId="44" fontId="99" fillId="0" borderId="4" xfId="20" applyNumberFormat="1" applyFont="1" applyBorder="1"/>
    <xf numFmtId="8" fontId="99" fillId="0" borderId="4" xfId="20" applyNumberFormat="1" applyFont="1" applyBorder="1"/>
    <xf numFmtId="0" fontId="101" fillId="0" borderId="50" xfId="20" applyFont="1" applyBorder="1" applyAlignment="1">
      <alignment horizontal="right"/>
    </xf>
    <xf numFmtId="8" fontId="99" fillId="0" borderId="22" xfId="20" applyNumberFormat="1" applyFont="1" applyBorder="1"/>
    <xf numFmtId="0" fontId="101" fillId="0" borderId="4" xfId="20" applyFont="1" applyBorder="1" applyAlignment="1">
      <alignment horizontal="right"/>
    </xf>
    <xf numFmtId="0" fontId="99" fillId="0" borderId="22" xfId="20" applyFont="1" applyBorder="1" applyAlignment="1">
      <alignment horizontal="center"/>
    </xf>
    <xf numFmtId="0" fontId="100" fillId="13" borderId="4" xfId="20" applyFont="1" applyFill="1" applyBorder="1" applyAlignment="1">
      <alignment horizontal="left" wrapText="1"/>
    </xf>
    <xf numFmtId="0" fontId="99" fillId="0" borderId="4" xfId="20" applyFont="1" applyBorder="1"/>
    <xf numFmtId="0" fontId="101" fillId="0" borderId="54" xfId="20" applyFont="1" applyBorder="1" applyAlignment="1">
      <alignment horizontal="right"/>
    </xf>
    <xf numFmtId="0" fontId="101" fillId="0" borderId="0" xfId="20" applyFont="1" applyAlignment="1">
      <alignment horizontal="right"/>
    </xf>
    <xf numFmtId="0" fontId="99" fillId="0" borderId="22" xfId="20" applyFont="1" applyBorder="1" applyAlignment="1">
      <alignment horizontal="center" wrapText="1"/>
    </xf>
    <xf numFmtId="0" fontId="99" fillId="0" borderId="23" xfId="20" applyFont="1" applyBorder="1"/>
    <xf numFmtId="0" fontId="99" fillId="0" borderId="4" xfId="20" applyFont="1" applyBorder="1" applyAlignment="1">
      <alignment horizontal="center" wrapText="1"/>
    </xf>
    <xf numFmtId="0" fontId="99" fillId="0" borderId="24" xfId="20" applyFont="1" applyBorder="1"/>
    <xf numFmtId="44" fontId="99" fillId="0" borderId="22" xfId="20" applyNumberFormat="1" applyFont="1" applyBorder="1"/>
    <xf numFmtId="0" fontId="99" fillId="0" borderId="4" xfId="20" applyFont="1" applyBorder="1" applyAlignment="1">
      <alignment horizontal="center"/>
    </xf>
    <xf numFmtId="44" fontId="101" fillId="0" borderId="50" xfId="20" applyNumberFormat="1" applyFont="1" applyBorder="1"/>
    <xf numFmtId="44" fontId="101" fillId="0" borderId="54" xfId="20" applyNumberFormat="1" applyFont="1" applyBorder="1"/>
    <xf numFmtId="0" fontId="100" fillId="0" borderId="4" xfId="20" applyFont="1" applyBorder="1" applyAlignment="1">
      <alignment horizontal="center"/>
    </xf>
    <xf numFmtId="0" fontId="4" fillId="13" borderId="0" xfId="20" applyFill="1"/>
    <xf numFmtId="0" fontId="101" fillId="13" borderId="0" xfId="20" applyFont="1" applyFill="1" applyBorder="1"/>
    <xf numFmtId="44" fontId="99" fillId="13" borderId="4" xfId="20" applyNumberFormat="1" applyFont="1" applyFill="1" applyBorder="1"/>
    <xf numFmtId="44" fontId="99" fillId="13" borderId="52" xfId="20" applyNumberFormat="1" applyFont="1" applyFill="1" applyBorder="1"/>
    <xf numFmtId="44" fontId="101" fillId="13" borderId="50" xfId="20" applyNumberFormat="1" applyFont="1" applyFill="1" applyBorder="1"/>
    <xf numFmtId="0" fontId="100" fillId="13" borderId="52" xfId="20" applyFont="1" applyFill="1" applyBorder="1" applyAlignment="1">
      <alignment horizontal="center" wrapText="1"/>
    </xf>
    <xf numFmtId="0" fontId="100" fillId="13" borderId="4" xfId="20" applyFont="1" applyFill="1" applyBorder="1" applyAlignment="1">
      <alignment horizontal="center" wrapText="1"/>
    </xf>
    <xf numFmtId="0" fontId="100" fillId="13" borderId="36" xfId="20" applyFont="1" applyFill="1" applyBorder="1" applyAlignment="1">
      <alignment horizontal="left" wrapText="1"/>
    </xf>
    <xf numFmtId="0" fontId="99" fillId="13" borderId="23" xfId="20" applyFont="1" applyFill="1" applyBorder="1"/>
    <xf numFmtId="44" fontId="101" fillId="0" borderId="4" xfId="20" applyNumberFormat="1" applyFont="1" applyBorder="1"/>
    <xf numFmtId="44" fontId="99" fillId="0" borderId="51" xfId="20" applyNumberFormat="1" applyFont="1" applyBorder="1"/>
    <xf numFmtId="0" fontId="99" fillId="0" borderId="51" xfId="20" applyFont="1" applyBorder="1" applyAlignment="1">
      <alignment horizontal="center"/>
    </xf>
    <xf numFmtId="0" fontId="100" fillId="13" borderId="34" xfId="20" applyFont="1" applyFill="1" applyBorder="1" applyAlignment="1">
      <alignment horizontal="left" wrapText="1"/>
    </xf>
    <xf numFmtId="44" fontId="99" fillId="0" borderId="50" xfId="20" applyNumberFormat="1" applyFont="1" applyBorder="1"/>
    <xf numFmtId="0" fontId="99" fillId="0" borderId="52" xfId="20" applyFont="1" applyBorder="1" applyAlignment="1">
      <alignment horizontal="center"/>
    </xf>
    <xf numFmtId="0" fontId="99" fillId="0" borderId="4" xfId="20" applyFont="1" applyBorder="1" applyAlignment="1">
      <alignment wrapText="1"/>
    </xf>
    <xf numFmtId="0" fontId="130" fillId="0" borderId="50" xfId="20" applyFont="1" applyBorder="1"/>
    <xf numFmtId="0" fontId="99" fillId="0" borderId="0" xfId="20" applyFont="1" applyBorder="1" applyAlignment="1">
      <alignment horizontal="left"/>
    </xf>
    <xf numFmtId="0" fontId="99" fillId="0" borderId="54" xfId="20" applyFont="1" applyBorder="1"/>
    <xf numFmtId="0" fontId="121" fillId="0" borderId="0" xfId="20" applyFont="1" applyBorder="1" applyAlignment="1">
      <alignment horizontal="left"/>
    </xf>
    <xf numFmtId="0" fontId="101" fillId="0" borderId="0" xfId="20" applyFont="1"/>
    <xf numFmtId="0" fontId="101" fillId="0" borderId="0" xfId="20" applyFont="1" applyFill="1"/>
    <xf numFmtId="0" fontId="99" fillId="0" borderId="0" xfId="20" applyFont="1"/>
    <xf numFmtId="0" fontId="101" fillId="0" borderId="0" xfId="20" applyFont="1" applyAlignment="1">
      <alignment horizontal="center"/>
    </xf>
    <xf numFmtId="0" fontId="65" fillId="0" borderId="0" xfId="20" applyFont="1"/>
    <xf numFmtId="0" fontId="131" fillId="0" borderId="0" xfId="20" applyFont="1" applyAlignment="1">
      <alignment horizontal="center"/>
    </xf>
    <xf numFmtId="0" fontId="109" fillId="0" borderId="0" xfId="20" applyFont="1"/>
    <xf numFmtId="0" fontId="97" fillId="0" borderId="0" xfId="20" applyFont="1" applyAlignment="1">
      <alignment horizontal="center"/>
    </xf>
    <xf numFmtId="0" fontId="98" fillId="0" borderId="0" xfId="20" applyFont="1" applyAlignment="1">
      <alignment horizontal="centerContinuous"/>
    </xf>
    <xf numFmtId="0" fontId="234" fillId="0" borderId="0" xfId="24" applyFill="1" applyAlignment="1">
      <alignment horizontal="right" vertical="center"/>
    </xf>
    <xf numFmtId="0" fontId="234" fillId="0" borderId="0" xfId="24" applyFill="1" applyBorder="1" applyAlignment="1">
      <alignment horizontal="right" vertical="center"/>
    </xf>
    <xf numFmtId="0" fontId="234" fillId="0" borderId="0" xfId="24" applyFill="1" applyAlignment="1">
      <alignment vertical="center" wrapText="1"/>
    </xf>
    <xf numFmtId="0" fontId="234" fillId="0" borderId="0" xfId="24" applyFill="1" applyAlignment="1">
      <alignment horizontal="center" vertical="center"/>
    </xf>
    <xf numFmtId="0" fontId="234" fillId="0" borderId="0" xfId="24" applyFill="1" applyBorder="1"/>
    <xf numFmtId="0" fontId="234" fillId="0" borderId="0" xfId="24" applyFill="1" applyAlignment="1">
      <alignment horizontal="right" vertical="top"/>
    </xf>
    <xf numFmtId="0" fontId="234" fillId="0" borderId="4" xfId="24" applyFill="1" applyBorder="1" applyAlignment="1">
      <alignment vertical="top" wrapText="1"/>
    </xf>
    <xf numFmtId="0" fontId="234" fillId="0" borderId="4" xfId="24" applyFill="1" applyBorder="1" applyAlignment="1">
      <alignment vertical="center" wrapText="1"/>
    </xf>
    <xf numFmtId="0" fontId="234" fillId="0" borderId="4" xfId="24" applyFill="1" applyBorder="1" applyAlignment="1">
      <alignment vertical="center"/>
    </xf>
    <xf numFmtId="0" fontId="67" fillId="0" borderId="0" xfId="0" applyFont="1" applyAlignment="1">
      <alignment horizontal="centerContinuous"/>
    </xf>
    <xf numFmtId="165" fontId="0" fillId="0" borderId="0" xfId="0" applyNumberFormat="1" applyAlignment="1">
      <alignment horizontal="centerContinuous"/>
    </xf>
    <xf numFmtId="165" fontId="6" fillId="0" borderId="0" xfId="0" applyNumberFormat="1" applyFont="1" applyAlignment="1">
      <alignment horizontal="centerContinuous"/>
    </xf>
    <xf numFmtId="171" fontId="67" fillId="0" borderId="0" xfId="0" applyNumberFormat="1" applyFont="1" applyAlignment="1">
      <alignment horizontal="centerContinuous"/>
    </xf>
    <xf numFmtId="0" fontId="6" fillId="0" borderId="0" xfId="0" applyFont="1" applyAlignment="1">
      <alignment horizontal="center" wrapText="1"/>
    </xf>
    <xf numFmtId="165" fontId="6" fillId="0" borderId="0" xfId="0" applyNumberFormat="1" applyFont="1" applyAlignment="1">
      <alignment horizontal="center" wrapText="1"/>
    </xf>
    <xf numFmtId="165" fontId="6" fillId="5" borderId="0" xfId="0" applyNumberFormat="1" applyFont="1" applyFill="1" applyAlignment="1">
      <alignment horizontal="center" wrapText="1"/>
    </xf>
    <xf numFmtId="0" fontId="4" fillId="7" borderId="4" xfId="0" applyFont="1" applyFill="1" applyBorder="1" applyAlignment="1">
      <alignment horizontal="center"/>
    </xf>
    <xf numFmtId="44" fontId="0" fillId="0" borderId="4" xfId="0" applyNumberFormat="1" applyBorder="1"/>
    <xf numFmtId="44" fontId="0" fillId="5" borderId="4" xfId="0" applyNumberFormat="1" applyFill="1" applyBorder="1"/>
    <xf numFmtId="0" fontId="0" fillId="13" borderId="4" xfId="0" applyFill="1" applyBorder="1"/>
    <xf numFmtId="0" fontId="0" fillId="0" borderId="84" xfId="0" applyBorder="1" applyAlignment="1">
      <alignment horizontal="center"/>
    </xf>
    <xf numFmtId="0" fontId="0" fillId="13" borderId="84" xfId="0" applyFill="1" applyBorder="1"/>
    <xf numFmtId="44" fontId="0" fillId="0" borderId="84" xfId="0" applyNumberFormat="1" applyBorder="1"/>
    <xf numFmtId="44" fontId="0" fillId="5" borderId="84" xfId="0" applyNumberFormat="1" applyFill="1" applyBorder="1"/>
    <xf numFmtId="44" fontId="6" fillId="0" borderId="36" xfId="0" applyNumberFormat="1" applyFont="1" applyBorder="1"/>
    <xf numFmtId="44" fontId="6" fillId="5" borderId="36" xfId="0" applyNumberFormat="1" applyFont="1" applyFill="1" applyBorder="1"/>
    <xf numFmtId="165" fontId="0" fillId="0" borderId="0" xfId="0" applyNumberFormat="1"/>
    <xf numFmtId="165" fontId="0" fillId="13" borderId="0" xfId="0" applyNumberFormat="1" applyFill="1"/>
    <xf numFmtId="0" fontId="4" fillId="0" borderId="4" xfId="0" applyFont="1" applyBorder="1" applyAlignment="1">
      <alignment horizontal="center"/>
    </xf>
    <xf numFmtId="0" fontId="0" fillId="13" borderId="0" xfId="0" applyFill="1"/>
    <xf numFmtId="0" fontId="0" fillId="13" borderId="0" xfId="0" applyNumberFormat="1" applyFill="1"/>
    <xf numFmtId="0" fontId="0" fillId="0" borderId="4" xfId="0" applyNumberFormat="1" applyBorder="1"/>
    <xf numFmtId="0" fontId="0" fillId="5" borderId="4" xfId="0" applyNumberFormat="1" applyFill="1" applyBorder="1"/>
    <xf numFmtId="0" fontId="7" fillId="0" borderId="0" xfId="0" applyFont="1" applyFill="1" applyBorder="1"/>
    <xf numFmtId="0" fontId="45" fillId="0" borderId="0" xfId="0" applyFont="1" applyFill="1" applyBorder="1" applyAlignment="1">
      <alignment horizontal="left"/>
    </xf>
    <xf numFmtId="0" fontId="127" fillId="0" borderId="0" xfId="0" applyFont="1" applyAlignment="1">
      <alignment horizontal="centerContinuous" vertical="center"/>
    </xf>
    <xf numFmtId="0" fontId="15" fillId="0" borderId="0" xfId="0" applyFont="1" applyBorder="1" applyAlignment="1">
      <alignment horizontal="center" vertical="top" textRotation="90"/>
    </xf>
    <xf numFmtId="0" fontId="15" fillId="0" borderId="0" xfId="0" applyFont="1" applyBorder="1" applyAlignment="1">
      <alignment horizontal="center" vertical="top"/>
    </xf>
    <xf numFmtId="0" fontId="31" fillId="0" borderId="0" xfId="0" applyFont="1" applyBorder="1"/>
    <xf numFmtId="0" fontId="31" fillId="0" borderId="4" xfId="0" applyFont="1" applyBorder="1" applyAlignment="1">
      <alignment horizontal="center" wrapText="1"/>
    </xf>
    <xf numFmtId="0" fontId="31" fillId="0" borderId="23" xfId="0" applyFont="1" applyBorder="1" applyAlignment="1">
      <alignment horizontal="center" wrapText="1"/>
    </xf>
    <xf numFmtId="0" fontId="15" fillId="8" borderId="8" xfId="0" applyFont="1" applyFill="1" applyBorder="1" applyAlignment="1">
      <alignment horizontal="center" wrapText="1"/>
    </xf>
    <xf numFmtId="0" fontId="31" fillId="8" borderId="96" xfId="0" applyFont="1" applyFill="1" applyBorder="1" applyAlignment="1">
      <alignment horizontal="center" wrapText="1"/>
    </xf>
    <xf numFmtId="0" fontId="30" fillId="0" borderId="54" xfId="0" applyFont="1" applyBorder="1" applyAlignment="1"/>
    <xf numFmtId="0" fontId="15" fillId="0" borderId="8" xfId="0" applyFont="1" applyBorder="1" applyAlignment="1">
      <alignment horizontal="center" wrapText="1"/>
    </xf>
    <xf numFmtId="0" fontId="31" fillId="0" borderId="96" xfId="0" applyFont="1" applyBorder="1" applyAlignment="1">
      <alignment horizontal="center" wrapText="1"/>
    </xf>
    <xf numFmtId="0" fontId="30" fillId="0" borderId="84" xfId="0" applyFont="1" applyBorder="1" applyAlignment="1">
      <alignment horizontal="center" vertical="top" wrapText="1"/>
    </xf>
    <xf numFmtId="0" fontId="117" fillId="0" borderId="84" xfId="0" applyFont="1" applyBorder="1" applyAlignment="1">
      <alignment horizontal="left"/>
    </xf>
    <xf numFmtId="0" fontId="30" fillId="0" borderId="84" xfId="0" applyFont="1" applyBorder="1" applyAlignment="1">
      <alignment horizontal="center" vertical="center" wrapText="1"/>
    </xf>
    <xf numFmtId="168" fontId="30" fillId="0" borderId="85" xfId="2" applyNumberFormat="1" applyFont="1" applyBorder="1" applyAlignment="1">
      <alignment horizontal="center" vertical="center" wrapText="1"/>
    </xf>
    <xf numFmtId="44" fontId="30" fillId="8" borderId="97" xfId="12" applyFont="1" applyFill="1" applyBorder="1" applyAlignment="1"/>
    <xf numFmtId="44" fontId="30" fillId="8" borderId="98" xfId="12" applyFont="1" applyFill="1" applyBorder="1" applyAlignment="1"/>
    <xf numFmtId="44" fontId="30" fillId="0" borderId="97" xfId="12" applyFont="1" applyBorder="1" applyAlignment="1"/>
    <xf numFmtId="44" fontId="30" fillId="0" borderId="98" xfId="12" applyFont="1" applyBorder="1" applyAlignment="1"/>
    <xf numFmtId="44" fontId="31" fillId="8" borderId="0" xfId="0" applyNumberFormat="1" applyFont="1" applyFill="1" applyBorder="1" applyAlignment="1">
      <alignment vertical="center" wrapText="1"/>
    </xf>
    <xf numFmtId="0" fontId="31" fillId="0" borderId="0" xfId="0" applyFont="1" applyBorder="1" applyAlignment="1">
      <alignment vertical="center"/>
    </xf>
    <xf numFmtId="44" fontId="31" fillId="0" borderId="0" xfId="0" applyNumberFormat="1" applyFont="1" applyBorder="1" applyAlignment="1">
      <alignment vertical="center" wrapText="1"/>
    </xf>
    <xf numFmtId="44" fontId="30" fillId="0" borderId="0" xfId="0" applyNumberFormat="1" applyFont="1" applyBorder="1" applyAlignment="1">
      <alignment vertical="center" wrapText="1"/>
    </xf>
    <xf numFmtId="0" fontId="30" fillId="8" borderId="0" xfId="0" applyFont="1" applyFill="1"/>
    <xf numFmtId="0" fontId="31" fillId="0" borderId="0" xfId="0" applyFont="1" applyBorder="1" applyAlignment="1">
      <alignment horizontal="center"/>
    </xf>
    <xf numFmtId="0" fontId="48" fillId="0" borderId="0" xfId="0" applyFont="1" applyFill="1" applyBorder="1" applyAlignment="1">
      <alignment horizontal="center" vertical="top"/>
    </xf>
    <xf numFmtId="0" fontId="48" fillId="0" borderId="0" xfId="0" applyFont="1" applyFill="1" applyBorder="1" applyAlignment="1" applyProtection="1">
      <protection locked="0"/>
    </xf>
    <xf numFmtId="0" fontId="48" fillId="0" borderId="0" xfId="0" applyFont="1" applyFill="1" applyBorder="1" applyAlignment="1" applyProtection="1">
      <alignment horizontal="center" vertical="top"/>
      <protection locked="0"/>
    </xf>
    <xf numFmtId="0" fontId="31" fillId="0" borderId="16" xfId="0" applyFont="1" applyBorder="1" applyAlignment="1">
      <alignment horizontal="left" vertical="center"/>
    </xf>
    <xf numFmtId="0" fontId="30" fillId="0" borderId="16" xfId="0" applyFont="1" applyBorder="1" applyAlignment="1"/>
    <xf numFmtId="0" fontId="45" fillId="0" borderId="0" xfId="0" applyFont="1" applyAlignment="1"/>
    <xf numFmtId="0" fontId="117" fillId="0" borderId="0" xfId="0" applyFont="1" applyAlignment="1">
      <alignment horizontal="justify"/>
    </xf>
    <xf numFmtId="0" fontId="116" fillId="0" borderId="16" xfId="0" applyFont="1" applyBorder="1" applyAlignment="1"/>
    <xf numFmtId="0" fontId="116" fillId="0" borderId="16" xfId="0" applyFont="1" applyBorder="1" applyAlignment="1">
      <alignment horizontal="center" wrapText="1"/>
    </xf>
    <xf numFmtId="0" fontId="116" fillId="0" borderId="4" xfId="0" applyFont="1" applyBorder="1" applyAlignment="1">
      <alignment horizontal="center" wrapText="1"/>
    </xf>
    <xf numFmtId="0" fontId="116" fillId="0" borderId="34" xfId="0" applyFont="1" applyBorder="1" applyAlignment="1">
      <alignment horizontal="center"/>
    </xf>
    <xf numFmtId="0" fontId="116" fillId="0" borderId="50" xfId="0" applyFont="1" applyBorder="1" applyAlignment="1">
      <alignment horizontal="center"/>
    </xf>
    <xf numFmtId="0" fontId="117" fillId="0" borderId="4" xfId="0" applyFont="1" applyBorder="1" applyAlignment="1">
      <alignment horizontal="center"/>
    </xf>
    <xf numFmtId="0" fontId="117" fillId="0" borderId="23" xfId="0" applyFont="1" applyBorder="1" applyAlignment="1">
      <alignment horizontal="left"/>
    </xf>
    <xf numFmtId="0" fontId="117" fillId="0" borderId="4" xfId="11" applyNumberFormat="1" applyFont="1" applyBorder="1" applyAlignment="1">
      <alignment horizontal="center" vertical="center"/>
    </xf>
    <xf numFmtId="44" fontId="117" fillId="0" borderId="4" xfId="11" applyFont="1" applyBorder="1" applyAlignment="1">
      <alignment horizontal="right" vertical="center"/>
    </xf>
    <xf numFmtId="44" fontId="117" fillId="8" borderId="4" xfId="11" applyFont="1" applyFill="1" applyBorder="1" applyAlignment="1">
      <alignment horizontal="right" vertical="center"/>
    </xf>
    <xf numFmtId="44" fontId="117" fillId="0" borderId="36" xfId="11" applyFont="1" applyBorder="1" applyAlignment="1">
      <alignment horizontal="right" vertical="center"/>
    </xf>
    <xf numFmtId="0" fontId="116" fillId="0" borderId="0" xfId="0" applyFont="1" applyAlignment="1">
      <alignment horizontal="right" indent="2"/>
    </xf>
    <xf numFmtId="0" fontId="116" fillId="0" borderId="0" xfId="0" applyFont="1" applyBorder="1" applyAlignment="1">
      <alignment horizontal="right" indent="2"/>
    </xf>
    <xf numFmtId="44" fontId="116" fillId="0" borderId="0" xfId="11" applyFont="1" applyBorder="1" applyAlignment="1">
      <alignment vertical="top"/>
    </xf>
    <xf numFmtId="44" fontId="116" fillId="0" borderId="0" xfId="11" applyFont="1" applyBorder="1" applyAlignment="1">
      <alignment horizontal="center" vertical="center"/>
    </xf>
    <xf numFmtId="0" fontId="100" fillId="0" borderId="0" xfId="0" applyFont="1" applyAlignment="1">
      <alignment horizontal="right"/>
    </xf>
    <xf numFmtId="0" fontId="112" fillId="0" borderId="0" xfId="0" applyFont="1" applyAlignment="1">
      <alignment horizontal="right"/>
    </xf>
    <xf numFmtId="0" fontId="31" fillId="13" borderId="4" xfId="0" applyFont="1" applyFill="1" applyBorder="1" applyAlignment="1">
      <alignment horizontal="center" wrapText="1"/>
    </xf>
    <xf numFmtId="0" fontId="30" fillId="0" borderId="4" xfId="0" applyFont="1" applyBorder="1" applyAlignment="1">
      <alignment horizontal="left" wrapText="1"/>
    </xf>
    <xf numFmtId="0" fontId="30" fillId="13" borderId="4" xfId="0" applyFont="1" applyFill="1" applyBorder="1" applyAlignment="1">
      <alignment horizontal="center" wrapText="1"/>
    </xf>
    <xf numFmtId="173" fontId="30" fillId="0" borderId="4" xfId="0" applyNumberFormat="1" applyFont="1" applyBorder="1" applyAlignment="1">
      <alignment horizontal="center" wrapText="1"/>
    </xf>
    <xf numFmtId="0" fontId="14" fillId="13" borderId="4" xfId="0" applyFont="1" applyFill="1" applyBorder="1" applyAlignment="1">
      <alignment horizontal="center" wrapText="1"/>
    </xf>
    <xf numFmtId="0" fontId="30" fillId="0" borderId="0" xfId="0" applyFont="1" applyBorder="1" applyAlignment="1">
      <alignment horizontal="center"/>
    </xf>
    <xf numFmtId="0" fontId="14" fillId="0" borderId="4" xfId="0" applyFont="1" applyBorder="1" applyAlignment="1">
      <alignment horizontal="center" wrapText="1"/>
    </xf>
    <xf numFmtId="0" fontId="30" fillId="0" borderId="4" xfId="0" applyFont="1" applyBorder="1" applyAlignment="1">
      <alignment horizontal="center" wrapText="1"/>
    </xf>
    <xf numFmtId="44" fontId="31" fillId="13" borderId="0" xfId="0" applyNumberFormat="1" applyFont="1" applyFill="1" applyBorder="1" applyAlignment="1">
      <alignment vertical="center" wrapText="1"/>
    </xf>
    <xf numFmtId="0" fontId="30" fillId="13" borderId="0" xfId="0" applyFont="1" applyFill="1" applyAlignment="1">
      <alignment horizontal="right"/>
    </xf>
    <xf numFmtId="0" fontId="30" fillId="13" borderId="0" xfId="0" applyFont="1" applyFill="1" applyAlignment="1">
      <alignment horizontal="center"/>
    </xf>
    <xf numFmtId="49" fontId="30" fillId="0" borderId="0" xfId="0" applyNumberFormat="1" applyFont="1" applyAlignment="1">
      <alignment horizontal="center"/>
    </xf>
    <xf numFmtId="0" fontId="30" fillId="0" borderId="0" xfId="0" applyFont="1" applyAlignment="1">
      <alignment horizontal="right"/>
    </xf>
    <xf numFmtId="43" fontId="132" fillId="0" borderId="16" xfId="2" applyNumberFormat="1" applyFont="1" applyBorder="1"/>
    <xf numFmtId="0" fontId="132" fillId="0" borderId="0" xfId="0" applyFont="1" applyBorder="1"/>
    <xf numFmtId="167" fontId="30" fillId="0" borderId="0" xfId="12" applyNumberFormat="1" applyFont="1"/>
    <xf numFmtId="0" fontId="14" fillId="0" borderId="0" xfId="0" applyFont="1" applyFill="1" applyBorder="1" applyAlignment="1" applyProtection="1">
      <alignment horizontal="center"/>
      <protection locked="0"/>
    </xf>
    <xf numFmtId="0" fontId="14" fillId="0" borderId="0" xfId="0" applyFont="1" applyFill="1" applyBorder="1" applyAlignment="1">
      <alignment horizontal="left" vertical="top"/>
    </xf>
    <xf numFmtId="0" fontId="6" fillId="0" borderId="0" xfId="20" applyFont="1" applyAlignment="1">
      <alignment horizontal="center"/>
    </xf>
    <xf numFmtId="3" fontId="4" fillId="0" borderId="0" xfId="20" applyNumberFormat="1" applyAlignment="1">
      <alignment horizontal="left"/>
    </xf>
    <xf numFmtId="44" fontId="75" fillId="11" borderId="37" xfId="6" applyFont="1" applyFill="1" applyBorder="1"/>
    <xf numFmtId="0" fontId="4" fillId="0" borderId="0" xfId="0" applyFont="1" applyAlignment="1">
      <alignment horizontal="centerContinuous"/>
    </xf>
    <xf numFmtId="0" fontId="6" fillId="0" borderId="0" xfId="0" applyFont="1" applyFill="1" applyAlignment="1">
      <alignment horizontal="centerContinuous"/>
    </xf>
    <xf numFmtId="0" fontId="9" fillId="0" borderId="0" xfId="0" applyFont="1" applyAlignment="1">
      <alignment horizontal="centerContinuous"/>
    </xf>
    <xf numFmtId="0" fontId="68" fillId="0" borderId="0" xfId="0" applyFont="1" applyAlignment="1">
      <alignment horizontal="centerContinuous"/>
    </xf>
    <xf numFmtId="0" fontId="68" fillId="0" borderId="0" xfId="0" applyFont="1" applyBorder="1" applyAlignment="1">
      <alignment horizontal="centerContinuous"/>
    </xf>
    <xf numFmtId="0" fontId="6" fillId="0" borderId="0" xfId="0" applyFont="1" applyBorder="1" applyAlignment="1">
      <alignment horizontal="center" textRotation="90"/>
    </xf>
    <xf numFmtId="0" fontId="6" fillId="0" borderId="0" xfId="0" applyFont="1" applyBorder="1" applyAlignment="1"/>
    <xf numFmtId="0" fontId="6" fillId="5" borderId="5" xfId="0" applyFont="1" applyFill="1" applyBorder="1" applyAlignment="1">
      <alignment horizontal="centerContinuous"/>
    </xf>
    <xf numFmtId="0" fontId="66" fillId="5" borderId="7" xfId="0" applyFont="1" applyFill="1" applyBorder="1" applyAlignment="1">
      <alignment horizontal="centerContinuous"/>
    </xf>
    <xf numFmtId="0" fontId="6" fillId="0" borderId="24" xfId="0" applyFont="1" applyBorder="1" applyAlignment="1">
      <alignment horizontal="centerContinuous"/>
    </xf>
    <xf numFmtId="0" fontId="66" fillId="0" borderId="51" xfId="0" applyFont="1" applyBorder="1" applyAlignment="1">
      <alignment horizontal="centerContinuous"/>
    </xf>
    <xf numFmtId="0" fontId="4" fillId="0" borderId="0" xfId="0" applyFont="1" applyAlignment="1"/>
    <xf numFmtId="0" fontId="6" fillId="0" borderId="34" xfId="0" applyFont="1" applyBorder="1" applyAlignment="1"/>
    <xf numFmtId="0" fontId="6" fillId="0" borderId="24" xfId="0" applyFont="1" applyBorder="1" applyAlignment="1">
      <alignment horizontal="center" wrapText="1"/>
    </xf>
    <xf numFmtId="0" fontId="6" fillId="5" borderId="99" xfId="0" applyFont="1" applyFill="1" applyBorder="1" applyAlignment="1">
      <alignment horizontal="center"/>
    </xf>
    <xf numFmtId="0" fontId="6" fillId="5" borderId="100" xfId="0" applyFont="1" applyFill="1" applyBorder="1" applyAlignment="1">
      <alignment horizontal="center"/>
    </xf>
    <xf numFmtId="0" fontId="4" fillId="0" borderId="4" xfId="0" applyFont="1" applyBorder="1" applyAlignment="1"/>
    <xf numFmtId="0" fontId="4" fillId="0" borderId="4" xfId="0" applyFont="1" applyBorder="1" applyAlignment="1">
      <alignment wrapText="1"/>
    </xf>
    <xf numFmtId="37" fontId="4" fillId="0" borderId="23" xfId="12" applyNumberFormat="1" applyFont="1" applyBorder="1" applyAlignment="1">
      <alignment horizontal="center"/>
    </xf>
    <xf numFmtId="44" fontId="4" fillId="5" borderId="78" xfId="12" applyFont="1" applyFill="1" applyBorder="1" applyAlignment="1">
      <alignment horizontal="center"/>
    </xf>
    <xf numFmtId="44" fontId="4" fillId="5" borderId="77" xfId="12" applyFont="1" applyFill="1" applyBorder="1" applyAlignment="1">
      <alignment horizontal="center"/>
    </xf>
    <xf numFmtId="44" fontId="4" fillId="0" borderId="0" xfId="12" applyFont="1" applyAlignment="1">
      <alignment horizontal="center"/>
    </xf>
    <xf numFmtId="44" fontId="4" fillId="0" borderId="4" xfId="12" applyFont="1" applyBorder="1" applyAlignment="1"/>
    <xf numFmtId="0" fontId="10" fillId="0" borderId="0" xfId="0" applyFont="1" applyBorder="1" applyAlignment="1"/>
    <xf numFmtId="44" fontId="17" fillId="0" borderId="0" xfId="12" applyFont="1" applyAlignment="1"/>
    <xf numFmtId="0" fontId="9" fillId="0" borderId="0" xfId="0" applyFont="1" applyBorder="1" applyAlignment="1"/>
    <xf numFmtId="0" fontId="17" fillId="0" borderId="0" xfId="0" applyFont="1" applyAlignment="1"/>
    <xf numFmtId="0" fontId="4" fillId="0" borderId="0" xfId="0" applyFont="1" applyAlignment="1">
      <alignment horizontal="center"/>
    </xf>
    <xf numFmtId="0" fontId="10" fillId="0" borderId="0" xfId="0" applyFont="1" applyBorder="1" applyAlignment="1">
      <alignment wrapText="1"/>
    </xf>
    <xf numFmtId="44" fontId="10" fillId="0" borderId="0" xfId="12" applyFont="1" applyAlignment="1"/>
    <xf numFmtId="0" fontId="4" fillId="0" borderId="0" xfId="0" applyFont="1" applyFill="1" applyBorder="1" applyAlignment="1" applyProtection="1">
      <alignment horizontal="left" vertical="top"/>
      <protection locked="0"/>
    </xf>
    <xf numFmtId="0" fontId="4" fillId="0" borderId="0" xfId="0" applyFont="1" applyFill="1" applyBorder="1" applyAlignment="1" applyProtection="1">
      <alignment horizontal="left" vertical="top" wrapText="1"/>
      <protection locked="0"/>
    </xf>
    <xf numFmtId="0" fontId="4" fillId="0" borderId="0" xfId="0" applyFont="1" applyFill="1" applyBorder="1" applyAlignment="1" applyProtection="1">
      <protection locked="0"/>
    </xf>
    <xf numFmtId="0" fontId="17" fillId="0" borderId="0" xfId="0" applyFont="1" applyFill="1" applyBorder="1" applyAlignment="1" applyProtection="1">
      <protection locked="0"/>
    </xf>
    <xf numFmtId="0" fontId="17" fillId="0" borderId="0" xfId="0" applyFont="1" applyFill="1" applyBorder="1" applyAlignment="1" applyProtection="1">
      <alignment horizontal="left" vertical="top"/>
      <protection locked="0"/>
    </xf>
    <xf numFmtId="0" fontId="17" fillId="0" borderId="0" xfId="0" applyFont="1" applyFill="1" applyBorder="1" applyAlignment="1" applyProtection="1">
      <alignment horizontal="left" vertical="top" wrapText="1"/>
      <protection locked="0"/>
    </xf>
    <xf numFmtId="0" fontId="17" fillId="0" borderId="0" xfId="0" applyFont="1" applyFill="1" applyBorder="1" applyAlignment="1">
      <alignment horizontal="left" vertical="top"/>
    </xf>
    <xf numFmtId="0" fontId="116" fillId="0" borderId="51" xfId="0" applyFont="1" applyBorder="1" applyAlignment="1">
      <alignment horizontal="center" wrapText="1"/>
    </xf>
    <xf numFmtId="0" fontId="116" fillId="0" borderId="52" xfId="0" applyFont="1" applyBorder="1" applyAlignment="1">
      <alignment horizontal="center" wrapText="1"/>
    </xf>
    <xf numFmtId="0" fontId="117" fillId="0" borderId="23" xfId="0" applyFont="1" applyBorder="1" applyAlignment="1">
      <alignment horizontal="left" indent="2"/>
    </xf>
    <xf numFmtId="168" fontId="117" fillId="0" borderId="4" xfId="2" applyNumberFormat="1" applyFont="1" applyBorder="1" applyAlignment="1">
      <alignment horizontal="right" vertical="center"/>
    </xf>
    <xf numFmtId="2" fontId="116" fillId="0" borderId="0" xfId="11" applyNumberFormat="1" applyFont="1" applyBorder="1" applyAlignment="1">
      <alignment vertical="top"/>
    </xf>
    <xf numFmtId="44" fontId="116" fillId="8" borderId="0" xfId="11" applyFont="1" applyFill="1" applyBorder="1" applyAlignment="1">
      <alignment vertical="top"/>
    </xf>
    <xf numFmtId="44" fontId="117" fillId="0" borderId="0" xfId="11" applyFont="1" applyBorder="1" applyAlignment="1">
      <alignment horizontal="center" vertical="top"/>
    </xf>
    <xf numFmtId="1" fontId="117" fillId="0" borderId="0" xfId="11" applyNumberFormat="1" applyFont="1" applyBorder="1" applyAlignment="1">
      <alignment horizontal="center" vertical="center"/>
    </xf>
    <xf numFmtId="0" fontId="14" fillId="13" borderId="0" xfId="0" applyFont="1" applyFill="1" applyBorder="1" applyAlignment="1" applyProtection="1">
      <alignment horizontal="left" vertical="top"/>
      <protection locked="0"/>
    </xf>
    <xf numFmtId="0" fontId="14" fillId="13" borderId="0" xfId="0" applyFont="1" applyFill="1" applyBorder="1" applyAlignment="1" applyProtection="1">
      <alignment horizontal="left"/>
      <protection locked="0"/>
    </xf>
    <xf numFmtId="0" fontId="14" fillId="13" borderId="0" xfId="0" applyFont="1" applyFill="1" applyBorder="1" applyAlignment="1">
      <alignment horizontal="left" vertical="top"/>
    </xf>
    <xf numFmtId="0" fontId="234" fillId="0" borderId="0" xfId="25"/>
    <xf numFmtId="0" fontId="234" fillId="0" borderId="0" xfId="25" applyFill="1"/>
    <xf numFmtId="0" fontId="112" fillId="0" borderId="36" xfId="25" applyFont="1" applyFill="1" applyBorder="1" applyAlignment="1">
      <alignment horizontal="center"/>
    </xf>
    <xf numFmtId="0" fontId="112" fillId="11" borderId="36" xfId="25" applyFont="1" applyFill="1" applyBorder="1" applyAlignment="1">
      <alignment horizontal="center"/>
    </xf>
    <xf numFmtId="0" fontId="112" fillId="0" borderId="0" xfId="25" applyFont="1"/>
    <xf numFmtId="0" fontId="112" fillId="0" borderId="34" xfId="25" applyFont="1" applyFill="1" applyBorder="1" applyAlignment="1">
      <alignment horizontal="center"/>
    </xf>
    <xf numFmtId="0" fontId="112" fillId="11" borderId="34" xfId="25" applyFont="1" applyFill="1" applyBorder="1" applyAlignment="1">
      <alignment horizontal="center"/>
    </xf>
    <xf numFmtId="0" fontId="112" fillId="0" borderId="0" xfId="25" applyFont="1" applyFill="1" applyAlignment="1">
      <alignment horizontal="center"/>
    </xf>
    <xf numFmtId="0" fontId="112" fillId="11" borderId="0" xfId="25" applyFont="1" applyFill="1" applyAlignment="1">
      <alignment horizontal="center"/>
    </xf>
    <xf numFmtId="0" fontId="112" fillId="0" borderId="0" xfId="25" applyFont="1" applyFill="1"/>
    <xf numFmtId="0" fontId="112" fillId="11" borderId="0" xfId="25" applyFont="1" applyFill="1"/>
    <xf numFmtId="0" fontId="112" fillId="0" borderId="4" xfId="25" applyFont="1" applyFill="1" applyBorder="1" applyAlignment="1">
      <alignment horizontal="center"/>
    </xf>
    <xf numFmtId="0" fontId="112" fillId="11" borderId="4" xfId="25" applyFont="1" applyFill="1" applyBorder="1" applyAlignment="1">
      <alignment horizontal="center"/>
    </xf>
    <xf numFmtId="0" fontId="112" fillId="0" borderId="4" xfId="25" applyFont="1" applyFill="1" applyBorder="1" applyAlignment="1">
      <alignment wrapText="1"/>
    </xf>
    <xf numFmtId="0" fontId="112" fillId="0" borderId="4" xfId="25" applyFont="1" applyFill="1" applyBorder="1" applyAlignment="1">
      <alignment horizontal="center" wrapText="1"/>
    </xf>
    <xf numFmtId="0" fontId="112" fillId="11" borderId="4" xfId="25" applyFont="1" applyFill="1" applyBorder="1" applyAlignment="1">
      <alignment horizontal="center" wrapText="1"/>
    </xf>
    <xf numFmtId="44" fontId="15" fillId="0" borderId="0" xfId="9" applyFont="1" applyFill="1" applyBorder="1"/>
    <xf numFmtId="44" fontId="15" fillId="11" borderId="0" xfId="9" applyFont="1" applyFill="1" applyBorder="1"/>
    <xf numFmtId="0" fontId="15" fillId="13" borderId="0" xfId="22" applyFont="1" applyFill="1" applyAlignment="1">
      <alignment horizontal="right"/>
    </xf>
    <xf numFmtId="44" fontId="132" fillId="0" borderId="4" xfId="9" applyNumberFormat="1" applyFont="1" applyFill="1" applyBorder="1" applyAlignment="1" applyProtection="1">
      <alignment horizontal="center"/>
      <protection locked="0"/>
    </xf>
    <xf numFmtId="44" fontId="132" fillId="11" borderId="4" xfId="9" applyNumberFormat="1" applyFont="1" applyFill="1" applyBorder="1" applyAlignment="1" applyProtection="1">
      <alignment horizontal="center"/>
      <protection locked="0"/>
    </xf>
    <xf numFmtId="44" fontId="14" fillId="0" borderId="4" xfId="9" applyNumberFormat="1" applyFont="1" applyFill="1" applyBorder="1" applyAlignment="1" applyProtection="1">
      <alignment horizontal="center" vertical="center"/>
      <protection locked="0"/>
    </xf>
    <xf numFmtId="44" fontId="14" fillId="11" borderId="4" xfId="9" applyNumberFormat="1" applyFont="1" applyFill="1" applyBorder="1" applyAlignment="1" applyProtection="1">
      <alignment horizontal="center" vertical="center"/>
      <protection locked="0"/>
    </xf>
    <xf numFmtId="1" fontId="14" fillId="0" borderId="36" xfId="22" applyNumberFormat="1" applyFont="1" applyFill="1" applyBorder="1" applyAlignment="1">
      <alignment horizontal="center" vertical="center" wrapText="1"/>
    </xf>
    <xf numFmtId="1" fontId="14" fillId="11" borderId="36" xfId="22" applyNumberFormat="1" applyFont="1" applyFill="1" applyBorder="1" applyAlignment="1">
      <alignment horizontal="center" vertical="center" wrapText="1"/>
    </xf>
    <xf numFmtId="0" fontId="14" fillId="0" borderId="36" xfId="22" applyFont="1" applyFill="1" applyBorder="1" applyAlignment="1">
      <alignment horizontal="center" vertical="center"/>
    </xf>
    <xf numFmtId="0" fontId="14" fillId="11" borderId="36" xfId="22" applyFont="1" applyFill="1" applyBorder="1" applyAlignment="1">
      <alignment horizontal="center" vertical="center"/>
    </xf>
    <xf numFmtId="0" fontId="234" fillId="0" borderId="16" xfId="25" applyFill="1" applyBorder="1"/>
    <xf numFmtId="0" fontId="234" fillId="11" borderId="16" xfId="25" applyFill="1" applyBorder="1"/>
    <xf numFmtId="4" fontId="14" fillId="0" borderId="16" xfId="22" applyNumberFormat="1" applyFont="1" applyFill="1" applyBorder="1"/>
    <xf numFmtId="0" fontId="14" fillId="0" borderId="16" xfId="22" applyFont="1" applyFill="1" applyBorder="1"/>
    <xf numFmtId="0" fontId="14" fillId="13" borderId="16" xfId="22" applyFont="1" applyFill="1" applyBorder="1"/>
    <xf numFmtId="9" fontId="132" fillId="0" borderId="4" xfId="34" applyFont="1" applyFill="1" applyBorder="1" applyAlignment="1" applyProtection="1">
      <alignment horizontal="center"/>
      <protection locked="0"/>
    </xf>
    <xf numFmtId="9" fontId="132" fillId="11" borderId="4" xfId="34" applyFont="1" applyFill="1" applyBorder="1" applyAlignment="1" applyProtection="1">
      <alignment horizontal="center"/>
      <protection locked="0"/>
    </xf>
    <xf numFmtId="9" fontId="132" fillId="0" borderId="4" xfId="34" applyFont="1" applyFill="1" applyBorder="1" applyAlignment="1" applyProtection="1">
      <alignment horizontal="center" wrapText="1"/>
      <protection locked="0"/>
    </xf>
    <xf numFmtId="44" fontId="132" fillId="0" borderId="4" xfId="9" applyNumberFormat="1" applyFont="1" applyFill="1" applyBorder="1" applyAlignment="1" applyProtection="1">
      <alignment horizontal="center" wrapText="1"/>
      <protection locked="0"/>
    </xf>
    <xf numFmtId="0" fontId="15" fillId="0" borderId="4" xfId="22" applyFont="1" applyFill="1" applyBorder="1" applyAlignment="1">
      <alignment horizontal="center"/>
    </xf>
    <xf numFmtId="0" fontId="15" fillId="11" borderId="4" xfId="22" applyFont="1" applyFill="1" applyBorder="1" applyAlignment="1">
      <alignment horizontal="center"/>
    </xf>
    <xf numFmtId="0" fontId="15" fillId="13" borderId="94" xfId="22" applyFont="1" applyFill="1" applyBorder="1" applyAlignment="1"/>
    <xf numFmtId="0" fontId="15" fillId="13" borderId="23" xfId="22" applyFont="1" applyFill="1" applyBorder="1" applyAlignment="1"/>
    <xf numFmtId="44" fontId="132" fillId="0" borderId="0" xfId="9" applyNumberFormat="1" applyFont="1" applyFill="1" applyAlignment="1" applyProtection="1">
      <alignment horizontal="center"/>
      <protection locked="0"/>
    </xf>
    <xf numFmtId="44" fontId="132" fillId="11" borderId="0" xfId="9" applyNumberFormat="1" applyFont="1" applyFill="1" applyAlignment="1" applyProtection="1">
      <alignment horizontal="center"/>
      <protection locked="0"/>
    </xf>
    <xf numFmtId="1" fontId="14" fillId="13" borderId="0" xfId="22" applyNumberFormat="1" applyFont="1" applyFill="1" applyAlignment="1">
      <alignment horizontal="center"/>
    </xf>
    <xf numFmtId="0" fontId="14" fillId="13" borderId="0" xfId="22" applyFont="1" applyFill="1"/>
    <xf numFmtId="44" fontId="100" fillId="0" borderId="57" xfId="9" applyNumberFormat="1" applyFont="1" applyFill="1" applyBorder="1" applyAlignment="1" applyProtection="1">
      <alignment horizontal="center"/>
      <protection locked="0"/>
    </xf>
    <xf numFmtId="44" fontId="112" fillId="11" borderId="57" xfId="9" applyNumberFormat="1" applyFont="1" applyFill="1" applyBorder="1" applyAlignment="1" applyProtection="1">
      <alignment horizontal="center"/>
      <protection locked="0"/>
    </xf>
    <xf numFmtId="44" fontId="112" fillId="0" borderId="57" xfId="9" applyNumberFormat="1" applyFont="1" applyFill="1" applyBorder="1" applyAlignment="1" applyProtection="1">
      <alignment horizontal="center"/>
      <protection locked="0"/>
    </xf>
    <xf numFmtId="0" fontId="234" fillId="11" borderId="0" xfId="25" applyFill="1"/>
    <xf numFmtId="44" fontId="100" fillId="0" borderId="0" xfId="9" applyNumberFormat="1" applyFont="1" applyFill="1" applyBorder="1" applyAlignment="1" applyProtection="1">
      <alignment horizontal="center"/>
      <protection locked="0"/>
    </xf>
    <xf numFmtId="44" fontId="100" fillId="11" borderId="0" xfId="9" applyNumberFormat="1" applyFont="1" applyFill="1" applyBorder="1" applyAlignment="1" applyProtection="1">
      <alignment horizontal="center"/>
      <protection locked="0"/>
    </xf>
    <xf numFmtId="0" fontId="112" fillId="0" borderId="0" xfId="25" applyFont="1" applyBorder="1" applyAlignment="1">
      <alignment horizontal="right" vertical="top" wrapText="1"/>
    </xf>
    <xf numFmtId="0" fontId="112" fillId="0" borderId="0" xfId="25" applyFont="1" applyBorder="1" applyAlignment="1">
      <alignment horizontal="left"/>
    </xf>
    <xf numFmtId="44" fontId="132" fillId="0" borderId="34" xfId="9" applyNumberFormat="1" applyFont="1" applyFill="1" applyBorder="1" applyAlignment="1" applyProtection="1">
      <alignment vertical="top"/>
      <protection locked="0"/>
    </xf>
    <xf numFmtId="44" fontId="132" fillId="11" borderId="34" xfId="9" applyNumberFormat="1" applyFont="1" applyFill="1" applyBorder="1" applyAlignment="1" applyProtection="1">
      <alignment vertical="top"/>
      <protection locked="0"/>
    </xf>
    <xf numFmtId="44" fontId="132" fillId="0" borderId="4" xfId="9" applyNumberFormat="1" applyFont="1" applyFill="1" applyBorder="1" applyAlignment="1" applyProtection="1">
      <alignment vertical="top"/>
      <protection locked="0"/>
    </xf>
    <xf numFmtId="44" fontId="132" fillId="11" borderId="4" xfId="9" applyNumberFormat="1" applyFont="1" applyFill="1" applyBorder="1" applyAlignment="1" applyProtection="1">
      <alignment vertical="top"/>
      <protection locked="0"/>
    </xf>
    <xf numFmtId="44" fontId="132" fillId="0" borderId="34" xfId="9" applyNumberFormat="1" applyFont="1" applyFill="1" applyBorder="1" applyAlignment="1" applyProtection="1">
      <alignment horizontal="center" vertical="top"/>
      <protection locked="0"/>
    </xf>
    <xf numFmtId="44" fontId="132" fillId="11" borderId="34" xfId="9" applyNumberFormat="1" applyFont="1" applyFill="1" applyBorder="1" applyAlignment="1" applyProtection="1">
      <alignment horizontal="center" vertical="top"/>
      <protection locked="0"/>
    </xf>
    <xf numFmtId="44" fontId="132" fillId="0" borderId="16" xfId="9" applyNumberFormat="1" applyFont="1" applyFill="1" applyBorder="1" applyAlignment="1" applyProtection="1">
      <alignment horizontal="center"/>
      <protection locked="0"/>
    </xf>
    <xf numFmtId="44" fontId="132" fillId="11" borderId="16" xfId="9" applyNumberFormat="1" applyFont="1" applyFill="1" applyBorder="1" applyAlignment="1" applyProtection="1">
      <alignment horizontal="center"/>
      <protection locked="0"/>
    </xf>
    <xf numFmtId="0" fontId="112" fillId="0" borderId="0" xfId="25" applyFont="1" applyBorder="1" applyAlignment="1">
      <alignment horizontal="left" vertical="top" wrapText="1"/>
    </xf>
    <xf numFmtId="44" fontId="133" fillId="0" borderId="4" xfId="9" applyNumberFormat="1" applyFont="1" applyFill="1" applyBorder="1" applyAlignment="1" applyProtection="1">
      <alignment horizontal="center"/>
      <protection locked="0"/>
    </xf>
    <xf numFmtId="44" fontId="133" fillId="11" borderId="4" xfId="9" applyNumberFormat="1" applyFont="1" applyFill="1" applyBorder="1" applyAlignment="1" applyProtection="1">
      <alignment horizontal="center"/>
      <protection locked="0"/>
    </xf>
    <xf numFmtId="44" fontId="133" fillId="0" borderId="34" xfId="15" applyFont="1" applyFill="1" applyBorder="1" applyAlignment="1">
      <alignment horizontal="center" vertical="top"/>
    </xf>
    <xf numFmtId="44" fontId="133" fillId="11" borderId="34" xfId="15" applyFont="1" applyFill="1" applyBorder="1" applyAlignment="1">
      <alignment horizontal="center" vertical="top"/>
    </xf>
    <xf numFmtId="9" fontId="132" fillId="0" borderId="0" xfId="34" applyFont="1" applyFill="1" applyBorder="1" applyAlignment="1" applyProtection="1">
      <alignment horizontal="center"/>
      <protection locked="0"/>
    </xf>
    <xf numFmtId="9" fontId="132" fillId="11" borderId="0" xfId="34" applyFont="1" applyFill="1" applyBorder="1" applyAlignment="1" applyProtection="1">
      <alignment horizontal="center"/>
      <protection locked="0"/>
    </xf>
    <xf numFmtId="0" fontId="112" fillId="0" borderId="0" xfId="25" applyFont="1" applyBorder="1" applyAlignment="1">
      <alignment horizontal="left" vertical="center" wrapText="1"/>
    </xf>
    <xf numFmtId="0" fontId="112" fillId="0" borderId="0" xfId="25" applyFont="1" applyBorder="1" applyAlignment="1">
      <alignment horizontal="left" wrapText="1"/>
    </xf>
    <xf numFmtId="0" fontId="98" fillId="0" borderId="4" xfId="25" applyFont="1" applyFill="1" applyBorder="1" applyAlignment="1">
      <alignment horizontal="center"/>
    </xf>
    <xf numFmtId="0" fontId="98" fillId="11" borderId="4" xfId="25" applyFont="1" applyFill="1" applyBorder="1" applyAlignment="1">
      <alignment horizontal="center"/>
    </xf>
    <xf numFmtId="0" fontId="234" fillId="0" borderId="0" xfId="25" applyFill="1" applyAlignment="1">
      <alignment horizontal="centerContinuous"/>
    </xf>
    <xf numFmtId="0" fontId="234" fillId="0" borderId="0" xfId="25" applyAlignment="1">
      <alignment horizontal="centerContinuous"/>
    </xf>
    <xf numFmtId="0" fontId="98" fillId="0" borderId="0" xfId="25" applyFont="1" applyFill="1" applyAlignment="1">
      <alignment horizontal="centerContinuous"/>
    </xf>
    <xf numFmtId="0" fontId="98" fillId="0" borderId="0" xfId="25" applyFont="1" applyAlignment="1">
      <alignment horizontal="centerContinuous"/>
    </xf>
    <xf numFmtId="22" fontId="98" fillId="0" borderId="0" xfId="25" quotePrefix="1" applyNumberFormat="1" applyFont="1" applyAlignment="1">
      <alignment horizontal="centerContinuous"/>
    </xf>
    <xf numFmtId="0" fontId="98" fillId="0" borderId="0" xfId="26" applyFont="1" applyAlignment="1">
      <alignment horizontal="left"/>
    </xf>
    <xf numFmtId="0" fontId="98" fillId="0" borderId="0" xfId="26" applyFont="1" applyAlignment="1">
      <alignment horizontal="center"/>
    </xf>
    <xf numFmtId="0" fontId="234" fillId="0" borderId="0" xfId="26"/>
    <xf numFmtId="0" fontId="98" fillId="0" borderId="13" xfId="26" applyFont="1" applyBorder="1" applyAlignment="1"/>
    <xf numFmtId="0" fontId="100" fillId="0" borderId="12" xfId="26" applyFont="1" applyFill="1" applyBorder="1" applyAlignment="1"/>
    <xf numFmtId="0" fontId="100" fillId="0" borderId="13" xfId="26" applyFont="1" applyFill="1" applyBorder="1" applyAlignment="1"/>
    <xf numFmtId="0" fontId="100" fillId="4" borderId="26" xfId="26" applyFont="1" applyFill="1" applyBorder="1" applyAlignment="1">
      <alignment horizontal="center"/>
    </xf>
    <xf numFmtId="0" fontId="100" fillId="4" borderId="99" xfId="26" applyFont="1" applyFill="1" applyBorder="1" applyAlignment="1">
      <alignment horizontal="center"/>
    </xf>
    <xf numFmtId="0" fontId="100" fillId="4" borderId="34" xfId="26" applyFont="1" applyFill="1" applyBorder="1" applyAlignment="1">
      <alignment horizontal="center" wrapText="1"/>
    </xf>
    <xf numFmtId="0" fontId="100" fillId="4" borderId="24" xfId="26" applyFont="1" applyFill="1" applyBorder="1" applyAlignment="1"/>
    <xf numFmtId="0" fontId="100" fillId="4" borderId="101" xfId="26" applyFont="1" applyFill="1" applyBorder="1" applyAlignment="1"/>
    <xf numFmtId="0" fontId="100" fillId="4" borderId="51" xfId="26" applyFont="1" applyFill="1" applyBorder="1" applyAlignment="1">
      <alignment horizontal="center"/>
    </xf>
    <xf numFmtId="0" fontId="100" fillId="4" borderId="102" xfId="26" applyFont="1" applyFill="1" applyBorder="1" applyAlignment="1"/>
    <xf numFmtId="0" fontId="100" fillId="4" borderId="103" xfId="26" applyFont="1" applyFill="1" applyBorder="1" applyAlignment="1"/>
    <xf numFmtId="0" fontId="100" fillId="4" borderId="96" xfId="26" applyFont="1" applyFill="1" applyBorder="1" applyAlignment="1">
      <alignment horizontal="center"/>
    </xf>
    <xf numFmtId="0" fontId="100" fillId="4" borderId="68" xfId="26" applyFont="1" applyFill="1" applyBorder="1" applyAlignment="1">
      <alignment horizontal="center" wrapText="1"/>
    </xf>
    <xf numFmtId="0" fontId="100" fillId="4" borderId="36" xfId="26" applyFont="1" applyFill="1" applyBorder="1" applyAlignment="1">
      <alignment horizontal="center" wrapText="1"/>
    </xf>
    <xf numFmtId="0" fontId="100" fillId="4" borderId="53" xfId="26" applyFont="1" applyFill="1" applyBorder="1" applyAlignment="1">
      <alignment horizontal="center" wrapText="1"/>
    </xf>
    <xf numFmtId="0" fontId="100" fillId="4" borderId="104" xfId="26" applyFont="1" applyFill="1" applyBorder="1" applyAlignment="1">
      <alignment horizontal="center" wrapText="1"/>
    </xf>
    <xf numFmtId="0" fontId="100" fillId="4" borderId="52" xfId="26" applyFont="1" applyFill="1" applyBorder="1" applyAlignment="1">
      <alignment horizontal="center" wrapText="1"/>
    </xf>
    <xf numFmtId="0" fontId="112" fillId="0" borderId="10" xfId="26" applyFont="1" applyBorder="1"/>
    <xf numFmtId="0" fontId="112" fillId="0" borderId="4" xfId="26" applyFont="1" applyBorder="1"/>
    <xf numFmtId="0" fontId="112" fillId="0" borderId="23" xfId="26" applyFont="1" applyBorder="1" applyAlignment="1">
      <alignment horizontal="center"/>
    </xf>
    <xf numFmtId="165" fontId="112" fillId="0" borderId="10" xfId="26" applyNumberFormat="1" applyFont="1" applyBorder="1"/>
    <xf numFmtId="165" fontId="112" fillId="0" borderId="4" xfId="26" applyNumberFormat="1" applyFont="1" applyBorder="1"/>
    <xf numFmtId="165" fontId="112" fillId="0" borderId="23" xfId="26" applyNumberFormat="1" applyFont="1" applyBorder="1"/>
    <xf numFmtId="165" fontId="112" fillId="12" borderId="10" xfId="26" applyNumberFormat="1" applyFont="1" applyFill="1" applyBorder="1" applyAlignment="1">
      <alignment horizontal="center"/>
    </xf>
    <xf numFmtId="165" fontId="112" fillId="12" borderId="4" xfId="26" applyNumberFormat="1" applyFont="1" applyFill="1" applyBorder="1" applyAlignment="1">
      <alignment horizontal="center" wrapText="1"/>
    </xf>
    <xf numFmtId="0" fontId="112" fillId="12" borderId="11" xfId="26" applyFont="1" applyFill="1" applyBorder="1" applyAlignment="1">
      <alignment horizontal="center" wrapText="1"/>
    </xf>
    <xf numFmtId="165" fontId="112" fillId="0" borderId="22" xfId="26" applyNumberFormat="1" applyFont="1" applyBorder="1"/>
    <xf numFmtId="165" fontId="112" fillId="0" borderId="11" xfId="26" applyNumberFormat="1" applyFont="1" applyBorder="1"/>
    <xf numFmtId="165" fontId="112" fillId="12" borderId="10" xfId="26" applyNumberFormat="1" applyFont="1" applyFill="1" applyBorder="1"/>
    <xf numFmtId="165" fontId="112" fillId="12" borderId="4" xfId="26" applyNumberFormat="1" applyFont="1" applyFill="1" applyBorder="1"/>
    <xf numFmtId="165" fontId="112" fillId="12" borderId="11" xfId="26" applyNumberFormat="1" applyFont="1" applyFill="1" applyBorder="1"/>
    <xf numFmtId="165" fontId="112" fillId="0" borderId="10" xfId="26" applyNumberFormat="1" applyFont="1" applyBorder="1" applyAlignment="1">
      <alignment horizontal="center"/>
    </xf>
    <xf numFmtId="165" fontId="112" fillId="0" borderId="4" xfId="26" applyNumberFormat="1" applyFont="1" applyBorder="1" applyAlignment="1">
      <alignment horizontal="center"/>
    </xf>
    <xf numFmtId="165" fontId="112" fillId="0" borderId="23" xfId="26" applyNumberFormat="1" applyFont="1" applyBorder="1" applyAlignment="1">
      <alignment horizontal="center"/>
    </xf>
    <xf numFmtId="165" fontId="112" fillId="0" borderId="22" xfId="26" applyNumberFormat="1" applyFont="1" applyBorder="1" applyAlignment="1">
      <alignment horizontal="center"/>
    </xf>
    <xf numFmtId="165" fontId="112" fillId="0" borderId="11" xfId="26" applyNumberFormat="1" applyFont="1" applyBorder="1" applyAlignment="1">
      <alignment horizontal="center"/>
    </xf>
    <xf numFmtId="165" fontId="112" fillId="12" borderId="4" xfId="26" applyNumberFormat="1" applyFont="1" applyFill="1" applyBorder="1" applyAlignment="1">
      <alignment horizontal="center"/>
    </xf>
    <xf numFmtId="165" fontId="112" fillId="12" borderId="11" xfId="26" applyNumberFormat="1" applyFont="1" applyFill="1" applyBorder="1" applyAlignment="1">
      <alignment horizontal="center"/>
    </xf>
    <xf numFmtId="0" fontId="112" fillId="0" borderId="105" xfId="26" applyFont="1" applyBorder="1"/>
    <xf numFmtId="0" fontId="112" fillId="0" borderId="94" xfId="26" applyFont="1" applyBorder="1"/>
    <xf numFmtId="0" fontId="112" fillId="0" borderId="94" xfId="26" applyFont="1" applyBorder="1" applyAlignment="1">
      <alignment horizontal="center"/>
    </xf>
    <xf numFmtId="165" fontId="100" fillId="0" borderId="94" xfId="26" applyNumberFormat="1" applyFont="1" applyFill="1" applyBorder="1" applyAlignment="1">
      <alignment horizontal="center"/>
    </xf>
    <xf numFmtId="165" fontId="100" fillId="0" borderId="94" xfId="26" applyNumberFormat="1" applyFont="1" applyFill="1" applyBorder="1" applyAlignment="1">
      <alignment horizontal="center" wrapText="1"/>
    </xf>
    <xf numFmtId="0" fontId="100" fillId="0" borderId="94" xfId="26" applyFont="1" applyFill="1" applyBorder="1" applyAlignment="1">
      <alignment horizontal="center" wrapText="1"/>
    </xf>
    <xf numFmtId="165" fontId="100" fillId="0" borderId="94" xfId="26" applyNumberFormat="1" applyFont="1" applyFill="1" applyBorder="1" applyAlignment="1">
      <alignment horizontal="right"/>
    </xf>
    <xf numFmtId="165" fontId="100" fillId="0" borderId="106" xfId="26" applyNumberFormat="1" applyFont="1" applyFill="1" applyBorder="1" applyAlignment="1">
      <alignment horizontal="center"/>
    </xf>
    <xf numFmtId="165" fontId="112" fillId="12" borderId="0" xfId="26" applyNumberFormat="1" applyFont="1" applyFill="1" applyBorder="1"/>
    <xf numFmtId="165" fontId="112" fillId="12" borderId="16" xfId="26" applyNumberFormat="1" applyFont="1" applyFill="1" applyBorder="1"/>
    <xf numFmtId="0" fontId="112" fillId="12" borderId="10" xfId="26" applyFont="1" applyFill="1" applyBorder="1" applyAlignment="1">
      <alignment horizontal="center"/>
    </xf>
    <xf numFmtId="0" fontId="112" fillId="12" borderId="4" xfId="26" applyFont="1" applyFill="1" applyBorder="1" applyAlignment="1">
      <alignment horizontal="center" wrapText="1"/>
    </xf>
    <xf numFmtId="0" fontId="112" fillId="12" borderId="11" xfId="26" applyFont="1" applyFill="1" applyBorder="1" applyAlignment="1">
      <alignment horizontal="center"/>
    </xf>
    <xf numFmtId="165" fontId="100" fillId="8" borderId="11" xfId="26" applyNumberFormat="1" applyFont="1" applyFill="1" applyBorder="1"/>
    <xf numFmtId="165" fontId="112" fillId="12" borderId="57" xfId="26" applyNumberFormat="1" applyFont="1" applyFill="1" applyBorder="1"/>
    <xf numFmtId="0" fontId="112" fillId="12" borderId="22" xfId="26" applyFont="1" applyFill="1" applyBorder="1" applyAlignment="1">
      <alignment horizontal="center"/>
    </xf>
    <xf numFmtId="0" fontId="112" fillId="12" borderId="106" xfId="26" applyFont="1" applyFill="1" applyBorder="1" applyAlignment="1">
      <alignment horizontal="center"/>
    </xf>
    <xf numFmtId="0" fontId="100" fillId="0" borderId="70" xfId="26" applyFont="1" applyFill="1" applyBorder="1"/>
    <xf numFmtId="0" fontId="100" fillId="0" borderId="57" xfId="26" applyFont="1" applyFill="1" applyBorder="1"/>
    <xf numFmtId="0" fontId="100" fillId="0" borderId="57" xfId="26" applyFont="1" applyFill="1" applyBorder="1" applyAlignment="1">
      <alignment horizontal="center"/>
    </xf>
    <xf numFmtId="165" fontId="100" fillId="0" borderId="57" xfId="26" applyNumberFormat="1" applyFont="1" applyFill="1" applyBorder="1" applyAlignment="1">
      <alignment horizontal="center"/>
    </xf>
    <xf numFmtId="165" fontId="100" fillId="0" borderId="70" xfId="26" applyNumberFormat="1" applyFont="1" applyFill="1" applyBorder="1" applyAlignment="1">
      <alignment horizontal="center"/>
    </xf>
    <xf numFmtId="165" fontId="100" fillId="0" borderId="57" xfId="26" applyNumberFormat="1" applyFont="1" applyFill="1" applyBorder="1" applyAlignment="1">
      <alignment horizontal="center" wrapText="1"/>
    </xf>
    <xf numFmtId="0" fontId="100" fillId="0" borderId="107" xfId="26" applyFont="1" applyFill="1" applyBorder="1" applyAlignment="1">
      <alignment horizontal="center" wrapText="1"/>
    </xf>
    <xf numFmtId="165" fontId="100" fillId="8" borderId="57" xfId="26" applyNumberFormat="1" applyFont="1" applyFill="1" applyBorder="1" applyAlignment="1">
      <alignment horizontal="center"/>
    </xf>
    <xf numFmtId="165" fontId="100" fillId="0" borderId="52" xfId="26" applyNumberFormat="1" applyFont="1" applyFill="1" applyBorder="1" applyAlignment="1">
      <alignment horizontal="center"/>
    </xf>
    <xf numFmtId="165" fontId="100" fillId="0" borderId="36" xfId="26" applyNumberFormat="1" applyFont="1" applyFill="1" applyBorder="1" applyAlignment="1">
      <alignment horizontal="center"/>
    </xf>
    <xf numFmtId="165" fontId="100" fillId="0" borderId="0" xfId="26" applyNumberFormat="1" applyFont="1" applyFill="1" applyBorder="1" applyAlignment="1">
      <alignment horizontal="center"/>
    </xf>
    <xf numFmtId="0" fontId="98" fillId="0" borderId="0" xfId="26" applyFont="1" applyFill="1"/>
    <xf numFmtId="0" fontId="112" fillId="0" borderId="70" xfId="26" applyFont="1" applyFill="1" applyBorder="1"/>
    <xf numFmtId="0" fontId="112" fillId="0" borderId="57" xfId="26" applyFont="1" applyFill="1" applyBorder="1"/>
    <xf numFmtId="0" fontId="112" fillId="0" borderId="57" xfId="26" applyFont="1" applyFill="1" applyBorder="1" applyAlignment="1">
      <alignment horizontal="center"/>
    </xf>
    <xf numFmtId="165" fontId="112" fillId="0" borderId="57" xfId="26" applyNumberFormat="1" applyFont="1" applyFill="1" applyBorder="1"/>
    <xf numFmtId="165" fontId="98" fillId="0" borderId="0" xfId="26" applyNumberFormat="1" applyFont="1" applyFill="1" applyBorder="1"/>
    <xf numFmtId="165" fontId="98" fillId="8" borderId="0" xfId="26" applyNumberFormat="1" applyFont="1" applyFill="1" applyBorder="1"/>
    <xf numFmtId="165" fontId="112" fillId="0" borderId="0" xfId="26" applyNumberFormat="1" applyFont="1" applyFill="1" applyBorder="1"/>
    <xf numFmtId="165" fontId="100" fillId="0" borderId="57" xfId="26" applyNumberFormat="1" applyFont="1" applyFill="1" applyBorder="1" applyAlignment="1">
      <alignment horizontal="right"/>
    </xf>
    <xf numFmtId="0" fontId="234" fillId="0" borderId="0" xfId="26" applyBorder="1"/>
    <xf numFmtId="165" fontId="112" fillId="15" borderId="10" xfId="26" applyNumberFormat="1" applyFont="1" applyFill="1" applyBorder="1"/>
    <xf numFmtId="165" fontId="112" fillId="15" borderId="4" xfId="26" applyNumberFormat="1" applyFont="1" applyFill="1" applyBorder="1"/>
    <xf numFmtId="165" fontId="112" fillId="15" borderId="11" xfId="26" applyNumberFormat="1" applyFont="1" applyFill="1" applyBorder="1"/>
    <xf numFmtId="165" fontId="112" fillId="12" borderId="10" xfId="26" applyNumberFormat="1" applyFont="1" applyFill="1" applyBorder="1" applyAlignment="1">
      <alignment horizontal="right"/>
    </xf>
    <xf numFmtId="165" fontId="112" fillId="12" borderId="4" xfId="26" applyNumberFormat="1" applyFont="1" applyFill="1" applyBorder="1" applyAlignment="1">
      <alignment horizontal="right"/>
    </xf>
    <xf numFmtId="165" fontId="112" fillId="12" borderId="11" xfId="26" applyNumberFormat="1" applyFont="1" applyFill="1" applyBorder="1" applyAlignment="1">
      <alignment horizontal="right"/>
    </xf>
    <xf numFmtId="165" fontId="112" fillId="8" borderId="23" xfId="26" applyNumberFormat="1" applyFont="1" applyFill="1" applyBorder="1"/>
    <xf numFmtId="165" fontId="100" fillId="8" borderId="57" xfId="26" applyNumberFormat="1" applyFont="1" applyFill="1" applyBorder="1"/>
    <xf numFmtId="165" fontId="100" fillId="0" borderId="57" xfId="26" applyNumberFormat="1" applyFont="1" applyFill="1" applyBorder="1"/>
    <xf numFmtId="0" fontId="234" fillId="0" borderId="0" xfId="26" applyFill="1"/>
    <xf numFmtId="165" fontId="112" fillId="0" borderId="23" xfId="26" applyNumberFormat="1" applyFont="1" applyFill="1" applyBorder="1"/>
    <xf numFmtId="0" fontId="112" fillId="0" borderId="105" xfId="26" applyFont="1" applyFill="1" applyBorder="1"/>
    <xf numFmtId="0" fontId="112" fillId="0" borderId="94" xfId="26" applyFont="1" applyFill="1" applyBorder="1"/>
    <xf numFmtId="0" fontId="112" fillId="0" borderId="94" xfId="26" applyFont="1" applyFill="1" applyBorder="1" applyAlignment="1">
      <alignment horizontal="center"/>
    </xf>
    <xf numFmtId="165" fontId="112" fillId="0" borderId="94" xfId="26" applyNumberFormat="1" applyFont="1" applyFill="1" applyBorder="1" applyAlignment="1">
      <alignment horizontal="center"/>
    </xf>
    <xf numFmtId="165" fontId="100" fillId="8" borderId="94" xfId="26" applyNumberFormat="1" applyFont="1" applyFill="1" applyBorder="1" applyAlignment="1">
      <alignment horizontal="center"/>
    </xf>
    <xf numFmtId="165" fontId="112" fillId="0" borderId="94" xfId="26" applyNumberFormat="1" applyFont="1" applyFill="1" applyBorder="1" applyAlignment="1">
      <alignment horizontal="center" wrapText="1"/>
    </xf>
    <xf numFmtId="0" fontId="112" fillId="0" borderId="94" xfId="26" applyFont="1" applyFill="1" applyBorder="1" applyAlignment="1">
      <alignment horizontal="center" wrapText="1"/>
    </xf>
    <xf numFmtId="165" fontId="112" fillId="0" borderId="57" xfId="26" applyNumberFormat="1" applyFont="1" applyFill="1" applyBorder="1" applyAlignment="1">
      <alignment horizontal="center"/>
    </xf>
    <xf numFmtId="165" fontId="112" fillId="0" borderId="57" xfId="26" applyNumberFormat="1" applyFont="1" applyFill="1" applyBorder="1" applyAlignment="1">
      <alignment horizontal="center" wrapText="1"/>
    </xf>
    <xf numFmtId="0" fontId="112" fillId="0" borderId="57" xfId="26" applyFont="1" applyFill="1" applyBorder="1" applyAlignment="1">
      <alignment horizontal="center" wrapText="1"/>
    </xf>
    <xf numFmtId="165" fontId="112" fillId="0" borderId="0" xfId="26" applyNumberFormat="1" applyFont="1" applyFill="1" applyBorder="1" applyAlignment="1">
      <alignment horizontal="center"/>
    </xf>
    <xf numFmtId="165" fontId="112" fillId="0" borderId="9" xfId="26" applyNumberFormat="1" applyFont="1" applyFill="1" applyBorder="1" applyAlignment="1">
      <alignment horizontal="center"/>
    </xf>
    <xf numFmtId="165" fontId="112" fillId="12" borderId="107" xfId="26" applyNumberFormat="1" applyFont="1" applyFill="1" applyBorder="1"/>
    <xf numFmtId="165" fontId="112" fillId="12" borderId="108" xfId="26" applyNumberFormat="1" applyFont="1" applyFill="1" applyBorder="1"/>
    <xf numFmtId="165" fontId="112" fillId="0" borderId="9" xfId="26" applyNumberFormat="1" applyFont="1" applyFill="1" applyBorder="1"/>
    <xf numFmtId="0" fontId="112" fillId="0" borderId="10" xfId="26" applyFont="1" applyBorder="1" applyAlignment="1"/>
    <xf numFmtId="0" fontId="112" fillId="0" borderId="4" xfId="26" applyFont="1" applyBorder="1" applyAlignment="1">
      <alignment horizontal="center"/>
    </xf>
    <xf numFmtId="0" fontId="112" fillId="0" borderId="109" xfId="26" applyFont="1" applyBorder="1"/>
    <xf numFmtId="0" fontId="112" fillId="0" borderId="110" xfId="26" applyFont="1" applyBorder="1"/>
    <xf numFmtId="0" fontId="112" fillId="0" borderId="110" xfId="26" applyFont="1" applyBorder="1" applyAlignment="1">
      <alignment horizontal="center"/>
    </xf>
    <xf numFmtId="165" fontId="112" fillId="0" borderId="84" xfId="26" applyNumberFormat="1" applyFont="1" applyBorder="1"/>
    <xf numFmtId="165" fontId="112" fillId="0" borderId="85" xfId="26" applyNumberFormat="1" applyFont="1" applyBorder="1"/>
    <xf numFmtId="0" fontId="112" fillId="12" borderId="97" xfId="26" applyFont="1" applyFill="1" applyBorder="1" applyAlignment="1">
      <alignment horizontal="center"/>
    </xf>
    <xf numFmtId="0" fontId="112" fillId="12" borderId="111" xfId="26" applyFont="1" applyFill="1" applyBorder="1" applyAlignment="1">
      <alignment horizontal="center"/>
    </xf>
    <xf numFmtId="0" fontId="112" fillId="12" borderId="112" xfId="26" applyFont="1" applyFill="1" applyBorder="1" applyAlignment="1">
      <alignment horizontal="center"/>
    </xf>
    <xf numFmtId="165" fontId="112" fillId="0" borderId="111" xfId="26" applyNumberFormat="1" applyFont="1" applyBorder="1"/>
    <xf numFmtId="165" fontId="112" fillId="0" borderId="98" xfId="26" applyNumberFormat="1" applyFont="1" applyBorder="1"/>
    <xf numFmtId="165" fontId="112" fillId="12" borderId="97" xfId="26" applyNumberFormat="1" applyFont="1" applyFill="1" applyBorder="1"/>
    <xf numFmtId="165" fontId="112" fillId="12" borderId="84" xfId="26" applyNumberFormat="1" applyFont="1" applyFill="1" applyBorder="1"/>
    <xf numFmtId="165" fontId="112" fillId="12" borderId="98" xfId="26" applyNumberFormat="1" applyFont="1" applyFill="1" applyBorder="1"/>
    <xf numFmtId="165" fontId="100" fillId="0" borderId="82" xfId="26" applyNumberFormat="1" applyFont="1" applyBorder="1"/>
    <xf numFmtId="0" fontId="234" fillId="0" borderId="82" xfId="26" applyBorder="1"/>
    <xf numFmtId="165" fontId="112" fillId="0" borderId="82" xfId="26" applyNumberFormat="1" applyFont="1" applyBorder="1"/>
    <xf numFmtId="0" fontId="100" fillId="0" borderId="0" xfId="26" applyFont="1" applyBorder="1" applyAlignment="1">
      <alignment horizontal="right"/>
    </xf>
    <xf numFmtId="165" fontId="100" fillId="0" borderId="0" xfId="26" applyNumberFormat="1" applyFont="1" applyBorder="1" applyAlignment="1">
      <alignment vertical="top"/>
    </xf>
    <xf numFmtId="0" fontId="100" fillId="0" borderId="0" xfId="26" applyFont="1" applyBorder="1" applyAlignment="1">
      <alignment vertical="top"/>
    </xf>
    <xf numFmtId="0" fontId="98" fillId="0" borderId="0" xfId="26" applyFont="1" applyAlignment="1">
      <alignment horizontal="centerContinuous"/>
    </xf>
    <xf numFmtId="22" fontId="98" fillId="0" borderId="0" xfId="26" quotePrefix="1" applyNumberFormat="1" applyFont="1" applyAlignment="1">
      <alignment horizontal="centerContinuous"/>
    </xf>
    <xf numFmtId="0" fontId="234" fillId="0" borderId="0" xfId="26" applyAlignment="1">
      <alignment horizontal="centerContinuous"/>
    </xf>
    <xf numFmtId="0" fontId="98" fillId="0" borderId="4" xfId="26" applyFont="1" applyBorder="1" applyAlignment="1">
      <alignment horizontal="center"/>
    </xf>
    <xf numFmtId="0" fontId="15" fillId="13" borderId="4" xfId="22" applyFont="1" applyFill="1" applyBorder="1" applyAlignment="1">
      <alignment horizontal="center"/>
    </xf>
    <xf numFmtId="44" fontId="132" fillId="13" borderId="4" xfId="9" applyNumberFormat="1" applyFont="1" applyFill="1" applyBorder="1" applyAlignment="1" applyProtection="1">
      <alignment horizontal="center"/>
      <protection locked="0"/>
    </xf>
    <xf numFmtId="44" fontId="132" fillId="8" borderId="4" xfId="9" applyNumberFormat="1" applyFont="1" applyFill="1" applyBorder="1" applyAlignment="1" applyProtection="1">
      <alignment horizontal="center"/>
      <protection locked="0"/>
    </xf>
    <xf numFmtId="0" fontId="112" fillId="0" borderId="0" xfId="26" applyFont="1" applyBorder="1" applyAlignment="1">
      <alignment horizontal="left" wrapText="1"/>
    </xf>
    <xf numFmtId="44" fontId="132" fillId="13" borderId="0" xfId="9" applyNumberFormat="1" applyFont="1" applyFill="1" applyBorder="1" applyAlignment="1" applyProtection="1">
      <alignment horizontal="center"/>
      <protection locked="0"/>
    </xf>
    <xf numFmtId="44" fontId="134" fillId="8" borderId="0" xfId="9" applyNumberFormat="1" applyFont="1" applyFill="1" applyBorder="1" applyAlignment="1" applyProtection="1">
      <alignment horizontal="center"/>
      <protection locked="0"/>
    </xf>
    <xf numFmtId="9" fontId="132" fillId="13" borderId="4" xfId="35" applyFont="1" applyFill="1" applyBorder="1" applyAlignment="1" applyProtection="1">
      <alignment horizontal="center"/>
      <protection locked="0"/>
    </xf>
    <xf numFmtId="9" fontId="132" fillId="8" borderId="4" xfId="35" applyFont="1" applyFill="1" applyBorder="1" applyAlignment="1" applyProtection="1">
      <alignment horizontal="center"/>
      <protection locked="0"/>
    </xf>
    <xf numFmtId="0" fontId="112" fillId="0" borderId="0" xfId="26" applyFont="1" applyBorder="1" applyAlignment="1">
      <alignment horizontal="left" vertical="center" wrapText="1"/>
    </xf>
    <xf numFmtId="9" fontId="132" fillId="13" borderId="0" xfId="35" applyFont="1" applyFill="1" applyBorder="1" applyAlignment="1" applyProtection="1">
      <alignment horizontal="center"/>
      <protection locked="0"/>
    </xf>
    <xf numFmtId="44" fontId="133" fillId="8" borderId="4" xfId="9" applyNumberFormat="1" applyFont="1" applyFill="1" applyBorder="1" applyAlignment="1" applyProtection="1">
      <alignment horizontal="center"/>
      <protection locked="0"/>
    </xf>
    <xf numFmtId="44" fontId="133" fillId="13" borderId="4" xfId="9" applyNumberFormat="1" applyFont="1" applyFill="1" applyBorder="1" applyAlignment="1" applyProtection="1">
      <alignment horizontal="center"/>
      <protection locked="0"/>
    </xf>
    <xf numFmtId="44" fontId="133" fillId="0" borderId="34" xfId="16" applyFont="1" applyBorder="1" applyAlignment="1">
      <alignment horizontal="center" vertical="top"/>
    </xf>
    <xf numFmtId="0" fontId="112" fillId="0" borderId="0" xfId="26" applyFont="1" applyBorder="1" applyAlignment="1">
      <alignment horizontal="left" vertical="top" wrapText="1"/>
    </xf>
    <xf numFmtId="44" fontId="112" fillId="0" borderId="0" xfId="9" applyNumberFormat="1" applyFont="1" applyFill="1" applyBorder="1" applyAlignment="1" applyProtection="1">
      <alignment horizontal="center"/>
      <protection locked="0"/>
    </xf>
    <xf numFmtId="44" fontId="100" fillId="8" borderId="0" xfId="9" applyNumberFormat="1" applyFont="1" applyFill="1" applyBorder="1" applyAlignment="1" applyProtection="1">
      <alignment horizontal="center"/>
      <protection locked="0"/>
    </xf>
    <xf numFmtId="0" fontId="100" fillId="0" borderId="0" xfId="26" applyFont="1" applyBorder="1" applyAlignment="1">
      <alignment horizontal="right" wrapText="1"/>
    </xf>
    <xf numFmtId="0" fontId="100" fillId="0" borderId="0" xfId="26" applyFont="1" applyBorder="1" applyAlignment="1">
      <alignment horizontal="left" vertical="top" wrapText="1"/>
    </xf>
    <xf numFmtId="44" fontId="112" fillId="0" borderId="4" xfId="9" applyNumberFormat="1" applyFont="1" applyFill="1" applyBorder="1" applyAlignment="1" applyProtection="1">
      <alignment horizontal="center"/>
      <protection locked="0"/>
    </xf>
    <xf numFmtId="44" fontId="112" fillId="8" borderId="4" xfId="9" applyNumberFormat="1" applyFont="1" applyFill="1" applyBorder="1" applyAlignment="1" applyProtection="1">
      <alignment horizontal="center"/>
      <protection locked="0"/>
    </xf>
    <xf numFmtId="44" fontId="132" fillId="13" borderId="16" xfId="9" applyNumberFormat="1" applyFont="1" applyFill="1" applyBorder="1" applyAlignment="1" applyProtection="1">
      <alignment horizontal="center"/>
      <protection locked="0"/>
    </xf>
    <xf numFmtId="44" fontId="132" fillId="8" borderId="34" xfId="9" applyNumberFormat="1" applyFont="1" applyFill="1" applyBorder="1" applyAlignment="1" applyProtection="1">
      <alignment horizontal="center" vertical="top"/>
      <protection locked="0"/>
    </xf>
    <xf numFmtId="44" fontId="132" fillId="13" borderId="34" xfId="9" applyNumberFormat="1" applyFont="1" applyFill="1" applyBorder="1" applyAlignment="1" applyProtection="1">
      <alignment horizontal="center" vertical="top"/>
      <protection locked="0"/>
    </xf>
    <xf numFmtId="44" fontId="132" fillId="13" borderId="4" xfId="9" applyNumberFormat="1" applyFont="1" applyFill="1" applyBorder="1" applyAlignment="1" applyProtection="1">
      <alignment vertical="top"/>
      <protection locked="0"/>
    </xf>
    <xf numFmtId="44" fontId="132" fillId="8" borderId="4" xfId="9" applyNumberFormat="1" applyFont="1" applyFill="1" applyBorder="1" applyAlignment="1" applyProtection="1">
      <alignment vertical="top"/>
      <protection locked="0"/>
    </xf>
    <xf numFmtId="44" fontId="132" fillId="8" borderId="34" xfId="9" applyNumberFormat="1" applyFont="1" applyFill="1" applyBorder="1" applyAlignment="1" applyProtection="1">
      <alignment vertical="top"/>
      <protection locked="0"/>
    </xf>
    <xf numFmtId="44" fontId="132" fillId="13" borderId="34" xfId="9" applyNumberFormat="1" applyFont="1" applyFill="1" applyBorder="1" applyAlignment="1" applyProtection="1">
      <alignment vertical="top"/>
      <protection locked="0"/>
    </xf>
    <xf numFmtId="44" fontId="132" fillId="13" borderId="4" xfId="9" applyNumberFormat="1" applyFont="1" applyFill="1" applyBorder="1" applyAlignment="1" applyProtection="1">
      <alignment horizontal="center" wrapText="1"/>
      <protection locked="0"/>
    </xf>
    <xf numFmtId="0" fontId="112" fillId="0" borderId="0" xfId="26" applyFont="1" applyBorder="1" applyAlignment="1">
      <alignment horizontal="left"/>
    </xf>
    <xf numFmtId="44" fontId="114" fillId="13" borderId="4" xfId="9" applyNumberFormat="1" applyFont="1" applyFill="1" applyBorder="1" applyAlignment="1" applyProtection="1">
      <alignment horizontal="center" wrapText="1"/>
      <protection locked="0"/>
    </xf>
    <xf numFmtId="44" fontId="114" fillId="13" borderId="4" xfId="9" applyNumberFormat="1" applyFont="1" applyFill="1" applyBorder="1" applyAlignment="1" applyProtection="1">
      <alignment horizontal="center"/>
      <protection locked="0"/>
    </xf>
    <xf numFmtId="44" fontId="113" fillId="13" borderId="57" xfId="9" applyNumberFormat="1" applyFont="1" applyFill="1" applyBorder="1" applyAlignment="1" applyProtection="1">
      <alignment horizontal="center"/>
      <protection locked="0"/>
    </xf>
    <xf numFmtId="44" fontId="100" fillId="13" borderId="57" xfId="9" applyNumberFormat="1" applyFont="1" applyFill="1" applyBorder="1" applyAlignment="1" applyProtection="1">
      <alignment horizontal="center"/>
      <protection locked="0"/>
    </xf>
    <xf numFmtId="0" fontId="112" fillId="0" borderId="0" xfId="26" applyFont="1" applyBorder="1" applyAlignment="1">
      <alignment horizontal="right" vertical="top" wrapText="1"/>
    </xf>
    <xf numFmtId="44" fontId="112" fillId="13" borderId="57" xfId="9" applyNumberFormat="1" applyFont="1" applyFill="1" applyBorder="1" applyAlignment="1" applyProtection="1">
      <alignment horizontal="center"/>
      <protection locked="0"/>
    </xf>
    <xf numFmtId="44" fontId="132" fillId="13" borderId="0" xfId="9" applyNumberFormat="1" applyFont="1" applyFill="1" applyAlignment="1" applyProtection="1">
      <alignment horizontal="center"/>
      <protection locked="0"/>
    </xf>
    <xf numFmtId="9" fontId="132" fillId="13" borderId="4" xfId="35" applyFont="1" applyFill="1" applyBorder="1" applyAlignment="1" applyProtection="1">
      <alignment horizontal="center" wrapText="1"/>
      <protection locked="0"/>
    </xf>
    <xf numFmtId="4" fontId="14" fillId="13" borderId="16" xfId="22" applyNumberFormat="1" applyFont="1" applyFill="1" applyBorder="1"/>
    <xf numFmtId="0" fontId="234" fillId="0" borderId="16" xfId="26" applyBorder="1"/>
    <xf numFmtId="0" fontId="14" fillId="13" borderId="36" xfId="22" applyFont="1" applyFill="1" applyBorder="1" applyAlignment="1">
      <alignment horizontal="center" vertical="center"/>
    </xf>
    <xf numFmtId="1" fontId="14" fillId="13" borderId="36" xfId="22" applyNumberFormat="1" applyFont="1" applyFill="1" applyBorder="1" applyAlignment="1">
      <alignment horizontal="center" vertical="center" wrapText="1"/>
    </xf>
    <xf numFmtId="44" fontId="14" fillId="13" borderId="4" xfId="9" applyNumberFormat="1" applyFont="1" applyFill="1" applyBorder="1" applyAlignment="1" applyProtection="1">
      <alignment horizontal="center" vertical="center"/>
      <protection locked="0"/>
    </xf>
    <xf numFmtId="44" fontId="15" fillId="13" borderId="0" xfId="9" applyFont="1" applyFill="1" applyBorder="1"/>
    <xf numFmtId="0" fontId="112" fillId="8" borderId="4" xfId="26" applyFont="1" applyFill="1" applyBorder="1" applyAlignment="1">
      <alignment horizontal="center" wrapText="1"/>
    </xf>
    <xf numFmtId="0" fontId="112" fillId="0" borderId="4" xfId="26" applyFont="1" applyBorder="1" applyAlignment="1">
      <alignment horizontal="center" wrapText="1"/>
    </xf>
    <xf numFmtId="0" fontId="112" fillId="8" borderId="4" xfId="26" applyFont="1" applyFill="1" applyBorder="1" applyAlignment="1">
      <alignment horizontal="center"/>
    </xf>
    <xf numFmtId="0" fontId="112" fillId="8" borderId="4" xfId="26" applyFont="1" applyFill="1" applyBorder="1" applyAlignment="1">
      <alignment wrapText="1"/>
    </xf>
    <xf numFmtId="0" fontId="112" fillId="0" borderId="0" xfId="26" applyFont="1"/>
    <xf numFmtId="0" fontId="112" fillId="0" borderId="34" xfId="26" applyFont="1" applyBorder="1" applyAlignment="1">
      <alignment horizontal="center"/>
    </xf>
    <xf numFmtId="0" fontId="112" fillId="0" borderId="36" xfId="26" applyFont="1" applyBorder="1" applyAlignment="1">
      <alignment horizontal="center"/>
    </xf>
    <xf numFmtId="0" fontId="112" fillId="0" borderId="0" xfId="26" applyFont="1" applyAlignment="1">
      <alignment horizontal="center"/>
    </xf>
    <xf numFmtId="0" fontId="103" fillId="0" borderId="0" xfId="26" applyFont="1" applyAlignment="1">
      <alignment horizontal="centerContinuous" vertical="center"/>
    </xf>
    <xf numFmtId="0" fontId="103" fillId="0" borderId="0" xfId="26" applyFont="1" applyBorder="1" applyAlignment="1">
      <alignment horizontal="centerContinuous" vertical="center"/>
    </xf>
    <xf numFmtId="0" fontId="127" fillId="0" borderId="0" xfId="26" applyFont="1" applyAlignment="1">
      <alignment horizontal="centerContinuous" vertical="center"/>
    </xf>
    <xf numFmtId="0" fontId="15" fillId="0" borderId="0" xfId="26" applyFont="1" applyAlignment="1">
      <alignment horizontal="left"/>
    </xf>
    <xf numFmtId="0" fontId="30" fillId="0" borderId="0" xfId="26" applyFont="1" applyAlignment="1"/>
    <xf numFmtId="0" fontId="103" fillId="0" borderId="0" xfId="26" applyFont="1" applyFill="1" applyAlignment="1">
      <alignment horizontal="centerContinuous" vertical="center"/>
    </xf>
    <xf numFmtId="0" fontId="103" fillId="0" borderId="0" xfId="26" applyFont="1" applyFill="1" applyAlignment="1">
      <alignment horizontal="left" vertical="center" indent="7"/>
    </xf>
    <xf numFmtId="0" fontId="103" fillId="0" borderId="0" xfId="26" applyFont="1" applyFill="1" applyBorder="1" applyAlignment="1">
      <alignment horizontal="centerContinuous" vertical="center"/>
    </xf>
    <xf numFmtId="0" fontId="15" fillId="0" borderId="0" xfId="26" applyFont="1" applyFill="1" applyAlignment="1">
      <alignment horizontal="center" vertical="top"/>
    </xf>
    <xf numFmtId="0" fontId="15" fillId="0" borderId="0" xfId="26" applyFont="1" applyFill="1" applyAlignment="1">
      <alignment horizontal="centerContinuous"/>
    </xf>
    <xf numFmtId="0" fontId="30" fillId="0" borderId="0" xfId="26" applyFont="1" applyBorder="1" applyAlignment="1"/>
    <xf numFmtId="17" fontId="112" fillId="0" borderId="0" xfId="26" applyNumberFormat="1" applyFont="1"/>
    <xf numFmtId="0" fontId="100" fillId="0" borderId="0" xfId="26" applyFont="1"/>
    <xf numFmtId="0" fontId="100" fillId="7" borderId="0" xfId="26" applyFont="1" applyFill="1"/>
    <xf numFmtId="0" fontId="100" fillId="7" borderId="0" xfId="26" applyFont="1" applyFill="1" applyAlignment="1">
      <alignment wrapText="1"/>
    </xf>
    <xf numFmtId="0" fontId="100" fillId="7" borderId="0" xfId="26" applyFont="1" applyFill="1" applyAlignment="1">
      <alignment horizontal="center"/>
    </xf>
    <xf numFmtId="0" fontId="100" fillId="7" borderId="0" xfId="26" applyFont="1" applyFill="1" applyAlignment="1">
      <alignment horizontal="center" wrapText="1"/>
    </xf>
    <xf numFmtId="49" fontId="100" fillId="7" borderId="0" xfId="26" applyNumberFormat="1" applyFont="1" applyFill="1" applyAlignment="1">
      <alignment horizontal="center"/>
    </xf>
    <xf numFmtId="0" fontId="112" fillId="0" borderId="4" xfId="26" applyFont="1" applyBorder="1" applyAlignment="1">
      <alignment vertical="top" wrapText="1"/>
    </xf>
    <xf numFmtId="44" fontId="132" fillId="0" borderId="4" xfId="16" applyFont="1" applyBorder="1"/>
    <xf numFmtId="44" fontId="132" fillId="8" borderId="4" xfId="16" applyFont="1" applyFill="1" applyBorder="1"/>
    <xf numFmtId="43" fontId="132" fillId="0" borderId="4" xfId="3" applyFont="1" applyBorder="1"/>
    <xf numFmtId="43" fontId="132" fillId="8" borderId="4" xfId="3" applyFont="1" applyFill="1" applyBorder="1"/>
    <xf numFmtId="0" fontId="100" fillId="0" borderId="0" xfId="26" applyFont="1" applyAlignment="1">
      <alignment vertical="top" wrapText="1"/>
    </xf>
    <xf numFmtId="0" fontId="100" fillId="0" borderId="0" xfId="26" applyFont="1" applyAlignment="1">
      <alignment horizontal="center" vertical="top" wrapText="1"/>
    </xf>
    <xf numFmtId="0" fontId="100" fillId="0" borderId="0" xfId="26" applyFont="1" applyAlignment="1">
      <alignment horizontal="right" vertical="top"/>
    </xf>
    <xf numFmtId="43" fontId="100" fillId="0" borderId="0" xfId="3" applyFont="1"/>
    <xf numFmtId="3" fontId="112" fillId="0" borderId="4" xfId="26" applyNumberFormat="1" applyFont="1" applyBorder="1"/>
    <xf numFmtId="0" fontId="100" fillId="0" borderId="0" xfId="26" applyFont="1" applyAlignment="1">
      <alignment horizontal="center"/>
    </xf>
    <xf numFmtId="0" fontId="112" fillId="0" borderId="0" xfId="26" applyFont="1" applyAlignment="1">
      <alignment vertical="top" wrapText="1"/>
    </xf>
    <xf numFmtId="43" fontId="112" fillId="0" borderId="0" xfId="3" applyFont="1"/>
    <xf numFmtId="3" fontId="112" fillId="0" borderId="0" xfId="26" applyNumberFormat="1" applyFont="1"/>
    <xf numFmtId="43" fontId="132" fillId="0" borderId="0" xfId="3" applyFont="1"/>
    <xf numFmtId="0" fontId="100" fillId="0" borderId="0" xfId="26" applyFont="1" applyAlignment="1">
      <alignment horizontal="right"/>
    </xf>
    <xf numFmtId="44" fontId="100" fillId="0" borderId="0" xfId="16" applyFont="1"/>
    <xf numFmtId="0" fontId="112" fillId="0" borderId="0" xfId="26" applyFont="1" applyAlignment="1">
      <alignment horizontal="right"/>
    </xf>
    <xf numFmtId="0" fontId="112" fillId="0" borderId="16" xfId="26" applyFont="1" applyBorder="1" applyAlignment="1">
      <alignment horizontal="center"/>
    </xf>
    <xf numFmtId="0" fontId="129" fillId="0" borderId="0" xfId="26" applyFont="1"/>
    <xf numFmtId="0" fontId="117" fillId="0" borderId="0" xfId="26" applyFont="1" applyAlignment="1">
      <alignment horizontal="justify"/>
    </xf>
    <xf numFmtId="0" fontId="116" fillId="0" borderId="16" xfId="26" applyFont="1" applyBorder="1" applyAlignment="1"/>
    <xf numFmtId="0" fontId="116" fillId="0" borderId="16" xfId="26" applyFont="1" applyBorder="1" applyAlignment="1">
      <alignment horizontal="center" wrapText="1"/>
    </xf>
    <xf numFmtId="0" fontId="116" fillId="0" borderId="4" xfId="26" applyFont="1" applyBorder="1" applyAlignment="1">
      <alignment horizontal="center" wrapText="1"/>
    </xf>
    <xf numFmtId="0" fontId="116" fillId="0" borderId="34" xfId="26" applyFont="1" applyBorder="1" applyAlignment="1">
      <alignment horizontal="center"/>
    </xf>
    <xf numFmtId="0" fontId="116" fillId="0" borderId="50" xfId="26" applyFont="1" applyBorder="1" applyAlignment="1">
      <alignment horizontal="center"/>
    </xf>
    <xf numFmtId="0" fontId="117" fillId="0" borderId="4" xfId="26" applyFont="1" applyBorder="1" applyAlignment="1">
      <alignment horizontal="center"/>
    </xf>
    <xf numFmtId="0" fontId="117" fillId="0" borderId="23" xfId="26" applyFont="1" applyBorder="1" applyAlignment="1">
      <alignment horizontal="left"/>
    </xf>
    <xf numFmtId="0" fontId="117" fillId="0" borderId="4" xfId="16" applyNumberFormat="1" applyFont="1" applyBorder="1" applyAlignment="1">
      <alignment horizontal="center" vertical="center"/>
    </xf>
    <xf numFmtId="44" fontId="117" fillId="0" borderId="4" xfId="16" applyFont="1" applyBorder="1" applyAlignment="1">
      <alignment horizontal="right" vertical="center"/>
    </xf>
    <xf numFmtId="44" fontId="117" fillId="0" borderId="4" xfId="16" applyFont="1" applyFill="1" applyBorder="1" applyAlignment="1">
      <alignment horizontal="right" vertical="center"/>
    </xf>
    <xf numFmtId="44" fontId="117" fillId="0" borderId="36" xfId="16" applyFont="1" applyBorder="1" applyAlignment="1">
      <alignment horizontal="right" vertical="center"/>
    </xf>
    <xf numFmtId="44" fontId="116" fillId="11" borderId="4" xfId="16" applyFont="1" applyFill="1" applyBorder="1" applyAlignment="1">
      <alignment horizontal="right" vertical="center"/>
    </xf>
    <xf numFmtId="0" fontId="116" fillId="0" borderId="0" xfId="26" applyFont="1" applyAlignment="1">
      <alignment horizontal="right" indent="2"/>
    </xf>
    <xf numFmtId="0" fontId="116" fillId="0" borderId="0" xfId="26" applyFont="1" applyBorder="1" applyAlignment="1">
      <alignment horizontal="right" indent="2"/>
    </xf>
    <xf numFmtId="44" fontId="116" fillId="0" borderId="0" xfId="16" applyFont="1" applyBorder="1" applyAlignment="1">
      <alignment vertical="top"/>
    </xf>
    <xf numFmtId="44" fontId="116" fillId="0" borderId="0" xfId="16" applyFont="1" applyBorder="1" applyAlignment="1">
      <alignment horizontal="center" vertical="center"/>
    </xf>
    <xf numFmtId="0" fontId="100" fillId="0" borderId="0" xfId="26" applyFont="1" applyFill="1"/>
    <xf numFmtId="0" fontId="120" fillId="0" borderId="0" xfId="26" applyFont="1"/>
    <xf numFmtId="0" fontId="14" fillId="0" borderId="0" xfId="26" applyFont="1" applyFill="1" applyBorder="1" applyAlignment="1" applyProtection="1">
      <alignment horizontal="left" vertical="top"/>
      <protection locked="0"/>
    </xf>
    <xf numFmtId="0" fontId="129" fillId="0" borderId="0" xfId="26" applyFont="1" applyBorder="1"/>
    <xf numFmtId="0" fontId="14" fillId="0" borderId="0" xfId="26" applyFont="1" applyFill="1" applyBorder="1" applyAlignment="1" applyProtection="1">
      <alignment horizontal="left" vertical="top" wrapText="1"/>
      <protection locked="0"/>
    </xf>
    <xf numFmtId="0" fontId="129" fillId="0" borderId="0" xfId="26" applyFont="1" applyFill="1" applyBorder="1"/>
    <xf numFmtId="0" fontId="116" fillId="0" borderId="51" xfId="26" applyFont="1" applyBorder="1" applyAlignment="1">
      <alignment horizontal="center" wrapText="1"/>
    </xf>
    <xf numFmtId="0" fontId="116" fillId="0" borderId="52" xfId="26" applyFont="1" applyBorder="1" applyAlignment="1">
      <alignment horizontal="center" wrapText="1"/>
    </xf>
    <xf numFmtId="0" fontId="116" fillId="0" borderId="0" xfId="26" applyFont="1" applyAlignment="1">
      <alignment horizontal="center" wrapText="1"/>
    </xf>
    <xf numFmtId="168" fontId="117" fillId="0" borderId="4" xfId="3" applyNumberFormat="1" applyFont="1" applyBorder="1" applyAlignment="1">
      <alignment horizontal="center" vertical="center"/>
    </xf>
    <xf numFmtId="44" fontId="117" fillId="8" borderId="4" xfId="16" applyFont="1" applyFill="1" applyBorder="1" applyAlignment="1">
      <alignment horizontal="right" vertical="center"/>
    </xf>
    <xf numFmtId="167" fontId="117" fillId="0" borderId="4" xfId="16" applyNumberFormat="1" applyFont="1" applyBorder="1" applyAlignment="1">
      <alignment horizontal="right" vertical="center"/>
    </xf>
    <xf numFmtId="0" fontId="117" fillId="0" borderId="23" xfId="26" applyFont="1" applyBorder="1" applyAlignment="1">
      <alignment horizontal="left" indent="2"/>
    </xf>
    <xf numFmtId="168" fontId="117" fillId="0" borderId="4" xfId="3" applyNumberFormat="1" applyFont="1" applyBorder="1" applyAlignment="1">
      <alignment horizontal="right" vertical="center"/>
    </xf>
    <xf numFmtId="2" fontId="116" fillId="0" borderId="0" xfId="16" applyNumberFormat="1" applyFont="1" applyBorder="1" applyAlignment="1">
      <alignment vertical="top"/>
    </xf>
    <xf numFmtId="44" fontId="116" fillId="8" borderId="0" xfId="16" applyFont="1" applyFill="1" applyBorder="1" applyAlignment="1">
      <alignment vertical="top"/>
    </xf>
    <xf numFmtId="44" fontId="116" fillId="0" borderId="0" xfId="16" applyFont="1" applyFill="1" applyBorder="1" applyAlignment="1">
      <alignment vertical="top"/>
    </xf>
    <xf numFmtId="1" fontId="117" fillId="0" borderId="0" xfId="16" applyNumberFormat="1" applyFont="1" applyBorder="1" applyAlignment="1">
      <alignment horizontal="center" vertical="center"/>
    </xf>
    <xf numFmtId="0" fontId="14" fillId="13" borderId="0" xfId="26" applyFont="1" applyFill="1" applyBorder="1" applyAlignment="1" applyProtection="1">
      <alignment horizontal="left"/>
      <protection locked="0"/>
    </xf>
    <xf numFmtId="0" fontId="103" fillId="0" borderId="0" xfId="27" applyFont="1" applyAlignment="1">
      <alignment horizontal="left" vertical="center" indent="11"/>
    </xf>
    <xf numFmtId="0" fontId="103" fillId="0" borderId="0" xfId="27" applyFont="1" applyAlignment="1">
      <alignment horizontal="center" vertical="center"/>
    </xf>
    <xf numFmtId="0" fontId="103" fillId="0" borderId="0" xfId="27" applyFont="1" applyBorder="1" applyAlignment="1">
      <alignment horizontal="center" vertical="center"/>
    </xf>
    <xf numFmtId="0" fontId="127" fillId="0" borderId="0" xfId="27" applyFont="1" applyAlignment="1">
      <alignment horizontal="center" vertical="center"/>
    </xf>
    <xf numFmtId="0" fontId="15" fillId="0" borderId="0" xfId="27" applyFont="1" applyAlignment="1">
      <alignment horizontal="left"/>
    </xf>
    <xf numFmtId="0" fontId="30" fillId="0" borderId="0" xfId="27" applyFont="1" applyAlignment="1"/>
    <xf numFmtId="0" fontId="104" fillId="0" borderId="0" xfId="27" applyFont="1" applyFill="1" applyAlignment="1">
      <alignment horizontal="left" vertical="center" indent="11"/>
    </xf>
    <xf numFmtId="0" fontId="103" fillId="0" borderId="0" xfId="27" applyFont="1" applyFill="1" applyAlignment="1">
      <alignment horizontal="center" vertical="center"/>
    </xf>
    <xf numFmtId="0" fontId="103" fillId="0" borderId="0" xfId="27" applyFont="1" applyFill="1" applyBorder="1" applyAlignment="1">
      <alignment horizontal="center" vertical="center"/>
    </xf>
    <xf numFmtId="0" fontId="15" fillId="0" borderId="0" xfId="27" applyFont="1" applyFill="1" applyAlignment="1">
      <alignment horizontal="left"/>
    </xf>
    <xf numFmtId="0" fontId="15" fillId="0" borderId="0" xfId="27" applyFont="1" applyFill="1" applyAlignment="1">
      <alignment horizontal="left" vertical="top" indent="10"/>
    </xf>
    <xf numFmtId="0" fontId="15" fillId="0" borderId="0" xfId="27" applyFont="1" applyFill="1" applyAlignment="1">
      <alignment vertical="top"/>
    </xf>
    <xf numFmtId="0" fontId="30" fillId="0" borderId="0" xfId="27" applyFont="1"/>
    <xf numFmtId="0" fontId="30" fillId="0" borderId="0" xfId="27" applyFont="1" applyBorder="1"/>
    <xf numFmtId="0" fontId="15" fillId="0" borderId="0" xfId="27" applyFont="1" applyBorder="1" applyAlignment="1">
      <alignment horizontal="center" vertical="top" textRotation="90"/>
    </xf>
    <xf numFmtId="0" fontId="15" fillId="0" borderId="0" xfId="27" applyFont="1" applyBorder="1" applyAlignment="1">
      <alignment horizontal="center" vertical="top"/>
    </xf>
    <xf numFmtId="0" fontId="31" fillId="0" borderId="0" xfId="27" applyFont="1" applyBorder="1"/>
    <xf numFmtId="0" fontId="15" fillId="0" borderId="0" xfId="27" applyFont="1" applyBorder="1" applyAlignment="1">
      <alignment wrapText="1"/>
    </xf>
    <xf numFmtId="0" fontId="15" fillId="0" borderId="0" xfId="27" applyFont="1" applyBorder="1" applyAlignment="1"/>
    <xf numFmtId="0" fontId="31" fillId="0" borderId="0" xfId="27" applyFont="1" applyBorder="1" applyAlignment="1">
      <alignment horizontal="center" wrapText="1"/>
    </xf>
    <xf numFmtId="0" fontId="31" fillId="7" borderId="0" xfId="27" applyFont="1" applyFill="1" applyBorder="1" applyAlignment="1">
      <alignment horizontal="left" wrapText="1"/>
    </xf>
    <xf numFmtId="0" fontId="31" fillId="7" borderId="4" xfId="27" applyFont="1" applyFill="1" applyBorder="1" applyAlignment="1">
      <alignment horizontal="center" vertical="center" wrapText="1"/>
    </xf>
    <xf numFmtId="0" fontId="234" fillId="0" borderId="0" xfId="27"/>
    <xf numFmtId="0" fontId="31" fillId="0" borderId="0" xfId="27" applyFont="1" applyAlignment="1"/>
    <xf numFmtId="0" fontId="31" fillId="0" borderId="0" xfId="27" applyFont="1"/>
    <xf numFmtId="0" fontId="30" fillId="0" borderId="0" xfId="27" applyFont="1" applyBorder="1" applyAlignment="1">
      <alignment horizontal="center" vertical="top" wrapText="1"/>
    </xf>
    <xf numFmtId="0" fontId="116" fillId="0" borderId="4" xfId="27" applyFont="1" applyBorder="1" applyAlignment="1">
      <alignment horizontal="left"/>
    </xf>
    <xf numFmtId="44" fontId="30" fillId="0" borderId="4" xfId="12" applyFont="1" applyBorder="1" applyAlignment="1">
      <alignment horizontal="center" vertical="center"/>
    </xf>
    <xf numFmtId="0" fontId="14" fillId="0" borderId="0" xfId="27" applyFont="1" applyAlignment="1"/>
    <xf numFmtId="0" fontId="30" fillId="0" borderId="0" xfId="27" applyFont="1" applyBorder="1" applyAlignment="1">
      <alignment horizontal="left" vertical="center"/>
    </xf>
    <xf numFmtId="0" fontId="30" fillId="0" borderId="0" xfId="27" applyFont="1" applyBorder="1" applyAlignment="1">
      <alignment horizontal="center" vertical="center" wrapText="1"/>
    </xf>
    <xf numFmtId="0" fontId="31" fillId="0" borderId="0" xfId="27" applyFont="1" applyAlignment="1">
      <alignment horizontal="right"/>
    </xf>
    <xf numFmtId="0" fontId="31" fillId="0" borderId="0" xfId="27" applyFont="1" applyBorder="1" applyAlignment="1">
      <alignment horizontal="left" vertical="center"/>
    </xf>
    <xf numFmtId="0" fontId="7" fillId="0" borderId="0" xfId="27" applyFont="1" applyFill="1" applyBorder="1" applyAlignment="1"/>
    <xf numFmtId="0" fontId="7" fillId="0" borderId="0" xfId="27" applyFont="1" applyFill="1" applyBorder="1" applyAlignment="1">
      <alignment horizontal="left"/>
    </xf>
    <xf numFmtId="0" fontId="7" fillId="0" borderId="0" xfId="27" applyFont="1" applyFill="1" applyBorder="1" applyAlignment="1" applyProtection="1">
      <protection locked="0"/>
    </xf>
    <xf numFmtId="0" fontId="7" fillId="0" borderId="0" xfId="27" applyFont="1" applyFill="1" applyBorder="1" applyAlignment="1" applyProtection="1">
      <alignment horizontal="left"/>
      <protection locked="0"/>
    </xf>
    <xf numFmtId="0" fontId="30" fillId="0" borderId="0" xfId="27" applyFont="1" applyBorder="1" applyAlignment="1"/>
    <xf numFmtId="0" fontId="30" fillId="0" borderId="0" xfId="27" applyFont="1" applyAlignment="1">
      <alignment horizontal="center" vertical="top"/>
    </xf>
    <xf numFmtId="0" fontId="46" fillId="0" borderId="0" xfId="0" applyFont="1" applyAlignment="1">
      <alignment horizontal="center" vertical="center" wrapText="1"/>
    </xf>
    <xf numFmtId="0" fontId="103" fillId="0" borderId="0" xfId="28" applyFont="1" applyAlignment="1">
      <alignment horizontal="left" vertical="center" indent="8"/>
    </xf>
    <xf numFmtId="0" fontId="103" fillId="0" borderId="0" xfId="28" applyFont="1" applyAlignment="1">
      <alignment horizontal="centerContinuous" vertical="center"/>
    </xf>
    <xf numFmtId="0" fontId="103" fillId="0" borderId="0" xfId="28" applyFont="1" applyBorder="1" applyAlignment="1">
      <alignment horizontal="centerContinuous" vertical="center"/>
    </xf>
    <xf numFmtId="0" fontId="127" fillId="0" borderId="0" xfId="28" applyFont="1" applyAlignment="1">
      <alignment horizontal="centerContinuous" vertical="center"/>
    </xf>
    <xf numFmtId="0" fontId="15" fillId="0" borderId="0" xfId="28" applyFont="1" applyAlignment="1">
      <alignment horizontal="left"/>
    </xf>
    <xf numFmtId="0" fontId="30" fillId="0" borderId="0" xfId="28" applyFont="1" applyAlignment="1"/>
    <xf numFmtId="0" fontId="104" fillId="0" borderId="0" xfId="28" applyFont="1" applyFill="1" applyAlignment="1">
      <alignment horizontal="left" vertical="center" indent="9"/>
    </xf>
    <xf numFmtId="0" fontId="103" fillId="0" borderId="0" xfId="28" applyFont="1" applyFill="1" applyAlignment="1">
      <alignment horizontal="centerContinuous" vertical="center"/>
    </xf>
    <xf numFmtId="0" fontId="103" fillId="0" borderId="0" xfId="28" applyFont="1" applyFill="1" applyBorder="1" applyAlignment="1">
      <alignment horizontal="centerContinuous" vertical="center"/>
    </xf>
    <xf numFmtId="0" fontId="15" fillId="0" borderId="0" xfId="28" applyFont="1" applyFill="1" applyAlignment="1">
      <alignment horizontal="left"/>
    </xf>
    <xf numFmtId="0" fontId="15" fillId="0" borderId="0" xfId="28" applyFont="1" applyFill="1" applyAlignment="1">
      <alignment horizontal="left" vertical="top" indent="10"/>
    </xf>
    <xf numFmtId="0" fontId="15" fillId="0" borderId="0" xfId="28" applyFont="1" applyFill="1" applyAlignment="1">
      <alignment vertical="top"/>
    </xf>
    <xf numFmtId="0" fontId="30" fillId="0" borderId="0" xfId="28" applyFont="1"/>
    <xf numFmtId="0" fontId="30" fillId="0" borderId="0" xfId="28" applyFont="1" applyBorder="1"/>
    <xf numFmtId="0" fontId="15" fillId="0" borderId="0" xfId="28" applyFont="1" applyBorder="1" applyAlignment="1">
      <alignment horizontal="center" vertical="top" textRotation="90"/>
    </xf>
    <xf numFmtId="0" fontId="15" fillId="0" borderId="0" xfId="28" applyFont="1" applyBorder="1" applyAlignment="1">
      <alignment horizontal="center" vertical="top"/>
    </xf>
    <xf numFmtId="0" fontId="15" fillId="0" borderId="86" xfId="28" applyFont="1" applyBorder="1" applyAlignment="1">
      <alignment horizontal="center" wrapText="1"/>
    </xf>
    <xf numFmtId="0" fontId="31" fillId="0" borderId="0" xfId="28" applyFont="1" applyBorder="1" applyAlignment="1">
      <alignment horizontal="center"/>
    </xf>
    <xf numFmtId="0" fontId="15" fillId="0" borderId="0" xfId="28" applyFont="1" applyBorder="1" applyAlignment="1">
      <alignment horizontal="center"/>
    </xf>
    <xf numFmtId="0" fontId="30" fillId="0" borderId="0" xfId="28" applyFont="1" applyBorder="1" applyAlignment="1">
      <alignment horizontal="center"/>
    </xf>
    <xf numFmtId="0" fontId="15" fillId="0" borderId="0" xfId="28" applyFont="1" applyBorder="1" applyAlignment="1"/>
    <xf numFmtId="0" fontId="31" fillId="0" borderId="4" xfId="28" applyFont="1" applyBorder="1" applyAlignment="1">
      <alignment horizontal="center" wrapText="1"/>
    </xf>
    <xf numFmtId="0" fontId="31" fillId="0" borderId="23" xfId="28" applyFont="1" applyBorder="1" applyAlignment="1">
      <alignment horizontal="center" wrapText="1"/>
    </xf>
    <xf numFmtId="0" fontId="31" fillId="0" borderId="29" xfId="28" applyFont="1" applyBorder="1" applyAlignment="1">
      <alignment horizontal="center" wrapText="1"/>
    </xf>
    <xf numFmtId="0" fontId="30" fillId="0" borderId="54" xfId="28" applyFont="1" applyBorder="1" applyAlignment="1"/>
    <xf numFmtId="0" fontId="31" fillId="0" borderId="0" xfId="28" applyFont="1" applyAlignment="1"/>
    <xf numFmtId="0" fontId="31" fillId="0" borderId="0" xfId="28" applyFont="1"/>
    <xf numFmtId="0" fontId="30" fillId="0" borderId="4" xfId="28" applyFont="1" applyBorder="1" applyAlignment="1">
      <alignment horizontal="center" vertical="top" wrapText="1"/>
    </xf>
    <xf numFmtId="0" fontId="116" fillId="0" borderId="4" xfId="28" applyFont="1" applyBorder="1" applyAlignment="1">
      <alignment horizontal="left"/>
    </xf>
    <xf numFmtId="0" fontId="30" fillId="0" borderId="4" xfId="28" applyFont="1" applyBorder="1" applyAlignment="1">
      <alignment horizontal="center" vertical="center" wrapText="1"/>
    </xf>
    <xf numFmtId="0" fontId="30" fillId="0" borderId="23" xfId="28" applyFont="1" applyBorder="1" applyAlignment="1">
      <alignment horizontal="center" vertical="center" wrapText="1"/>
    </xf>
    <xf numFmtId="44" fontId="30" fillId="0" borderId="29" xfId="12" applyFont="1" applyBorder="1" applyAlignment="1">
      <alignment horizontal="center" vertical="center" wrapText="1"/>
    </xf>
    <xf numFmtId="0" fontId="30" fillId="0" borderId="54" xfId="28" applyFont="1" applyBorder="1" applyAlignment="1">
      <alignment vertical="center"/>
    </xf>
    <xf numFmtId="0" fontId="14" fillId="0" borderId="0" xfId="28" applyFont="1" applyAlignment="1"/>
    <xf numFmtId="0" fontId="30" fillId="0" borderId="4" xfId="28" applyFont="1" applyBorder="1" applyAlignment="1">
      <alignment horizontal="left" vertical="center"/>
    </xf>
    <xf numFmtId="0" fontId="30" fillId="7" borderId="4" xfId="28" applyFont="1" applyFill="1" applyBorder="1" applyAlignment="1">
      <alignment horizontal="center" vertical="top" wrapText="1"/>
    </xf>
    <xf numFmtId="0" fontId="31" fillId="7" borderId="4" xfId="28" applyFont="1" applyFill="1" applyBorder="1" applyAlignment="1">
      <alignment horizontal="left" vertical="center"/>
    </xf>
    <xf numFmtId="0" fontId="30" fillId="7" borderId="4" xfId="28" applyFont="1" applyFill="1" applyBorder="1" applyAlignment="1">
      <alignment horizontal="center" vertical="center" wrapText="1"/>
    </xf>
    <xf numFmtId="0" fontId="30" fillId="7" borderId="23" xfId="28" applyFont="1" applyFill="1" applyBorder="1" applyAlignment="1">
      <alignment horizontal="center" vertical="center" wrapText="1"/>
    </xf>
    <xf numFmtId="44" fontId="30" fillId="7" borderId="29" xfId="12" applyFont="1" applyFill="1" applyBorder="1" applyAlignment="1">
      <alignment horizontal="center" vertical="center" wrapText="1"/>
    </xf>
    <xf numFmtId="0" fontId="30" fillId="7" borderId="54" xfId="28" applyFont="1" applyFill="1" applyBorder="1" applyAlignment="1">
      <alignment vertical="center"/>
    </xf>
    <xf numFmtId="0" fontId="117" fillId="0" borderId="4" xfId="28" applyFont="1" applyBorder="1" applyAlignment="1">
      <alignment horizontal="left"/>
    </xf>
    <xf numFmtId="0" fontId="30" fillId="0" borderId="34" xfId="28" applyFont="1" applyBorder="1" applyAlignment="1">
      <alignment horizontal="center" vertical="top" wrapText="1"/>
    </xf>
    <xf numFmtId="0" fontId="117" fillId="0" borderId="34" xfId="28" applyFont="1" applyBorder="1" applyAlignment="1">
      <alignment horizontal="left"/>
    </xf>
    <xf numFmtId="0" fontId="30" fillId="0" borderId="84" xfId="28" applyFont="1" applyBorder="1" applyAlignment="1">
      <alignment horizontal="center" vertical="top" wrapText="1"/>
    </xf>
    <xf numFmtId="0" fontId="117" fillId="0" borderId="84" xfId="28" applyFont="1" applyBorder="1" applyAlignment="1">
      <alignment horizontal="left"/>
    </xf>
    <xf numFmtId="0" fontId="30" fillId="0" borderId="84" xfId="28" applyFont="1" applyBorder="1" applyAlignment="1">
      <alignment horizontal="center" vertical="center" wrapText="1"/>
    </xf>
    <xf numFmtId="0" fontId="30" fillId="0" borderId="85" xfId="28" applyFont="1" applyBorder="1" applyAlignment="1">
      <alignment horizontal="center" vertical="center" wrapText="1"/>
    </xf>
    <xf numFmtId="44" fontId="30" fillId="0" borderId="87" xfId="12" applyFont="1" applyBorder="1" applyAlignment="1"/>
    <xf numFmtId="44" fontId="31" fillId="0" borderId="0" xfId="28" applyNumberFormat="1" applyFont="1" applyBorder="1" applyAlignment="1">
      <alignment vertical="center" wrapText="1"/>
    </xf>
    <xf numFmtId="0" fontId="31" fillId="0" borderId="0" xfId="28" applyFont="1" applyBorder="1" applyAlignment="1">
      <alignment vertical="center"/>
    </xf>
    <xf numFmtId="0" fontId="31" fillId="0" borderId="0" xfId="28" applyFont="1" applyAlignment="1">
      <alignment horizontal="right"/>
    </xf>
    <xf numFmtId="0" fontId="30" fillId="0" borderId="0" xfId="28" applyFont="1" applyAlignment="1">
      <alignment horizontal="center"/>
    </xf>
    <xf numFmtId="0" fontId="30" fillId="0" borderId="0" xfId="28" applyFont="1" applyAlignment="1">
      <alignment horizontal="center" vertical="top"/>
    </xf>
    <xf numFmtId="0" fontId="31" fillId="0" borderId="0" xfId="28" applyFont="1" applyBorder="1" applyAlignment="1">
      <alignment horizontal="left" vertical="center"/>
    </xf>
    <xf numFmtId="0" fontId="30" fillId="0" borderId="0" xfId="28" applyFont="1" applyBorder="1" applyAlignment="1"/>
    <xf numFmtId="0" fontId="234" fillId="0" borderId="0" xfId="28"/>
    <xf numFmtId="0" fontId="7" fillId="0" borderId="0" xfId="28" applyFont="1" applyFill="1" applyBorder="1" applyAlignment="1" applyProtection="1">
      <alignment horizontal="left" vertical="center"/>
      <protection locked="0"/>
    </xf>
    <xf numFmtId="0" fontId="30" fillId="0" borderId="0" xfId="28" applyFont="1" applyAlignment="1">
      <alignment vertical="center"/>
    </xf>
    <xf numFmtId="0" fontId="14" fillId="0" borderId="0" xfId="28" applyFont="1" applyFill="1" applyBorder="1" applyAlignment="1" applyProtection="1">
      <alignment horizontal="left" vertical="top"/>
      <protection locked="0"/>
    </xf>
    <xf numFmtId="43" fontId="0" fillId="0" borderId="0" xfId="1" applyFont="1"/>
    <xf numFmtId="0" fontId="47" fillId="0" borderId="0" xfId="0" applyFont="1" applyAlignment="1">
      <alignment horizontal="center" vertical="center" wrapText="1"/>
    </xf>
    <xf numFmtId="0" fontId="17" fillId="0" borderId="0" xfId="0" applyFont="1" applyAlignment="1">
      <alignment horizontal="center" vertical="center" wrapText="1"/>
    </xf>
    <xf numFmtId="0" fontId="17" fillId="0" borderId="0" xfId="0" applyFont="1" applyBorder="1" applyAlignment="1">
      <alignment horizontal="center" vertical="center" wrapText="1"/>
    </xf>
    <xf numFmtId="44" fontId="0" fillId="0" borderId="13" xfId="6" applyFont="1" applyBorder="1" applyAlignment="1">
      <alignment vertical="center" wrapText="1"/>
    </xf>
    <xf numFmtId="0" fontId="15" fillId="12" borderId="0" xfId="0" applyFont="1" applyFill="1" applyBorder="1" applyAlignment="1">
      <alignment horizontal="center" vertical="center" wrapText="1"/>
    </xf>
    <xf numFmtId="0" fontId="15" fillId="0" borderId="50" xfId="0" applyFont="1" applyBorder="1" applyAlignment="1">
      <alignment horizontal="center" vertical="center" wrapText="1"/>
    </xf>
    <xf numFmtId="44" fontId="15" fillId="0" borderId="36" xfId="6" applyFont="1" applyBorder="1" applyAlignment="1">
      <alignment horizontal="center" vertical="center" wrapText="1"/>
    </xf>
    <xf numFmtId="43" fontId="15" fillId="0" borderId="36" xfId="1" applyFont="1" applyBorder="1" applyAlignment="1">
      <alignment horizontal="center" vertical="center" wrapText="1"/>
    </xf>
    <xf numFmtId="49" fontId="15" fillId="13" borderId="36" xfId="0" applyNumberFormat="1" applyFont="1" applyFill="1" applyBorder="1" applyAlignment="1">
      <alignment horizontal="center" vertical="center" wrapText="1"/>
    </xf>
    <xf numFmtId="0" fontId="15" fillId="0" borderId="36" xfId="0" applyFont="1" applyBorder="1" applyAlignment="1">
      <alignment horizontal="center" vertical="center" wrapText="1"/>
    </xf>
    <xf numFmtId="0" fontId="14" fillId="0" borderId="36" xfId="0" applyFont="1" applyBorder="1"/>
    <xf numFmtId="0" fontId="14" fillId="0" borderId="36" xfId="0" applyFont="1" applyBorder="1" applyAlignment="1">
      <alignment horizontal="center"/>
    </xf>
    <xf numFmtId="0" fontId="54" fillId="12" borderId="0" xfId="0" applyFont="1" applyFill="1" applyBorder="1" applyAlignment="1">
      <alignment horizontal="center" vertical="center" wrapText="1"/>
    </xf>
    <xf numFmtId="44" fontId="48" fillId="0" borderId="4" xfId="6" applyFont="1" applyBorder="1" applyAlignment="1" applyProtection="1">
      <alignment horizontal="right" vertical="center" wrapText="1"/>
      <protection locked="0"/>
    </xf>
    <xf numFmtId="44" fontId="14" fillId="0" borderId="4" xfId="6" applyFont="1" applyBorder="1" applyAlignment="1">
      <alignment horizontal="right" vertical="center" wrapText="1"/>
    </xf>
    <xf numFmtId="44" fontId="48" fillId="13" borderId="4" xfId="6" applyFont="1" applyFill="1" applyBorder="1" applyAlignment="1" applyProtection="1">
      <alignment horizontal="left" vertical="center" wrapText="1"/>
      <protection locked="0"/>
    </xf>
    <xf numFmtId="44" fontId="14" fillId="0" borderId="36" xfId="6" applyFont="1" applyBorder="1" applyAlignment="1" applyProtection="1">
      <alignment horizontal="center" vertical="center" wrapText="1"/>
      <protection locked="0"/>
    </xf>
    <xf numFmtId="44" fontId="54" fillId="12" borderId="0" xfId="6" applyFont="1" applyFill="1" applyBorder="1" applyAlignment="1">
      <alignment horizontal="center" vertical="center" wrapText="1"/>
    </xf>
    <xf numFmtId="44" fontId="48" fillId="11" borderId="36" xfId="6" applyFont="1" applyFill="1" applyBorder="1" applyAlignment="1" applyProtection="1">
      <alignment horizontal="right" vertical="center" wrapText="1"/>
      <protection locked="0"/>
    </xf>
    <xf numFmtId="44" fontId="14" fillId="11" borderId="4" xfId="6" applyFont="1" applyFill="1" applyBorder="1" applyAlignment="1">
      <alignment horizontal="right" vertical="center" wrapText="1"/>
    </xf>
    <xf numFmtId="44" fontId="48" fillId="13" borderId="36" xfId="6" applyFont="1" applyFill="1" applyBorder="1" applyAlignment="1" applyProtection="1">
      <alignment horizontal="left" vertical="center" wrapText="1"/>
      <protection locked="0"/>
    </xf>
    <xf numFmtId="49" fontId="48" fillId="13" borderId="4" xfId="6" applyNumberFormat="1" applyFont="1" applyFill="1" applyBorder="1" applyAlignment="1" applyProtection="1">
      <alignment horizontal="left" vertical="center" wrapText="1"/>
      <protection locked="0"/>
    </xf>
    <xf numFmtId="0" fontId="14" fillId="0" borderId="4" xfId="6" applyNumberFormat="1" applyFont="1" applyBorder="1" applyAlignment="1" applyProtection="1">
      <alignment horizontal="center" vertical="center" wrapText="1"/>
      <protection locked="0"/>
    </xf>
    <xf numFmtId="0" fontId="48" fillId="13" borderId="4" xfId="6" applyNumberFormat="1" applyFont="1" applyFill="1" applyBorder="1" applyAlignment="1" applyProtection="1">
      <alignment horizontal="right" vertical="center" wrapText="1"/>
      <protection locked="0"/>
    </xf>
    <xf numFmtId="0" fontId="48" fillId="0" borderId="4" xfId="6" applyNumberFormat="1" applyFont="1" applyBorder="1" applyAlignment="1" applyProtection="1">
      <alignment horizontal="center" vertical="center" wrapText="1"/>
      <protection locked="0"/>
    </xf>
    <xf numFmtId="43" fontId="14" fillId="0" borderId="4" xfId="1" applyFont="1" applyBorder="1" applyAlignment="1">
      <alignment horizontal="right" vertical="center" wrapText="1"/>
    </xf>
    <xf numFmtId="0" fontId="14" fillId="0" borderId="36" xfId="6" applyNumberFormat="1" applyFont="1" applyBorder="1" applyAlignment="1" applyProtection="1">
      <alignment horizontal="center" vertical="center" wrapText="1"/>
      <protection locked="0"/>
    </xf>
    <xf numFmtId="43" fontId="14" fillId="11" borderId="4" xfId="1" applyFont="1" applyFill="1" applyBorder="1" applyAlignment="1">
      <alignment horizontal="right" vertical="center" wrapText="1"/>
    </xf>
    <xf numFmtId="49" fontId="48" fillId="13" borderId="36" xfId="6" applyNumberFormat="1" applyFont="1" applyFill="1" applyBorder="1" applyAlignment="1" applyProtection="1">
      <alignment horizontal="left" vertical="center" wrapText="1"/>
      <protection locked="0"/>
    </xf>
    <xf numFmtId="44" fontId="48" fillId="11" borderId="4" xfId="6" applyFont="1" applyFill="1" applyBorder="1" applyAlignment="1" applyProtection="1">
      <alignment horizontal="right" vertical="center" wrapText="1"/>
      <protection locked="0"/>
    </xf>
    <xf numFmtId="49" fontId="48" fillId="13" borderId="34" xfId="6" applyNumberFormat="1" applyFont="1" applyFill="1" applyBorder="1" applyAlignment="1" applyProtection="1">
      <alignment horizontal="left" vertical="center" wrapText="1"/>
      <protection locked="0"/>
    </xf>
    <xf numFmtId="44" fontId="14" fillId="0" borderId="0" xfId="6" applyFont="1" applyBorder="1"/>
    <xf numFmtId="44" fontId="14" fillId="0" borderId="0" xfId="6" applyFont="1" applyBorder="1" applyAlignment="1">
      <alignment horizontal="center"/>
    </xf>
    <xf numFmtId="44" fontId="15" fillId="0" borderId="0" xfId="6" applyFont="1" applyFill="1" applyBorder="1" applyAlignment="1">
      <alignment horizontal="right" vertical="center" wrapText="1"/>
    </xf>
    <xf numFmtId="44" fontId="15" fillId="0" borderId="37" xfId="6" applyFont="1" applyFill="1" applyBorder="1" applyAlignment="1">
      <alignment horizontal="right" vertical="center" wrapText="1"/>
    </xf>
    <xf numFmtId="44" fontId="48" fillId="13" borderId="0" xfId="6" applyFont="1" applyFill="1" applyBorder="1" applyAlignment="1">
      <alignment horizontal="left" vertical="center" wrapText="1"/>
    </xf>
    <xf numFmtId="44" fontId="14" fillId="0" borderId="0" xfId="6" applyFont="1" applyBorder="1" applyAlignment="1">
      <alignment horizontal="center" vertical="center" wrapText="1"/>
    </xf>
    <xf numFmtId="44" fontId="15" fillId="11" borderId="37" xfId="6" applyFont="1" applyFill="1" applyBorder="1" applyAlignment="1">
      <alignment horizontal="right" vertical="center" wrapText="1"/>
    </xf>
    <xf numFmtId="44" fontId="48" fillId="0" borderId="0" xfId="6" applyFont="1" applyBorder="1" applyAlignment="1">
      <alignment horizontal="right" vertical="center" wrapText="1"/>
    </xf>
    <xf numFmtId="43" fontId="14" fillId="0" borderId="0" xfId="1" applyFont="1" applyBorder="1" applyAlignment="1">
      <alignment horizontal="right" vertical="center" wrapText="1"/>
    </xf>
    <xf numFmtId="49" fontId="48" fillId="13" borderId="0" xfId="6" applyNumberFormat="1" applyFont="1" applyFill="1" applyBorder="1" applyAlignment="1">
      <alignment horizontal="left" vertical="center" wrapText="1"/>
    </xf>
    <xf numFmtId="0" fontId="14" fillId="0" borderId="0" xfId="6" applyNumberFormat="1" applyFont="1" applyBorder="1" applyAlignment="1">
      <alignment horizontal="center" vertical="center" wrapText="1"/>
    </xf>
    <xf numFmtId="0" fontId="15" fillId="0" borderId="4" xfId="0" applyFont="1" applyBorder="1" applyAlignment="1">
      <alignment horizontal="center" vertical="center" wrapText="1"/>
    </xf>
    <xf numFmtId="0" fontId="15" fillId="12" borderId="4" xfId="0" applyFont="1" applyFill="1" applyBorder="1" applyAlignment="1">
      <alignment horizontal="center" vertical="center" wrapText="1"/>
    </xf>
    <xf numFmtId="44" fontId="15" fillId="0" borderId="4" xfId="6" applyFont="1" applyBorder="1" applyAlignment="1">
      <alignment horizontal="center" vertical="center" wrapText="1"/>
    </xf>
    <xf numFmtId="43" fontId="15" fillId="0" borderId="4" xfId="1" applyFont="1" applyBorder="1" applyAlignment="1">
      <alignment horizontal="center" vertical="center" wrapText="1"/>
    </xf>
    <xf numFmtId="49" fontId="15" fillId="13" borderId="4" xfId="0" applyNumberFormat="1" applyFont="1" applyFill="1" applyBorder="1" applyAlignment="1">
      <alignment horizontal="center" vertical="center" wrapText="1"/>
    </xf>
    <xf numFmtId="44" fontId="48" fillId="0" borderId="36" xfId="6" applyFont="1" applyBorder="1" applyAlignment="1" applyProtection="1">
      <alignment horizontal="right" vertical="center" wrapText="1"/>
      <protection locked="0"/>
    </xf>
    <xf numFmtId="0" fontId="14" fillId="0" borderId="4" xfId="0" applyFont="1" applyBorder="1"/>
    <xf numFmtId="0" fontId="14" fillId="0" borderId="4" xfId="0" applyFont="1" applyBorder="1" applyAlignment="1">
      <alignment horizontal="center"/>
    </xf>
    <xf numFmtId="43" fontId="14" fillId="0" borderId="34" xfId="1" applyFont="1" applyBorder="1" applyAlignment="1">
      <alignment horizontal="right" vertical="center" wrapText="1"/>
    </xf>
    <xf numFmtId="43" fontId="14" fillId="11" borderId="34" xfId="1" applyFont="1" applyFill="1" applyBorder="1" applyAlignment="1">
      <alignment horizontal="right" vertical="center" wrapText="1"/>
    </xf>
    <xf numFmtId="49" fontId="48" fillId="13" borderId="4" xfId="6" applyNumberFormat="1" applyFont="1" applyFill="1" applyBorder="1" applyAlignment="1" applyProtection="1">
      <alignment horizontal="center" vertical="center" wrapText="1"/>
      <protection locked="0"/>
    </xf>
    <xf numFmtId="44" fontId="48" fillId="13" borderId="4" xfId="6" applyFont="1" applyFill="1" applyBorder="1" applyAlignment="1" applyProtection="1">
      <alignment horizontal="center" vertical="center" wrapText="1"/>
      <protection locked="0"/>
    </xf>
    <xf numFmtId="43" fontId="15" fillId="0" borderId="4" xfId="1" applyFont="1" applyFill="1" applyBorder="1" applyAlignment="1">
      <alignment horizontal="right" vertical="center" wrapText="1"/>
    </xf>
    <xf numFmtId="165" fontId="0" fillId="0" borderId="4" xfId="0" applyNumberFormat="1" applyBorder="1" applyAlignment="1">
      <alignment horizontal="center"/>
    </xf>
    <xf numFmtId="2" fontId="14" fillId="11" borderId="4" xfId="6" applyNumberFormat="1" applyFont="1" applyFill="1" applyBorder="1" applyAlignment="1">
      <alignment horizontal="right" vertical="center" wrapText="1"/>
    </xf>
    <xf numFmtId="49" fontId="14" fillId="0" borderId="0" xfId="0" applyNumberFormat="1" applyFont="1" applyFill="1" applyBorder="1" applyAlignment="1">
      <alignment horizontal="center" vertical="center" wrapText="1"/>
    </xf>
    <xf numFmtId="0" fontId="15" fillId="0" borderId="0" xfId="0" applyFont="1" applyFill="1" applyBorder="1" applyAlignment="1">
      <alignment horizontal="center" vertical="center" wrapText="1"/>
    </xf>
    <xf numFmtId="49" fontId="14" fillId="0" borderId="0" xfId="0" applyNumberFormat="1" applyFont="1" applyAlignment="1">
      <alignment horizontal="center" vertical="center" wrapText="1"/>
    </xf>
    <xf numFmtId="0" fontId="48" fillId="12" borderId="0" xfId="0" applyFont="1" applyFill="1" applyBorder="1" applyAlignment="1">
      <alignment horizontal="center" vertical="center" wrapText="1"/>
    </xf>
    <xf numFmtId="44" fontId="14" fillId="0" borderId="0" xfId="6" applyFont="1" applyAlignment="1">
      <alignment horizontal="right" vertical="center" wrapText="1"/>
    </xf>
    <xf numFmtId="43" fontId="14" fillId="0" borderId="0" xfId="1" applyFont="1" applyAlignment="1">
      <alignment horizontal="right" vertical="center" wrapText="1"/>
    </xf>
    <xf numFmtId="49" fontId="15" fillId="13" borderId="0" xfId="0" applyNumberFormat="1" applyFont="1" applyFill="1" applyAlignment="1">
      <alignment wrapText="1"/>
    </xf>
    <xf numFmtId="0" fontId="15" fillId="0" borderId="0" xfId="0" applyFont="1" applyAlignment="1">
      <alignment horizontal="center" vertical="center" wrapText="1"/>
    </xf>
    <xf numFmtId="0" fontId="15" fillId="0" borderId="4" xfId="0" applyFont="1" applyBorder="1" applyAlignment="1" applyProtection="1">
      <alignment horizontal="center" vertical="center" wrapText="1"/>
      <protection locked="0"/>
    </xf>
    <xf numFmtId="0" fontId="72" fillId="0" borderId="4" xfId="0" applyFont="1" applyBorder="1" applyAlignment="1" applyProtection="1">
      <alignment horizontal="center" vertical="center" wrapText="1"/>
      <protection locked="0"/>
    </xf>
    <xf numFmtId="44" fontId="14" fillId="0" borderId="4" xfId="6" applyFont="1" applyBorder="1" applyAlignment="1" applyProtection="1">
      <alignment horizontal="center" vertical="center" wrapText="1"/>
      <protection locked="0"/>
    </xf>
    <xf numFmtId="44" fontId="48" fillId="0" borderId="4" xfId="6" applyFont="1" applyBorder="1" applyAlignment="1" applyProtection="1">
      <alignment horizontal="center" vertical="center" wrapText="1"/>
      <protection locked="0"/>
    </xf>
    <xf numFmtId="43" fontId="15" fillId="0" borderId="37" xfId="1" applyFont="1" applyFill="1" applyBorder="1" applyAlignment="1">
      <alignment horizontal="right" vertical="center" wrapText="1"/>
    </xf>
    <xf numFmtId="44" fontId="114" fillId="7" borderId="4" xfId="6" applyFont="1" applyFill="1" applyBorder="1" applyAlignment="1" applyProtection="1">
      <alignment horizontal="right" vertical="center" wrapText="1"/>
      <protection locked="0"/>
    </xf>
    <xf numFmtId="44" fontId="54" fillId="11" borderId="4" xfId="6" applyFont="1" applyFill="1" applyBorder="1" applyAlignment="1" applyProtection="1">
      <alignment horizontal="right" vertical="center" wrapText="1"/>
      <protection locked="0"/>
    </xf>
    <xf numFmtId="44" fontId="15" fillId="13" borderId="37" xfId="6" applyFont="1" applyFill="1" applyBorder="1" applyAlignment="1">
      <alignment horizontal="right" vertical="center" wrapText="1"/>
    </xf>
    <xf numFmtId="44" fontId="15" fillId="11" borderId="4" xfId="6" applyFont="1" applyFill="1" applyBorder="1" applyAlignment="1">
      <alignment horizontal="center" vertical="center" wrapText="1"/>
    </xf>
    <xf numFmtId="43" fontId="15" fillId="11" borderId="4" xfId="1" applyFont="1" applyFill="1" applyBorder="1" applyAlignment="1">
      <alignment horizontal="center" vertical="center" wrapText="1"/>
    </xf>
    <xf numFmtId="0" fontId="14" fillId="0" borderId="50" xfId="0" applyFont="1" applyFill="1" applyBorder="1"/>
    <xf numFmtId="43" fontId="14" fillId="0" borderId="4" xfId="1" applyFont="1" applyFill="1" applyBorder="1" applyAlignment="1">
      <alignment horizontal="right" vertical="center" wrapText="1"/>
    </xf>
    <xf numFmtId="49" fontId="48" fillId="0" borderId="4" xfId="6" applyNumberFormat="1" applyFont="1" applyFill="1" applyBorder="1" applyAlignment="1" applyProtection="1">
      <alignment horizontal="left" vertical="center" wrapText="1"/>
      <protection locked="0"/>
    </xf>
    <xf numFmtId="44" fontId="14" fillId="0" borderId="4" xfId="6" applyFont="1" applyFill="1" applyBorder="1" applyAlignment="1" applyProtection="1">
      <alignment horizontal="center" vertical="center" wrapText="1"/>
      <protection locked="0"/>
    </xf>
    <xf numFmtId="43" fontId="15" fillId="11" borderId="37" xfId="1" applyFont="1" applyFill="1" applyBorder="1" applyAlignment="1">
      <alignment horizontal="right" vertical="center" wrapText="1"/>
    </xf>
    <xf numFmtId="44" fontId="15" fillId="0" borderId="37" xfId="6" applyFont="1" applyBorder="1" applyAlignment="1">
      <alignment horizontal="right" vertical="center" wrapText="1"/>
    </xf>
    <xf numFmtId="0" fontId="15" fillId="0" borderId="4" xfId="0" applyFont="1" applyFill="1" applyBorder="1" applyAlignment="1">
      <alignment horizontal="center" vertical="center" wrapText="1"/>
    </xf>
    <xf numFmtId="44" fontId="15" fillId="0" borderId="4" xfId="6" applyFont="1" applyFill="1" applyBorder="1" applyAlignment="1">
      <alignment horizontal="center" vertical="center" wrapText="1"/>
    </xf>
    <xf numFmtId="43" fontId="15" fillId="0" borderId="4" xfId="1" applyFont="1" applyFill="1" applyBorder="1" applyAlignment="1">
      <alignment horizontal="center" vertical="center" wrapText="1"/>
    </xf>
    <xf numFmtId="49" fontId="15" fillId="0" borderId="4" xfId="0" applyNumberFormat="1" applyFont="1" applyFill="1" applyBorder="1" applyAlignment="1">
      <alignment horizontal="center" vertical="center" wrapText="1"/>
    </xf>
    <xf numFmtId="0" fontId="0" fillId="0" borderId="0" xfId="0" applyFill="1" applyAlignment="1">
      <alignment vertical="center"/>
    </xf>
    <xf numFmtId="44" fontId="4" fillId="0" borderId="0" xfId="6" applyFont="1"/>
    <xf numFmtId="49" fontId="0" fillId="0" borderId="0" xfId="0" applyNumberFormat="1"/>
    <xf numFmtId="44" fontId="54" fillId="0" borderId="0" xfId="6" applyFont="1" applyBorder="1" applyAlignment="1">
      <alignment horizontal="right" vertical="center" wrapText="1"/>
    </xf>
    <xf numFmtId="44" fontId="15" fillId="12" borderId="0" xfId="6" applyFont="1" applyFill="1" applyBorder="1" applyAlignment="1">
      <alignment horizontal="center" vertical="center" wrapText="1"/>
    </xf>
    <xf numFmtId="43" fontId="15" fillId="0" borderId="37" xfId="1" applyFont="1" applyBorder="1" applyAlignment="1">
      <alignment horizontal="right" vertical="center" wrapText="1"/>
    </xf>
    <xf numFmtId="44" fontId="48" fillId="0" borderId="4" xfId="6" applyFont="1" applyFill="1" applyBorder="1" applyAlignment="1" applyProtection="1">
      <alignment horizontal="right" vertical="center" wrapText="1"/>
      <protection locked="0"/>
    </xf>
    <xf numFmtId="44" fontId="14" fillId="0" borderId="0" xfId="6" applyFont="1" applyFill="1" applyBorder="1" applyAlignment="1">
      <alignment horizontal="left"/>
    </xf>
    <xf numFmtId="44" fontId="15" fillId="0" borderId="0" xfId="6" applyFont="1" applyFill="1" applyBorder="1" applyAlignment="1">
      <alignment horizontal="center" vertical="center" wrapText="1"/>
    </xf>
    <xf numFmtId="44" fontId="48" fillId="0" borderId="0" xfId="6" applyFont="1" applyFill="1" applyBorder="1" applyAlignment="1">
      <alignment horizontal="left" vertical="center" wrapText="1"/>
    </xf>
    <xf numFmtId="44" fontId="14" fillId="0" borderId="0" xfId="6" applyFont="1" applyFill="1" applyBorder="1" applyAlignment="1">
      <alignment horizontal="center" vertical="center" wrapText="1"/>
    </xf>
    <xf numFmtId="44" fontId="54" fillId="0" borderId="0" xfId="6" applyFont="1" applyFill="1" applyBorder="1" applyAlignment="1">
      <alignment horizontal="center" vertical="center" wrapText="1"/>
    </xf>
    <xf numFmtId="44" fontId="0" fillId="0" borderId="0" xfId="6" applyFont="1" applyFill="1"/>
    <xf numFmtId="49" fontId="14" fillId="0" borderId="0" xfId="0" applyNumberFormat="1" applyFont="1" applyFill="1" applyAlignment="1">
      <alignment horizontal="center" vertical="center" wrapText="1"/>
    </xf>
    <xf numFmtId="0" fontId="14" fillId="0" borderId="0" xfId="0" applyFont="1" applyFill="1" applyAlignment="1">
      <alignment horizontal="center" vertical="center" wrapText="1"/>
    </xf>
    <xf numFmtId="44" fontId="14" fillId="0" borderId="0" xfId="6" applyFont="1" applyFill="1" applyAlignment="1">
      <alignment horizontal="center" vertical="center" wrapText="1"/>
    </xf>
    <xf numFmtId="43" fontId="14" fillId="0" borderId="0" xfId="1" applyFont="1" applyFill="1" applyAlignment="1">
      <alignment horizontal="center" vertical="center" wrapText="1"/>
    </xf>
    <xf numFmtId="49" fontId="15" fillId="0" borderId="0" xfId="0" applyNumberFormat="1" applyFont="1" applyFill="1"/>
    <xf numFmtId="0" fontId="15" fillId="0" borderId="0" xfId="0" applyFont="1" applyFill="1" applyAlignment="1">
      <alignment horizontal="center" vertical="center"/>
    </xf>
    <xf numFmtId="0" fontId="48" fillId="0" borderId="0" xfId="0" applyFont="1" applyFill="1" applyBorder="1" applyAlignment="1">
      <alignment horizontal="center" vertical="center" wrapText="1"/>
    </xf>
    <xf numFmtId="44" fontId="6" fillId="0" borderId="0" xfId="6" applyFont="1" applyAlignment="1">
      <alignment horizontal="right" vertical="center" wrapText="1"/>
    </xf>
    <xf numFmtId="44" fontId="6" fillId="0" borderId="56" xfId="6" applyFont="1" applyBorder="1" applyAlignment="1">
      <alignment horizontal="center" vertical="center" wrapText="1"/>
    </xf>
    <xf numFmtId="44" fontId="6" fillId="13" borderId="0" xfId="6" applyFont="1" applyFill="1"/>
    <xf numFmtId="44" fontId="6" fillId="0" borderId="0" xfId="6" applyFont="1" applyAlignment="1">
      <alignment horizontal="center" vertical="center"/>
    </xf>
    <xf numFmtId="44" fontId="17" fillId="0" borderId="0" xfId="6" applyFont="1" applyBorder="1" applyAlignment="1">
      <alignment horizontal="center" vertical="center" wrapText="1"/>
    </xf>
    <xf numFmtId="43" fontId="4" fillId="0" borderId="0" xfId="1" applyFont="1" applyAlignment="1">
      <alignment horizontal="center" vertical="center" wrapText="1"/>
    </xf>
    <xf numFmtId="49" fontId="6" fillId="13" borderId="0" xfId="0" applyNumberFormat="1" applyFont="1" applyFill="1"/>
    <xf numFmtId="0" fontId="6" fillId="0" borderId="0" xfId="0" applyFont="1" applyAlignment="1">
      <alignment horizontal="center" vertical="center"/>
    </xf>
    <xf numFmtId="44" fontId="0" fillId="0" borderId="0" xfId="6" applyFont="1" applyAlignment="1">
      <alignment horizontal="center" vertical="center" wrapText="1"/>
    </xf>
    <xf numFmtId="43" fontId="4" fillId="0" borderId="0" xfId="1" applyFont="1" applyAlignment="1">
      <alignment horizontal="right" vertical="center"/>
    </xf>
    <xf numFmtId="0" fontId="4" fillId="0" borderId="16" xfId="0" applyFont="1" applyBorder="1" applyAlignment="1" applyProtection="1">
      <alignment horizontal="center" vertical="center" wrapText="1"/>
      <protection locked="0"/>
    </xf>
    <xf numFmtId="0" fontId="4" fillId="0" borderId="94" xfId="0" applyFont="1" applyBorder="1" applyAlignment="1" applyProtection="1">
      <alignment horizontal="center" vertical="center" wrapText="1"/>
      <protection locked="0"/>
    </xf>
    <xf numFmtId="43" fontId="14" fillId="0" borderId="0" xfId="1" applyFont="1" applyAlignment="1">
      <alignment horizontal="right" vertical="center"/>
    </xf>
    <xf numFmtId="9" fontId="14" fillId="0" borderId="94" xfId="32" applyFont="1" applyBorder="1" applyAlignment="1" applyProtection="1">
      <alignment horizontal="center" vertical="center" wrapText="1"/>
      <protection locked="0"/>
    </xf>
    <xf numFmtId="0" fontId="56" fillId="0" borderId="0" xfId="29" applyFont="1" applyAlignment="1">
      <alignment vertical="center"/>
    </xf>
    <xf numFmtId="0" fontId="234" fillId="0" borderId="0" xfId="29"/>
    <xf numFmtId="0" fontId="104" fillId="0" borderId="0" xfId="29" applyFont="1" applyFill="1" applyAlignment="1">
      <alignment vertical="center"/>
    </xf>
    <xf numFmtId="0" fontId="97" fillId="0" borderId="0" xfId="29" applyFont="1"/>
    <xf numFmtId="0" fontId="100" fillId="5" borderId="4" xfId="29" applyFont="1" applyFill="1" applyBorder="1" applyAlignment="1">
      <alignment horizontal="center" wrapText="1"/>
    </xf>
    <xf numFmtId="0" fontId="100" fillId="0" borderId="4" xfId="29" applyFont="1" applyBorder="1" applyAlignment="1">
      <alignment horizontal="center" wrapText="1"/>
    </xf>
    <xf numFmtId="0" fontId="116" fillId="0" borderId="4" xfId="29" applyFont="1" applyBorder="1" applyAlignment="1">
      <alignment wrapText="1"/>
    </xf>
    <xf numFmtId="168" fontId="100" fillId="5" borderId="4" xfId="4" applyNumberFormat="1" applyFont="1" applyFill="1" applyBorder="1" applyAlignment="1">
      <alignment horizontal="center" wrapText="1"/>
    </xf>
    <xf numFmtId="165" fontId="99" fillId="5" borderId="4" xfId="29" applyNumberFormat="1" applyFont="1" applyFill="1" applyBorder="1" applyAlignment="1">
      <alignment vertical="top" wrapText="1"/>
    </xf>
    <xf numFmtId="44" fontId="99" fillId="5" borderId="4" xfId="17" applyFont="1" applyFill="1" applyBorder="1" applyAlignment="1">
      <alignment vertical="top" wrapText="1"/>
    </xf>
    <xf numFmtId="168" fontId="100" fillId="0" borderId="4" xfId="4" applyNumberFormat="1" applyFont="1" applyBorder="1" applyAlignment="1">
      <alignment horizontal="center" wrapText="1"/>
    </xf>
    <xf numFmtId="165" fontId="99" fillId="0" borderId="4" xfId="29" applyNumberFormat="1" applyFont="1" applyBorder="1" applyAlignment="1">
      <alignment vertical="top" wrapText="1"/>
    </xf>
    <xf numFmtId="44" fontId="99" fillId="0" borderId="4" xfId="17" applyFont="1" applyBorder="1" applyAlignment="1">
      <alignment vertical="top" wrapText="1"/>
    </xf>
    <xf numFmtId="0" fontId="116" fillId="0" borderId="4" xfId="29" applyFont="1" applyBorder="1" applyAlignment="1">
      <alignment horizontal="right" wrapText="1"/>
    </xf>
    <xf numFmtId="0" fontId="124" fillId="0" borderId="0" xfId="29" applyFont="1"/>
    <xf numFmtId="0" fontId="74" fillId="0" borderId="0" xfId="29" applyFont="1" applyFill="1" applyBorder="1" applyAlignment="1" applyProtection="1">
      <alignment horizontal="left" vertical="top"/>
      <protection locked="0"/>
    </xf>
    <xf numFmtId="0" fontId="74" fillId="0" borderId="0" xfId="29" applyFont="1" applyFill="1" applyBorder="1" applyAlignment="1" applyProtection="1">
      <alignment horizontal="left" wrapText="1"/>
      <protection locked="0"/>
    </xf>
    <xf numFmtId="0" fontId="74" fillId="0" borderId="0" xfId="29" applyFont="1" applyFill="1" applyBorder="1" applyAlignment="1" applyProtection="1">
      <alignment horizontal="center" wrapText="1"/>
      <protection locked="0"/>
    </xf>
    <xf numFmtId="0" fontId="7" fillId="0" borderId="0" xfId="29" applyFont="1" applyFill="1" applyBorder="1" applyAlignment="1" applyProtection="1">
      <alignment horizontal="left" vertical="top"/>
      <protection locked="0"/>
    </xf>
    <xf numFmtId="0" fontId="7" fillId="0" borderId="0" xfId="29" applyFont="1" applyFill="1" applyBorder="1" applyAlignment="1" applyProtection="1">
      <alignment horizontal="left" wrapText="1"/>
      <protection locked="0"/>
    </xf>
    <xf numFmtId="0" fontId="7" fillId="0" borderId="0" xfId="29" applyFont="1" applyFill="1" applyBorder="1" applyAlignment="1" applyProtection="1">
      <alignment horizontal="center" wrapText="1"/>
      <protection locked="0"/>
    </xf>
    <xf numFmtId="0" fontId="7" fillId="0" borderId="0" xfId="29" applyFont="1" applyFill="1" applyBorder="1" applyAlignment="1">
      <alignment horizontal="left" vertical="top"/>
    </xf>
    <xf numFmtId="0" fontId="98" fillId="0" borderId="0" xfId="0" applyFont="1" applyFill="1" applyAlignment="1">
      <alignment horizontal="left" vertical="center" indent="9"/>
    </xf>
    <xf numFmtId="0" fontId="112" fillId="0" borderId="0" xfId="0" applyFont="1" applyAlignment="1">
      <alignment horizontal="center"/>
    </xf>
    <xf numFmtId="0" fontId="136" fillId="0" borderId="0" xfId="0" applyFont="1" applyAlignment="1">
      <alignment horizontal="left" vertical="center" indent="9"/>
    </xf>
    <xf numFmtId="0" fontId="100" fillId="0" borderId="23" xfId="0" applyFont="1" applyBorder="1" applyAlignment="1">
      <alignment horizontal="center" textRotation="90" wrapText="1"/>
    </xf>
    <xf numFmtId="0" fontId="100" fillId="0" borderId="4" xfId="0" applyFont="1" applyBorder="1" applyAlignment="1">
      <alignment horizontal="left" wrapText="1"/>
    </xf>
    <xf numFmtId="0" fontId="100" fillId="13" borderId="4" xfId="0" applyFont="1" applyFill="1" applyBorder="1" applyAlignment="1">
      <alignment horizontal="center" wrapText="1"/>
    </xf>
    <xf numFmtId="0" fontId="112" fillId="0" borderId="4" xfId="0" applyFont="1" applyBorder="1" applyAlignment="1">
      <alignment horizontal="center"/>
    </xf>
    <xf numFmtId="44" fontId="112" fillId="8" borderId="4" xfId="11" applyFont="1" applyFill="1" applyBorder="1"/>
    <xf numFmtId="44" fontId="112" fillId="8" borderId="4" xfId="11" applyFont="1" applyFill="1" applyBorder="1" applyAlignment="1">
      <alignment horizontal="center" wrapText="1"/>
    </xf>
    <xf numFmtId="44" fontId="112" fillId="13" borderId="4" xfId="11" applyFont="1" applyFill="1" applyBorder="1"/>
    <xf numFmtId="44" fontId="112" fillId="13" borderId="4" xfId="11" applyFont="1" applyFill="1" applyBorder="1" applyAlignment="1">
      <alignment horizontal="center" wrapText="1"/>
    </xf>
    <xf numFmtId="0" fontId="100" fillId="0" borderId="16" xfId="0" applyFont="1" applyBorder="1"/>
    <xf numFmtId="0" fontId="14" fillId="0" borderId="0" xfId="0" applyFont="1" applyFill="1" applyBorder="1" applyAlignment="1" applyProtection="1">
      <protection locked="0"/>
    </xf>
    <xf numFmtId="0" fontId="112" fillId="0" borderId="0" xfId="0" applyFont="1" applyFill="1" applyBorder="1"/>
    <xf numFmtId="0" fontId="0" fillId="0" borderId="0" xfId="0" applyFont="1" applyFill="1" applyBorder="1"/>
    <xf numFmtId="0" fontId="76" fillId="0" borderId="0" xfId="0" applyFont="1" applyAlignment="1">
      <alignment horizontal="center" vertical="center"/>
    </xf>
    <xf numFmtId="9" fontId="76" fillId="0" borderId="0" xfId="33" applyNumberFormat="1" applyFont="1" applyAlignment="1">
      <alignment horizontal="center" vertical="center"/>
    </xf>
    <xf numFmtId="0" fontId="128" fillId="0" borderId="16" xfId="0" applyFont="1" applyBorder="1" applyAlignment="1"/>
    <xf numFmtId="0" fontId="128" fillId="12" borderId="4" xfId="0" applyFont="1" applyFill="1" applyBorder="1" applyAlignment="1">
      <alignment horizontal="center"/>
    </xf>
    <xf numFmtId="0" fontId="128" fillId="0" borderId="52" xfId="0" applyFont="1" applyBorder="1" applyAlignment="1">
      <alignment horizontal="center" vertical="center" wrapText="1"/>
    </xf>
    <xf numFmtId="0" fontId="128" fillId="0" borderId="16" xfId="0" applyFont="1" applyBorder="1" applyAlignment="1">
      <alignment horizontal="center" vertical="center" wrapText="1"/>
    </xf>
    <xf numFmtId="0" fontId="128" fillId="12" borderId="4" xfId="0" applyFont="1" applyFill="1" applyBorder="1" applyAlignment="1">
      <alignment horizontal="center" vertical="center" wrapText="1"/>
    </xf>
    <xf numFmtId="0" fontId="137" fillId="0" borderId="4" xfId="0" applyFont="1" applyBorder="1" applyAlignment="1">
      <alignment horizontal="center" vertical="center" wrapText="1"/>
    </xf>
    <xf numFmtId="0" fontId="137" fillId="8" borderId="4" xfId="0" applyFont="1" applyFill="1" applyBorder="1" applyAlignment="1">
      <alignment horizontal="center" vertical="center" wrapText="1"/>
    </xf>
    <xf numFmtId="0" fontId="137" fillId="0" borderId="4" xfId="0" applyFont="1" applyBorder="1" applyAlignment="1">
      <alignment horizontal="center" vertical="center"/>
    </xf>
    <xf numFmtId="0" fontId="108" fillId="0" borderId="0" xfId="0" applyFont="1" applyAlignment="1">
      <alignment vertical="center"/>
    </xf>
    <xf numFmtId="0" fontId="138" fillId="0" borderId="4" xfId="0" applyFont="1" applyBorder="1" applyAlignment="1">
      <alignment horizontal="center" vertical="center"/>
    </xf>
    <xf numFmtId="168" fontId="139" fillId="0" borderId="23" xfId="2" applyNumberFormat="1" applyFont="1" applyBorder="1" applyAlignment="1">
      <alignment horizontal="center" vertical="center"/>
    </xf>
    <xf numFmtId="168" fontId="139" fillId="12" borderId="4" xfId="2" applyNumberFormat="1" applyFont="1" applyFill="1" applyBorder="1" applyAlignment="1">
      <alignment horizontal="center" vertical="center"/>
    </xf>
    <xf numFmtId="44" fontId="139" fillId="0" borderId="4" xfId="11" applyFont="1" applyFill="1" applyBorder="1" applyAlignment="1">
      <alignment horizontal="right" vertical="center"/>
    </xf>
    <xf numFmtId="44" fontId="139" fillId="8" borderId="4" xfId="11" applyFont="1" applyFill="1" applyBorder="1" applyAlignment="1">
      <alignment horizontal="right" vertical="center"/>
    </xf>
    <xf numFmtId="0" fontId="128" fillId="0" borderId="0" xfId="0" applyFont="1" applyAlignment="1">
      <alignment horizontal="right" indent="2"/>
    </xf>
    <xf numFmtId="0" fontId="128" fillId="0" borderId="0" xfId="0" applyFont="1" applyBorder="1" applyAlignment="1">
      <alignment horizontal="right" indent="2"/>
    </xf>
    <xf numFmtId="2" fontId="128" fillId="0" borderId="0" xfId="11" applyNumberFormat="1" applyFont="1" applyBorder="1" applyAlignment="1">
      <alignment horizontal="center" vertical="top"/>
    </xf>
    <xf numFmtId="2" fontId="128" fillId="12" borderId="4" xfId="11" applyNumberFormat="1" applyFont="1" applyFill="1" applyBorder="1" applyAlignment="1">
      <alignment vertical="top"/>
    </xf>
    <xf numFmtId="44" fontId="128" fillId="0" borderId="4" xfId="11" applyFont="1" applyFill="1" applyBorder="1" applyAlignment="1">
      <alignment vertical="top"/>
    </xf>
    <xf numFmtId="44" fontId="128" fillId="8" borderId="4" xfId="11" applyFont="1" applyFill="1" applyBorder="1" applyAlignment="1">
      <alignment vertical="top"/>
    </xf>
    <xf numFmtId="44" fontId="128" fillId="0" borderId="4" xfId="11" applyFont="1" applyBorder="1" applyAlignment="1">
      <alignment vertical="top"/>
    </xf>
    <xf numFmtId="0" fontId="140" fillId="0" borderId="0" xfId="0" applyFont="1" applyAlignment="1">
      <alignment horizontal="center"/>
    </xf>
    <xf numFmtId="0" fontId="140" fillId="13" borderId="0" xfId="0" applyFont="1" applyFill="1" applyAlignment="1">
      <alignment horizontal="center"/>
    </xf>
    <xf numFmtId="9" fontId="140" fillId="0" borderId="0" xfId="33" applyNumberFormat="1" applyFont="1" applyAlignment="1">
      <alignment horizontal="center"/>
    </xf>
    <xf numFmtId="44" fontId="128" fillId="0" borderId="0" xfId="11" applyFont="1" applyBorder="1" applyAlignment="1">
      <alignment vertical="top"/>
    </xf>
    <xf numFmtId="44" fontId="128" fillId="0" borderId="0" xfId="11" applyFont="1" applyFill="1" applyBorder="1" applyAlignment="1">
      <alignment vertical="top"/>
    </xf>
    <xf numFmtId="0" fontId="76" fillId="0" borderId="0" xfId="0" applyFont="1" applyAlignment="1">
      <alignment horizontal="center" vertical="center" wrapText="1"/>
    </xf>
    <xf numFmtId="0" fontId="139" fillId="0" borderId="0" xfId="0" applyFont="1" applyAlignment="1">
      <alignment horizontal="justify"/>
    </xf>
    <xf numFmtId="0" fontId="128" fillId="0" borderId="0" xfId="0" applyFont="1" applyBorder="1" applyAlignment="1"/>
    <xf numFmtId="0" fontId="128" fillId="0" borderId="0" xfId="0" applyFont="1" applyBorder="1" applyAlignment="1">
      <alignment horizontal="center"/>
    </xf>
    <xf numFmtId="9" fontId="108" fillId="0" borderId="0" xfId="33" applyNumberFormat="1" applyFont="1"/>
    <xf numFmtId="0" fontId="137" fillId="12" borderId="4" xfId="0" applyFont="1" applyFill="1" applyBorder="1" applyAlignment="1">
      <alignment horizontal="center"/>
    </xf>
    <xf numFmtId="0" fontId="138" fillId="0" borderId="4" xfId="0" applyFont="1" applyBorder="1" applyAlignment="1">
      <alignment horizontal="center"/>
    </xf>
    <xf numFmtId="0" fontId="138" fillId="12" borderId="4" xfId="0" applyFont="1" applyFill="1" applyBorder="1" applyAlignment="1">
      <alignment horizontal="center"/>
    </xf>
    <xf numFmtId="43" fontId="108" fillId="8" borderId="4" xfId="2" applyFont="1" applyFill="1" applyBorder="1"/>
    <xf numFmtId="43" fontId="108" fillId="0" borderId="4" xfId="2" applyFont="1" applyFill="1" applyBorder="1"/>
    <xf numFmtId="43" fontId="108" fillId="8" borderId="4" xfId="2" applyFont="1" applyFill="1" applyBorder="1" applyAlignment="1">
      <alignment horizontal="right"/>
    </xf>
    <xf numFmtId="9" fontId="108" fillId="8" borderId="4" xfId="33" applyNumberFormat="1" applyFont="1" applyFill="1" applyBorder="1"/>
    <xf numFmtId="9" fontId="108" fillId="0" borderId="4" xfId="33" applyFont="1" applyFill="1" applyBorder="1"/>
    <xf numFmtId="0" fontId="108" fillId="0" borderId="4" xfId="0" applyFont="1" applyBorder="1"/>
    <xf numFmtId="0" fontId="108" fillId="8" borderId="23" xfId="0" applyFont="1" applyFill="1" applyBorder="1" applyAlignment="1">
      <alignment horizontal="right"/>
    </xf>
    <xf numFmtId="0" fontId="108" fillId="8" borderId="22" xfId="0" applyFont="1" applyFill="1" applyBorder="1" applyAlignment="1">
      <alignment horizontal="center"/>
    </xf>
    <xf numFmtId="0" fontId="108" fillId="0" borderId="0" xfId="0" applyFont="1" applyBorder="1"/>
    <xf numFmtId="0" fontId="137" fillId="0" borderId="0" xfId="0" applyFont="1" applyBorder="1" applyAlignment="1"/>
    <xf numFmtId="43" fontId="108" fillId="8" borderId="4" xfId="2" applyFont="1" applyFill="1" applyBorder="1" applyAlignment="1">
      <alignment vertical="top"/>
    </xf>
    <xf numFmtId="0" fontId="108" fillId="0" borderId="0" xfId="0" applyFont="1" applyFill="1"/>
    <xf numFmtId="0" fontId="124" fillId="0" borderId="0" xfId="0" applyFont="1" applyFill="1"/>
    <xf numFmtId="43" fontId="108" fillId="0" borderId="4" xfId="2" applyFont="1" applyFill="1" applyBorder="1" applyAlignment="1">
      <alignment vertical="top"/>
    </xf>
    <xf numFmtId="0" fontId="108" fillId="0" borderId="4" xfId="0" applyFont="1" applyBorder="1" applyAlignment="1">
      <alignment horizontal="center" vertical="top"/>
    </xf>
    <xf numFmtId="0" fontId="108" fillId="0" borderId="0" xfId="0" applyFont="1" applyAlignment="1">
      <alignment wrapText="1"/>
    </xf>
    <xf numFmtId="0" fontId="81" fillId="0" borderId="0" xfId="0" applyFont="1" applyFill="1" applyBorder="1" applyAlignment="1">
      <alignment horizontal="left" vertical="top"/>
    </xf>
    <xf numFmtId="0" fontId="0" fillId="0" borderId="0" xfId="0" applyFill="1" applyBorder="1" applyAlignment="1">
      <alignment horizontal="left" vertical="top"/>
    </xf>
    <xf numFmtId="0" fontId="82" fillId="0" borderId="0" xfId="0" applyFont="1" applyFill="1" applyBorder="1" applyAlignment="1">
      <alignment horizontal="left" vertical="top"/>
    </xf>
    <xf numFmtId="0" fontId="83" fillId="0" borderId="0" xfId="0" applyFont="1" applyFill="1" applyBorder="1" applyAlignment="1">
      <alignment horizontal="left" vertical="top"/>
    </xf>
    <xf numFmtId="0" fontId="85" fillId="0" borderId="0" xfId="0" applyFont="1" applyFill="1" applyBorder="1" applyAlignment="1">
      <alignment horizontal="left" vertical="top"/>
    </xf>
    <xf numFmtId="0" fontId="86" fillId="0" borderId="0" xfId="0" applyFont="1" applyFill="1" applyBorder="1" applyAlignment="1">
      <alignment horizontal="left" vertical="top"/>
    </xf>
    <xf numFmtId="0" fontId="87" fillId="0" borderId="0" xfId="0" applyFont="1" applyFill="1" applyBorder="1" applyAlignment="1">
      <alignment horizontal="left" vertical="top"/>
    </xf>
    <xf numFmtId="0" fontId="91" fillId="0" borderId="113" xfId="0" applyFont="1" applyFill="1" applyBorder="1" applyAlignment="1">
      <alignment horizontal="left" vertical="top" wrapText="1"/>
    </xf>
    <xf numFmtId="0" fontId="91" fillId="2" borderId="113" xfId="0" applyFont="1" applyFill="1" applyBorder="1" applyAlignment="1">
      <alignment horizontal="left" vertical="top" wrapText="1"/>
    </xf>
    <xf numFmtId="174" fontId="141" fillId="0" borderId="0" xfId="0" applyNumberFormat="1" applyFont="1" applyFill="1" applyBorder="1" applyAlignment="1">
      <alignment horizontal="left" vertical="top"/>
    </xf>
    <xf numFmtId="0" fontId="116" fillId="0" borderId="30" xfId="24" applyFont="1" applyBorder="1" applyAlignment="1">
      <alignment wrapText="1"/>
    </xf>
    <xf numFmtId="0" fontId="234" fillId="0" borderId="5" xfId="24" applyBorder="1"/>
    <xf numFmtId="0" fontId="234" fillId="0" borderId="6" xfId="24" applyBorder="1"/>
    <xf numFmtId="0" fontId="234" fillId="7" borderId="6" xfId="24" applyFill="1" applyBorder="1"/>
    <xf numFmtId="0" fontId="234" fillId="7" borderId="5" xfId="24" applyFill="1" applyBorder="1"/>
    <xf numFmtId="0" fontId="234" fillId="7" borderId="7" xfId="24" applyFill="1" applyBorder="1"/>
    <xf numFmtId="0" fontId="234" fillId="0" borderId="101" xfId="24" applyBorder="1"/>
    <xf numFmtId="0" fontId="116" fillId="0" borderId="37" xfId="24" applyFont="1" applyBorder="1" applyAlignment="1">
      <alignment wrapText="1"/>
    </xf>
    <xf numFmtId="0" fontId="116" fillId="0" borderId="58" xfId="24" applyFont="1" applyBorder="1" applyAlignment="1">
      <alignment horizontal="center" wrapText="1"/>
    </xf>
    <xf numFmtId="0" fontId="116" fillId="7" borderId="50" xfId="24" applyFont="1" applyFill="1" applyBorder="1" applyAlignment="1">
      <alignment horizontal="center" wrapText="1"/>
    </xf>
    <xf numFmtId="0" fontId="116" fillId="0" borderId="55" xfId="24" applyFont="1" applyBorder="1" applyAlignment="1">
      <alignment horizontal="center" wrapText="1"/>
    </xf>
    <xf numFmtId="0" fontId="116" fillId="7" borderId="114" xfId="24" applyFont="1" applyFill="1" applyBorder="1" applyAlignment="1">
      <alignment horizontal="center" wrapText="1"/>
    </xf>
    <xf numFmtId="0" fontId="116" fillId="7" borderId="96" xfId="24" applyFont="1" applyFill="1" applyBorder="1" applyAlignment="1">
      <alignment horizontal="center" wrapText="1"/>
    </xf>
    <xf numFmtId="43" fontId="116" fillId="0" borderId="13" xfId="2" applyFont="1" applyBorder="1" applyAlignment="1">
      <alignment horizontal="center" wrapText="1"/>
    </xf>
    <xf numFmtId="0" fontId="128" fillId="7" borderId="50" xfId="24" applyFont="1" applyFill="1" applyBorder="1" applyAlignment="1">
      <alignment vertical="top" wrapText="1"/>
    </xf>
    <xf numFmtId="167" fontId="128" fillId="0" borderId="14" xfId="11" applyNumberFormat="1" applyFont="1" applyBorder="1" applyAlignment="1">
      <alignment vertical="top" wrapText="1"/>
    </xf>
    <xf numFmtId="44" fontId="128" fillId="0" borderId="13" xfId="11" applyFont="1" applyBorder="1" applyAlignment="1">
      <alignment vertical="top" wrapText="1"/>
    </xf>
    <xf numFmtId="167" fontId="128" fillId="11" borderId="14" xfId="11" applyNumberFormat="1" applyFont="1" applyFill="1" applyBorder="1" applyAlignment="1">
      <alignment vertical="top" wrapText="1"/>
    </xf>
    <xf numFmtId="0" fontId="142" fillId="9" borderId="14" xfId="24" applyFont="1" applyFill="1" applyBorder="1" applyAlignment="1">
      <alignment vertical="top" wrapText="1"/>
    </xf>
    <xf numFmtId="0" fontId="142" fillId="9" borderId="13" xfId="24" applyNumberFormat="1" applyFont="1" applyFill="1" applyBorder="1" applyAlignment="1">
      <alignment vertical="top" wrapText="1"/>
    </xf>
    <xf numFmtId="0" fontId="128" fillId="7" borderId="114" xfId="24" applyFont="1" applyFill="1" applyBorder="1" applyAlignment="1">
      <alignment vertical="top" wrapText="1"/>
    </xf>
    <xf numFmtId="0" fontId="128" fillId="7" borderId="96" xfId="24" applyFont="1" applyFill="1" applyBorder="1" applyAlignment="1">
      <alignment vertical="top" wrapText="1"/>
    </xf>
    <xf numFmtId="0" fontId="143" fillId="0" borderId="59" xfId="24" applyFont="1" applyBorder="1" applyAlignment="1">
      <alignment wrapText="1"/>
    </xf>
    <xf numFmtId="0" fontId="143" fillId="0" borderId="58" xfId="24" applyFont="1" applyBorder="1" applyAlignment="1">
      <alignment wrapText="1"/>
    </xf>
    <xf numFmtId="0" fontId="143" fillId="7" borderId="50" xfId="24" applyFont="1" applyFill="1" applyBorder="1" applyAlignment="1">
      <alignment wrapText="1"/>
    </xf>
    <xf numFmtId="0" fontId="143" fillId="0" borderId="59" xfId="24" applyFont="1" applyBorder="1" applyAlignment="1">
      <alignment horizontal="center" wrapText="1"/>
    </xf>
    <xf numFmtId="0" fontId="144" fillId="0" borderId="0" xfId="24" applyFont="1" applyBorder="1"/>
    <xf numFmtId="0" fontId="143" fillId="7" borderId="114" xfId="24" applyFont="1" applyFill="1" applyBorder="1" applyAlignment="1">
      <alignment wrapText="1"/>
    </xf>
    <xf numFmtId="0" fontId="143" fillId="7" borderId="96" xfId="24" applyFont="1" applyFill="1" applyBorder="1" applyAlignment="1">
      <alignment wrapText="1"/>
    </xf>
    <xf numFmtId="0" fontId="143" fillId="0" borderId="58" xfId="24" applyFont="1" applyBorder="1" applyAlignment="1">
      <alignment horizontal="center" wrapText="1"/>
    </xf>
    <xf numFmtId="0" fontId="144" fillId="0" borderId="0" xfId="24" applyFont="1"/>
    <xf numFmtId="0" fontId="116" fillId="0" borderId="59" xfId="24" applyFont="1" applyBorder="1" applyAlignment="1">
      <alignment wrapText="1"/>
    </xf>
    <xf numFmtId="0" fontId="116" fillId="0" borderId="58" xfId="24" applyFont="1" applyBorder="1" applyAlignment="1">
      <alignment wrapText="1"/>
    </xf>
    <xf numFmtId="0" fontId="116" fillId="7" borderId="50" xfId="24" applyFont="1" applyFill="1" applyBorder="1" applyAlignment="1">
      <alignment wrapText="1"/>
    </xf>
    <xf numFmtId="0" fontId="116" fillId="7" borderId="114" xfId="24" applyFont="1" applyFill="1" applyBorder="1" applyAlignment="1">
      <alignment wrapText="1"/>
    </xf>
    <xf numFmtId="0" fontId="116" fillId="7" borderId="96" xfId="24" applyFont="1" applyFill="1" applyBorder="1" applyAlignment="1">
      <alignment wrapText="1"/>
    </xf>
    <xf numFmtId="0" fontId="116" fillId="0" borderId="27" xfId="24" applyFont="1" applyBorder="1" applyAlignment="1">
      <alignment wrapText="1"/>
    </xf>
    <xf numFmtId="43" fontId="116" fillId="0" borderId="9" xfId="2" applyFont="1" applyBorder="1" applyAlignment="1">
      <alignment horizontal="center" wrapText="1"/>
    </xf>
    <xf numFmtId="0" fontId="142" fillId="9" borderId="9" xfId="24" applyFont="1" applyFill="1" applyBorder="1" applyAlignment="1">
      <alignment vertical="top" wrapText="1"/>
    </xf>
    <xf numFmtId="0" fontId="142" fillId="9" borderId="0" xfId="24" applyNumberFormat="1" applyFont="1" applyFill="1" applyBorder="1" applyAlignment="1">
      <alignment vertical="top" wrapText="1"/>
    </xf>
    <xf numFmtId="0" fontId="128" fillId="7" borderId="53" xfId="24" applyFont="1" applyFill="1" applyBorder="1" applyAlignment="1">
      <alignment vertical="top" wrapText="1"/>
    </xf>
    <xf numFmtId="167" fontId="128" fillId="0" borderId="26" xfId="11" applyNumberFormat="1" applyFont="1" applyBorder="1" applyAlignment="1">
      <alignment vertical="top" wrapText="1"/>
    </xf>
    <xf numFmtId="44" fontId="128" fillId="0" borderId="6" xfId="11" applyFont="1" applyBorder="1" applyAlignment="1">
      <alignment vertical="top" wrapText="1"/>
    </xf>
    <xf numFmtId="0" fontId="128" fillId="7" borderId="8" xfId="24" applyFont="1" applyFill="1" applyBorder="1" applyAlignment="1">
      <alignment vertical="top" wrapText="1"/>
    </xf>
    <xf numFmtId="167" fontId="128" fillId="11" borderId="26" xfId="11" applyNumberFormat="1" applyFont="1" applyFill="1" applyBorder="1" applyAlignment="1">
      <alignment vertical="top" wrapText="1"/>
    </xf>
    <xf numFmtId="44" fontId="128" fillId="0" borderId="7" xfId="11" applyFont="1" applyBorder="1" applyAlignment="1">
      <alignment vertical="top" wrapText="1"/>
    </xf>
    <xf numFmtId="0" fontId="128" fillId="7" borderId="9" xfId="24" applyFont="1" applyFill="1" applyBorder="1" applyAlignment="1">
      <alignment vertical="top" wrapText="1"/>
    </xf>
    <xf numFmtId="167" fontId="128" fillId="0" borderId="7" xfId="11" applyNumberFormat="1" applyFont="1" applyBorder="1" applyAlignment="1">
      <alignment vertical="top" wrapText="1"/>
    </xf>
    <xf numFmtId="49" fontId="143" fillId="7" borderId="115" xfId="24" applyNumberFormat="1" applyFont="1" applyFill="1" applyBorder="1" applyAlignment="1">
      <alignment wrapText="1"/>
    </xf>
    <xf numFmtId="49" fontId="143" fillId="0" borderId="116" xfId="24" applyNumberFormat="1" applyFont="1" applyBorder="1" applyAlignment="1">
      <alignment horizontal="center" wrapText="1"/>
    </xf>
    <xf numFmtId="49" fontId="143" fillId="0" borderId="58" xfId="24" applyNumberFormat="1" applyFont="1" applyBorder="1" applyAlignment="1">
      <alignment horizontal="center" wrapText="1"/>
    </xf>
    <xf numFmtId="49" fontId="143" fillId="7" borderId="115" xfId="24" applyNumberFormat="1" applyFont="1" applyFill="1" applyBorder="1" applyAlignment="1">
      <alignment horizontal="center" wrapText="1"/>
    </xf>
    <xf numFmtId="49" fontId="144" fillId="0" borderId="58" xfId="24" applyNumberFormat="1" applyFont="1" applyBorder="1" applyAlignment="1">
      <alignment horizontal="center"/>
    </xf>
    <xf numFmtId="49" fontId="143" fillId="7" borderId="117" xfId="24" applyNumberFormat="1" applyFont="1" applyFill="1" applyBorder="1" applyAlignment="1">
      <alignment horizontal="center" wrapText="1"/>
    </xf>
    <xf numFmtId="49" fontId="143" fillId="7" borderId="118" xfId="24" applyNumberFormat="1" applyFont="1" applyFill="1" applyBorder="1" applyAlignment="1">
      <alignment horizontal="center" wrapText="1"/>
    </xf>
    <xf numFmtId="49" fontId="144" fillId="0" borderId="55" xfId="24" applyNumberFormat="1" applyFont="1" applyBorder="1" applyAlignment="1">
      <alignment horizontal="center"/>
    </xf>
    <xf numFmtId="49" fontId="143" fillId="7" borderId="9" xfId="24" applyNumberFormat="1" applyFont="1" applyFill="1" applyBorder="1" applyAlignment="1">
      <alignment wrapText="1"/>
    </xf>
    <xf numFmtId="49" fontId="144" fillId="0" borderId="0" xfId="24" applyNumberFormat="1" applyFont="1"/>
    <xf numFmtId="0" fontId="116" fillId="0" borderId="8" xfId="24" applyFont="1" applyBorder="1" applyAlignment="1">
      <alignment wrapText="1"/>
    </xf>
    <xf numFmtId="0" fontId="116" fillId="0" borderId="25" xfId="24" applyFont="1" applyBorder="1" applyAlignment="1">
      <alignment horizontal="center" wrapText="1"/>
    </xf>
    <xf numFmtId="0" fontId="234" fillId="0" borderId="0" xfId="24" applyBorder="1" applyAlignment="1">
      <alignment horizontal="center"/>
    </xf>
    <xf numFmtId="0" fontId="116" fillId="0" borderId="16" xfId="24" applyFont="1" applyBorder="1" applyAlignment="1">
      <alignment horizontal="center" wrapText="1"/>
    </xf>
    <xf numFmtId="0" fontId="116" fillId="0" borderId="0" xfId="24" applyFont="1" applyFill="1" applyBorder="1" applyAlignment="1">
      <alignment wrapText="1"/>
    </xf>
    <xf numFmtId="0" fontId="116" fillId="0" borderId="66" xfId="24" applyFont="1" applyBorder="1" applyAlignment="1">
      <alignment horizontal="center" wrapText="1"/>
    </xf>
    <xf numFmtId="0" fontId="116" fillId="0" borderId="119" xfId="24" applyFont="1" applyBorder="1" applyAlignment="1">
      <alignment horizontal="center" wrapText="1"/>
    </xf>
    <xf numFmtId="0" fontId="98" fillId="0" borderId="0" xfId="24" applyFont="1" applyBorder="1"/>
    <xf numFmtId="0" fontId="234" fillId="0" borderId="12" xfId="24" applyBorder="1"/>
    <xf numFmtId="0" fontId="98" fillId="0" borderId="13" xfId="24" applyFont="1" applyBorder="1"/>
    <xf numFmtId="0" fontId="116" fillId="7" borderId="120" xfId="24" applyFont="1" applyFill="1" applyBorder="1" applyAlignment="1">
      <alignment wrapText="1"/>
    </xf>
    <xf numFmtId="0" fontId="116" fillId="0" borderId="116" xfId="24" applyFont="1" applyBorder="1" applyAlignment="1">
      <alignment horizontal="center" wrapText="1"/>
    </xf>
    <xf numFmtId="0" fontId="234" fillId="0" borderId="13" xfId="24" applyBorder="1" applyAlignment="1">
      <alignment horizontal="center"/>
    </xf>
    <xf numFmtId="0" fontId="116" fillId="7" borderId="120" xfId="24" applyFont="1" applyFill="1" applyBorder="1" applyAlignment="1">
      <alignment horizontal="center" wrapText="1"/>
    </xf>
    <xf numFmtId="0" fontId="116" fillId="7" borderId="121" xfId="24" applyFont="1" applyFill="1" applyBorder="1" applyAlignment="1">
      <alignment horizontal="center" wrapText="1"/>
    </xf>
    <xf numFmtId="0" fontId="116" fillId="7" borderId="122" xfId="24" applyFont="1" applyFill="1" applyBorder="1" applyAlignment="1">
      <alignment horizontal="center" wrapText="1"/>
    </xf>
    <xf numFmtId="0" fontId="116" fillId="7" borderId="122" xfId="24" applyFont="1" applyFill="1" applyBorder="1" applyAlignment="1">
      <alignment wrapText="1"/>
    </xf>
    <xf numFmtId="0" fontId="116" fillId="7" borderId="8" xfId="24" applyFont="1" applyFill="1" applyBorder="1" applyAlignment="1">
      <alignment horizontal="center" wrapText="1"/>
    </xf>
    <xf numFmtId="0" fontId="116" fillId="7" borderId="9" xfId="24" applyFont="1" applyFill="1" applyBorder="1" applyAlignment="1">
      <alignment horizontal="center" wrapText="1"/>
    </xf>
    <xf numFmtId="0" fontId="116" fillId="0" borderId="59" xfId="24" applyFont="1" applyBorder="1" applyAlignment="1">
      <alignment horizontal="left" wrapText="1"/>
    </xf>
    <xf numFmtId="0" fontId="116" fillId="0" borderId="58" xfId="24" applyFont="1" applyBorder="1" applyAlignment="1">
      <alignment horizontal="left" wrapText="1"/>
    </xf>
    <xf numFmtId="0" fontId="116" fillId="0" borderId="114" xfId="24" applyFont="1" applyBorder="1" applyAlignment="1">
      <alignment horizontal="center" wrapText="1"/>
    </xf>
    <xf numFmtId="0" fontId="116" fillId="0" borderId="96" xfId="24" applyFont="1" applyBorder="1" applyAlignment="1">
      <alignment horizontal="center" wrapText="1"/>
    </xf>
    <xf numFmtId="169" fontId="128" fillId="11" borderId="65" xfId="11" applyNumberFormat="1" applyFont="1" applyFill="1" applyBorder="1" applyAlignment="1">
      <alignment vertical="top" wrapText="1"/>
    </xf>
    <xf numFmtId="44" fontId="128" fillId="0" borderId="90" xfId="11" applyFont="1" applyBorder="1" applyAlignment="1">
      <alignment vertical="top" wrapText="1"/>
    </xf>
    <xf numFmtId="0" fontId="116" fillId="7" borderId="12" xfId="24" applyFont="1" applyFill="1" applyBorder="1" applyAlignment="1">
      <alignment horizontal="center" wrapText="1"/>
    </xf>
    <xf numFmtId="169" fontId="128" fillId="11" borderId="117" xfId="11" applyNumberFormat="1" applyFont="1" applyFill="1" applyBorder="1" applyAlignment="1">
      <alignment vertical="top" wrapText="1"/>
    </xf>
    <xf numFmtId="44" fontId="128" fillId="0" borderId="77" xfId="11" applyFont="1" applyBorder="1" applyAlignment="1">
      <alignment vertical="top" wrapText="1"/>
    </xf>
    <xf numFmtId="0" fontId="116" fillId="7" borderId="14" xfId="24" applyFont="1" applyFill="1" applyBorder="1" applyAlignment="1">
      <alignment horizontal="center" wrapText="1"/>
    </xf>
    <xf numFmtId="49" fontId="116" fillId="0" borderId="0" xfId="24" applyNumberFormat="1" applyFont="1" applyBorder="1" applyAlignment="1">
      <alignment horizontal="center" wrapText="1"/>
    </xf>
    <xf numFmtId="49" fontId="234" fillId="0" borderId="0" xfId="24" applyNumberFormat="1" applyAlignment="1">
      <alignment horizontal="center"/>
    </xf>
    <xf numFmtId="0" fontId="234" fillId="0" borderId="0" xfId="24" applyAlignment="1">
      <alignment horizontal="center"/>
    </xf>
    <xf numFmtId="0" fontId="145" fillId="0" borderId="0" xfId="24" applyFont="1"/>
    <xf numFmtId="43" fontId="112" fillId="0" borderId="4" xfId="2" applyFont="1" applyBorder="1" applyAlignment="1">
      <alignment horizontal="center" wrapText="1"/>
    </xf>
    <xf numFmtId="44" fontId="0" fillId="0" borderId="4" xfId="11" applyFont="1" applyBorder="1"/>
    <xf numFmtId="44" fontId="112" fillId="0" borderId="4" xfId="11" applyFont="1" applyBorder="1" applyAlignment="1">
      <alignment horizontal="center" wrapText="1"/>
    </xf>
    <xf numFmtId="44" fontId="94" fillId="13" borderId="4" xfId="11" applyFont="1" applyFill="1" applyBorder="1"/>
    <xf numFmtId="0" fontId="7" fillId="0" borderId="0" xfId="0" applyFont="1" applyFill="1" applyBorder="1" applyAlignment="1" applyProtection="1">
      <alignment horizontal="center"/>
      <protection locked="0"/>
    </xf>
    <xf numFmtId="0" fontId="15" fillId="13" borderId="0" xfId="0" applyFont="1" applyFill="1" applyBorder="1" applyAlignment="1">
      <alignment horizontal="center"/>
    </xf>
    <xf numFmtId="0" fontId="15" fillId="8" borderId="123" xfId="0" applyFont="1" applyFill="1" applyBorder="1" applyAlignment="1">
      <alignment horizontal="center" wrapText="1"/>
    </xf>
    <xf numFmtId="0" fontId="15" fillId="0" borderId="123" xfId="0" applyFont="1" applyBorder="1" applyAlignment="1">
      <alignment horizontal="center" wrapText="1"/>
    </xf>
    <xf numFmtId="0" fontId="103" fillId="0" borderId="0" xfId="0" applyFont="1" applyAlignment="1">
      <alignment horizontal="left" vertical="center" indent="8"/>
    </xf>
    <xf numFmtId="0" fontId="103" fillId="0" borderId="0" xfId="0" applyFont="1" applyBorder="1" applyAlignment="1">
      <alignment horizontal="left" vertical="center" indent="8"/>
    </xf>
    <xf numFmtId="0" fontId="127" fillId="0" borderId="0" xfId="0" applyFont="1" applyAlignment="1">
      <alignment horizontal="left" vertical="center" indent="8"/>
    </xf>
    <xf numFmtId="0" fontId="15" fillId="0" borderId="0" xfId="0" applyFont="1" applyAlignment="1">
      <alignment horizontal="left" indent="8"/>
    </xf>
    <xf numFmtId="0" fontId="104" fillId="0" borderId="0" xfId="0" applyFont="1" applyFill="1" applyAlignment="1">
      <alignment horizontal="left" vertical="center" indent="9"/>
    </xf>
    <xf numFmtId="0" fontId="120" fillId="0" borderId="23" xfId="0" applyFont="1" applyBorder="1" applyAlignment="1">
      <alignment horizontal="center" wrapText="1"/>
    </xf>
    <xf numFmtId="0" fontId="120" fillId="0" borderId="0" xfId="0" applyFont="1" applyBorder="1" applyAlignment="1">
      <alignment horizontal="center" wrapText="1"/>
    </xf>
    <xf numFmtId="0" fontId="31" fillId="7" borderId="4" xfId="0" applyFont="1" applyFill="1" applyBorder="1" applyAlignment="1">
      <alignment horizontal="center" vertical="center" wrapText="1"/>
    </xf>
    <xf numFmtId="0" fontId="116" fillId="7" borderId="4" xfId="0" applyFont="1" applyFill="1" applyBorder="1" applyAlignment="1">
      <alignment horizontal="left"/>
    </xf>
    <xf numFmtId="0" fontId="31" fillId="7" borderId="23" xfId="0" applyFont="1" applyFill="1" applyBorder="1" applyAlignment="1">
      <alignment horizontal="center" vertical="center" wrapText="1"/>
    </xf>
    <xf numFmtId="39" fontId="30" fillId="7" borderId="10" xfId="2" applyNumberFormat="1" applyFont="1" applyFill="1" applyBorder="1" applyAlignment="1"/>
    <xf numFmtId="39" fontId="31" fillId="7" borderId="11" xfId="2" applyNumberFormat="1" applyFont="1" applyFill="1" applyBorder="1" applyAlignment="1">
      <alignment vertical="center"/>
    </xf>
    <xf numFmtId="0" fontId="31" fillId="7" borderId="0" xfId="0" applyFont="1" applyFill="1" applyBorder="1" applyAlignment="1">
      <alignment horizontal="center" vertical="center" wrapText="1"/>
    </xf>
    <xf numFmtId="0" fontId="31" fillId="0" borderId="54" xfId="0" applyFont="1" applyBorder="1" applyAlignment="1">
      <alignment vertical="center"/>
    </xf>
    <xf numFmtId="39" fontId="31" fillId="0" borderId="54" xfId="2" applyNumberFormat="1" applyFont="1" applyBorder="1" applyAlignment="1">
      <alignment vertical="center"/>
    </xf>
    <xf numFmtId="39" fontId="31" fillId="0" borderId="0" xfId="2" applyNumberFormat="1" applyFont="1" applyAlignment="1"/>
    <xf numFmtId="39" fontId="30" fillId="8" borderId="10" xfId="2" applyNumberFormat="1" applyFont="1" applyFill="1" applyBorder="1" applyAlignment="1"/>
    <xf numFmtId="39" fontId="31" fillId="8" borderId="11" xfId="2" applyNumberFormat="1" applyFont="1" applyFill="1" applyBorder="1" applyAlignment="1">
      <alignment vertical="center"/>
    </xf>
    <xf numFmtId="39" fontId="31" fillId="0" borderId="0" xfId="2" applyNumberFormat="1" applyFont="1" applyBorder="1" applyAlignment="1">
      <alignment vertical="center"/>
    </xf>
    <xf numFmtId="0" fontId="30" fillId="0" borderId="4" xfId="0" applyFont="1" applyBorder="1" applyAlignment="1">
      <alignment horizontal="center" vertical="top" wrapText="1"/>
    </xf>
    <xf numFmtId="0" fontId="117" fillId="0" borderId="4" xfId="0" applyFont="1" applyBorder="1" applyAlignment="1">
      <alignment horizontal="left" indent="1"/>
    </xf>
    <xf numFmtId="0" fontId="30" fillId="0" borderId="4" xfId="0" applyFont="1" applyBorder="1" applyAlignment="1">
      <alignment horizontal="center" vertical="center" wrapText="1"/>
    </xf>
    <xf numFmtId="0" fontId="30" fillId="0" borderId="23" xfId="0" applyFont="1" applyBorder="1" applyAlignment="1">
      <alignment horizontal="center" vertical="center" wrapText="1"/>
    </xf>
    <xf numFmtId="44" fontId="30" fillId="0" borderId="99" xfId="2" applyNumberFormat="1" applyFont="1" applyBorder="1" applyAlignment="1"/>
    <xf numFmtId="44" fontId="30" fillId="0" borderId="11" xfId="2" applyNumberFormat="1" applyFont="1" applyBorder="1" applyAlignment="1">
      <alignment vertical="center"/>
    </xf>
    <xf numFmtId="0" fontId="30" fillId="0" borderId="0" xfId="0" applyFont="1" applyBorder="1" applyAlignment="1">
      <alignment horizontal="center" vertical="center" wrapText="1"/>
    </xf>
    <xf numFmtId="44" fontId="31" fillId="0" borderId="54" xfId="0" applyNumberFormat="1" applyFont="1" applyBorder="1" applyAlignment="1">
      <alignment vertical="center"/>
    </xf>
    <xf numFmtId="44" fontId="31" fillId="0" borderId="54" xfId="2" applyNumberFormat="1" applyFont="1" applyBorder="1" applyAlignment="1">
      <alignment vertical="center"/>
    </xf>
    <xf numFmtId="44" fontId="31" fillId="0" borderId="0" xfId="2" applyNumberFormat="1" applyFont="1" applyAlignment="1"/>
    <xf numFmtId="44" fontId="30" fillId="8" borderId="99" xfId="2" applyNumberFormat="1" applyFont="1" applyFill="1" applyBorder="1" applyAlignment="1"/>
    <xf numFmtId="44" fontId="30" fillId="8" borderId="11" xfId="2" applyNumberFormat="1" applyFont="1" applyFill="1" applyBorder="1" applyAlignment="1">
      <alignment vertical="center"/>
    </xf>
    <xf numFmtId="0" fontId="30" fillId="7" borderId="4" xfId="0" applyFont="1" applyFill="1" applyBorder="1" applyAlignment="1">
      <alignment horizontal="center" vertical="top" wrapText="1"/>
    </xf>
    <xf numFmtId="0" fontId="117" fillId="7" borderId="4" xfId="0" applyFont="1" applyFill="1" applyBorder="1" applyAlignment="1">
      <alignment horizontal="left" indent="1"/>
    </xf>
    <xf numFmtId="0" fontId="30" fillId="7" borderId="4" xfId="0" applyFont="1" applyFill="1" applyBorder="1" applyAlignment="1">
      <alignment horizontal="center" vertical="center" wrapText="1"/>
    </xf>
    <xf numFmtId="0" fontId="30" fillId="7" borderId="23" xfId="0" applyFont="1" applyFill="1" applyBorder="1" applyAlignment="1">
      <alignment horizontal="center" vertical="center" wrapText="1"/>
    </xf>
    <xf numFmtId="39" fontId="30" fillId="7" borderId="99" xfId="2" applyNumberFormat="1" applyFont="1" applyFill="1" applyBorder="1" applyAlignment="1"/>
    <xf numFmtId="43" fontId="30" fillId="7" borderId="11" xfId="2" applyFont="1" applyFill="1" applyBorder="1" applyAlignment="1">
      <alignment vertical="center"/>
    </xf>
    <xf numFmtId="0" fontId="30" fillId="7" borderId="0" xfId="0" applyFont="1" applyFill="1" applyBorder="1" applyAlignment="1">
      <alignment horizontal="center" vertical="center" wrapText="1"/>
    </xf>
    <xf numFmtId="2" fontId="30" fillId="7" borderId="11" xfId="2" applyNumberFormat="1" applyFont="1" applyFill="1" applyBorder="1" applyAlignment="1">
      <alignment vertical="center"/>
    </xf>
    <xf numFmtId="39" fontId="30" fillId="8" borderId="99" xfId="2" applyNumberFormat="1" applyFont="1" applyFill="1" applyBorder="1" applyAlignment="1"/>
    <xf numFmtId="2" fontId="30" fillId="8" borderId="11" xfId="2" applyNumberFormat="1" applyFont="1" applyFill="1" applyBorder="1" applyAlignment="1">
      <alignment vertical="center"/>
    </xf>
    <xf numFmtId="0" fontId="117" fillId="0" borderId="84" xfId="0" applyFont="1" applyBorder="1" applyAlignment="1">
      <alignment horizontal="left" indent="1"/>
    </xf>
    <xf numFmtId="0" fontId="119" fillId="0" borderId="98" xfId="0" applyFont="1" applyBorder="1" applyAlignment="1">
      <alignment horizontal="center" vertical="center" wrapText="1"/>
    </xf>
    <xf numFmtId="39" fontId="112" fillId="0" borderId="97" xfId="2" applyNumberFormat="1" applyFont="1" applyBorder="1" applyAlignment="1">
      <alignment vertical="top"/>
    </xf>
    <xf numFmtId="43" fontId="112" fillId="0" borderId="98" xfId="2" applyFont="1" applyBorder="1" applyAlignment="1">
      <alignment vertical="top"/>
    </xf>
    <xf numFmtId="0" fontId="119" fillId="0" borderId="0" xfId="0" applyFont="1" applyBorder="1" applyAlignment="1">
      <alignment horizontal="center" vertical="center" wrapText="1"/>
    </xf>
    <xf numFmtId="2" fontId="112" fillId="0" borderId="98" xfId="6" applyNumberFormat="1" applyFont="1" applyBorder="1" applyAlignment="1">
      <alignment vertical="top"/>
    </xf>
    <xf numFmtId="0" fontId="30" fillId="0" borderId="54" xfId="0" applyFont="1" applyBorder="1" applyAlignment="1">
      <alignment vertical="center"/>
    </xf>
    <xf numFmtId="39" fontId="30" fillId="0" borderId="54" xfId="2" applyNumberFormat="1" applyFont="1" applyBorder="1" applyAlignment="1">
      <alignment vertical="center"/>
    </xf>
    <xf numFmtId="39" fontId="30" fillId="0" borderId="0" xfId="2" applyNumberFormat="1" applyFont="1" applyAlignment="1"/>
    <xf numFmtId="39" fontId="112" fillId="8" borderId="97" xfId="2" applyNumberFormat="1" applyFont="1" applyFill="1" applyBorder="1" applyAlignment="1">
      <alignment vertical="top"/>
    </xf>
    <xf numFmtId="2" fontId="112" fillId="8" borderId="98" xfId="6" applyNumberFormat="1" applyFont="1" applyFill="1" applyBorder="1" applyAlignment="1">
      <alignment vertical="top"/>
    </xf>
    <xf numFmtId="39" fontId="30" fillId="0" borderId="0" xfId="2" applyNumberFormat="1" applyFont="1" applyBorder="1" applyAlignment="1">
      <alignment vertical="center"/>
    </xf>
    <xf numFmtId="0" fontId="117" fillId="0" borderId="0" xfId="0" applyFont="1" applyBorder="1" applyAlignment="1">
      <alignment horizontal="left" vertical="center"/>
    </xf>
    <xf numFmtId="39" fontId="112" fillId="0" borderId="57" xfId="2" applyNumberFormat="1" applyFont="1" applyBorder="1" applyAlignment="1">
      <alignment horizontal="right" vertical="center"/>
    </xf>
    <xf numFmtId="44" fontId="112" fillId="0" borderId="57" xfId="6" applyNumberFormat="1" applyFont="1" applyBorder="1" applyAlignment="1">
      <alignment vertical="center"/>
    </xf>
    <xf numFmtId="0" fontId="30" fillId="0" borderId="0" xfId="0" applyFont="1" applyBorder="1" applyAlignment="1">
      <alignment vertical="center"/>
    </xf>
    <xf numFmtId="39" fontId="100" fillId="8" borderId="57" xfId="2" applyNumberFormat="1" applyFont="1" applyFill="1" applyBorder="1" applyAlignment="1">
      <alignment horizontal="right" vertical="center"/>
    </xf>
    <xf numFmtId="44" fontId="100" fillId="8" borderId="57" xfId="6" applyNumberFormat="1" applyFont="1" applyFill="1" applyBorder="1" applyAlignment="1">
      <alignment vertical="center"/>
    </xf>
    <xf numFmtId="0" fontId="30" fillId="0" borderId="0" xfId="0" applyFont="1" applyBorder="1" applyAlignment="1">
      <alignment horizontal="center" vertical="top" wrapText="1"/>
    </xf>
    <xf numFmtId="0" fontId="117" fillId="0" borderId="0" xfId="0" applyFont="1" applyBorder="1" applyAlignment="1">
      <alignment horizontal="left" indent="1"/>
    </xf>
    <xf numFmtId="39" fontId="112" fillId="0" borderId="0" xfId="2" applyNumberFormat="1" applyFont="1" applyBorder="1" applyAlignment="1">
      <alignment horizontal="right" vertical="center"/>
    </xf>
    <xf numFmtId="44" fontId="112" fillId="0" borderId="0" xfId="6" applyNumberFormat="1" applyFont="1" applyBorder="1" applyAlignment="1">
      <alignment vertical="top"/>
    </xf>
    <xf numFmtId="39" fontId="30" fillId="0" borderId="0" xfId="2" applyNumberFormat="1" applyFont="1" applyBorder="1" applyAlignment="1"/>
    <xf numFmtId="0" fontId="100" fillId="0" borderId="39" xfId="0" applyFont="1" applyBorder="1" applyAlignment="1">
      <alignment horizontal="center" vertical="center" wrapText="1"/>
    </xf>
    <xf numFmtId="0" fontId="100" fillId="0" borderId="39" xfId="0" applyFont="1" applyBorder="1" applyAlignment="1">
      <alignment horizontal="center" wrapText="1"/>
    </xf>
    <xf numFmtId="0" fontId="120" fillId="0" borderId="66" xfId="0" applyFont="1" applyBorder="1" applyAlignment="1">
      <alignment horizontal="center" wrapText="1"/>
    </xf>
    <xf numFmtId="0" fontId="31" fillId="0" borderId="90" xfId="0" applyFont="1" applyBorder="1" applyAlignment="1">
      <alignment horizontal="center" wrapText="1"/>
    </xf>
    <xf numFmtId="0" fontId="31" fillId="8" borderId="90" xfId="0" applyFont="1" applyFill="1" applyBorder="1" applyAlignment="1">
      <alignment horizontal="center" wrapText="1"/>
    </xf>
    <xf numFmtId="2" fontId="30" fillId="0" borderId="4" xfId="0" applyNumberFormat="1" applyFont="1" applyBorder="1" applyAlignment="1">
      <alignment horizontal="center" vertical="center" wrapText="1"/>
    </xf>
    <xf numFmtId="0" fontId="117" fillId="0" borderId="34" xfId="0" applyFont="1" applyBorder="1" applyAlignment="1">
      <alignment horizontal="left" wrapText="1"/>
    </xf>
    <xf numFmtId="168" fontId="30" fillId="0" borderId="4" xfId="2" applyNumberFormat="1" applyFont="1" applyBorder="1" applyAlignment="1">
      <alignment horizontal="center" vertical="center" wrapText="1"/>
    </xf>
    <xf numFmtId="44" fontId="14" fillId="0" borderId="10" xfId="2" applyNumberFormat="1" applyFont="1" applyBorder="1" applyAlignment="1">
      <alignment horizontal="right" vertical="center"/>
    </xf>
    <xf numFmtId="44" fontId="112" fillId="0" borderId="11" xfId="2" applyNumberFormat="1" applyFont="1" applyBorder="1" applyAlignment="1">
      <alignment horizontal="right" vertical="center"/>
    </xf>
    <xf numFmtId="44" fontId="30" fillId="0" borderId="54" xfId="0" applyNumberFormat="1" applyFont="1" applyBorder="1" applyAlignment="1"/>
    <xf numFmtId="44" fontId="30" fillId="0" borderId="54" xfId="2" applyNumberFormat="1" applyFont="1" applyBorder="1" applyAlignment="1"/>
    <xf numFmtId="44" fontId="30" fillId="0" borderId="0" xfId="2" applyNumberFormat="1" applyFont="1" applyAlignment="1"/>
    <xf numFmtId="44" fontId="14" fillId="8" borderId="10" xfId="2" applyNumberFormat="1" applyFont="1" applyFill="1" applyBorder="1" applyAlignment="1">
      <alignment horizontal="right" vertical="center"/>
    </xf>
    <xf numFmtId="44" fontId="112" fillId="8" borderId="11" xfId="2" applyNumberFormat="1" applyFont="1" applyFill="1" applyBorder="1" applyAlignment="1">
      <alignment horizontal="right" vertical="center"/>
    </xf>
    <xf numFmtId="2" fontId="30" fillId="7" borderId="34" xfId="0" applyNumberFormat="1" applyFont="1" applyFill="1" applyBorder="1" applyAlignment="1">
      <alignment horizontal="center" vertical="center" wrapText="1"/>
    </xf>
    <xf numFmtId="0" fontId="117" fillId="7" borderId="34" xfId="0" applyFont="1" applyFill="1" applyBorder="1" applyAlignment="1">
      <alignment horizontal="left" wrapText="1"/>
    </xf>
    <xf numFmtId="168" fontId="30" fillId="7" borderId="4" xfId="2" applyNumberFormat="1" applyFont="1" applyFill="1" applyBorder="1" applyAlignment="1">
      <alignment horizontal="center" vertical="center" wrapText="1"/>
    </xf>
    <xf numFmtId="0" fontId="30" fillId="7" borderId="24" xfId="0" applyFont="1" applyFill="1" applyBorder="1" applyAlignment="1">
      <alignment horizontal="center" vertical="center" wrapText="1"/>
    </xf>
    <xf numFmtId="39" fontId="14" fillId="7" borderId="99" xfId="2" applyNumberFormat="1" applyFont="1" applyFill="1" applyBorder="1" applyAlignment="1">
      <alignment horizontal="right" vertical="center"/>
    </xf>
    <xf numFmtId="39" fontId="112" fillId="7" borderId="100" xfId="2" applyNumberFormat="1" applyFont="1" applyFill="1" applyBorder="1" applyAlignment="1">
      <alignment horizontal="right" vertical="center"/>
    </xf>
    <xf numFmtId="39" fontId="30" fillId="0" borderId="54" xfId="2" applyNumberFormat="1" applyFont="1" applyBorder="1" applyAlignment="1"/>
    <xf numFmtId="39" fontId="14" fillId="8" borderId="99" xfId="2" applyNumberFormat="1" applyFont="1" applyFill="1" applyBorder="1" applyAlignment="1">
      <alignment horizontal="right" vertical="center"/>
    </xf>
    <xf numFmtId="39" fontId="112" fillId="8" borderId="100" xfId="2" applyNumberFormat="1" applyFont="1" applyFill="1" applyBorder="1" applyAlignment="1">
      <alignment horizontal="right" vertical="center"/>
    </xf>
    <xf numFmtId="2" fontId="30" fillId="0" borderId="34" xfId="0" applyNumberFormat="1" applyFont="1" applyBorder="1" applyAlignment="1">
      <alignment horizontal="center" vertical="center" wrapText="1"/>
    </xf>
    <xf numFmtId="0" fontId="30" fillId="0" borderId="24" xfId="0" applyFont="1" applyBorder="1" applyAlignment="1">
      <alignment horizontal="center" vertical="center" wrapText="1"/>
    </xf>
    <xf numFmtId="39" fontId="14" fillId="0" borderId="99" xfId="2" applyNumberFormat="1" applyFont="1" applyBorder="1" applyAlignment="1">
      <alignment horizontal="right" vertical="center"/>
    </xf>
    <xf numFmtId="39" fontId="112" fillId="0" borderId="100" xfId="2" applyNumberFormat="1" applyFont="1" applyBorder="1" applyAlignment="1">
      <alignment horizontal="right" vertical="center"/>
    </xf>
    <xf numFmtId="39" fontId="112" fillId="13" borderId="100" xfId="2" applyNumberFormat="1" applyFont="1" applyFill="1" applyBorder="1" applyAlignment="1">
      <alignment horizontal="right" vertical="center"/>
    </xf>
    <xf numFmtId="2" fontId="30" fillId="7" borderId="84" xfId="0" applyNumberFormat="1" applyFont="1" applyFill="1" applyBorder="1" applyAlignment="1">
      <alignment horizontal="center" vertical="center" wrapText="1"/>
    </xf>
    <xf numFmtId="0" fontId="117" fillId="7" borderId="84" xfId="0" applyFont="1" applyFill="1" applyBorder="1" applyAlignment="1">
      <alignment horizontal="left" wrapText="1"/>
    </xf>
    <xf numFmtId="168" fontId="30" fillId="7" borderId="84" xfId="2" applyNumberFormat="1" applyFont="1" applyFill="1" applyBorder="1" applyAlignment="1">
      <alignment horizontal="center" vertical="center" wrapText="1"/>
    </xf>
    <xf numFmtId="0" fontId="30" fillId="7" borderId="85" xfId="0" applyFont="1" applyFill="1" applyBorder="1" applyAlignment="1">
      <alignment horizontal="center" vertical="center" wrapText="1"/>
    </xf>
    <xf numFmtId="39" fontId="14" fillId="7" borderId="97" xfId="2" applyNumberFormat="1" applyFont="1" applyFill="1" applyBorder="1" applyAlignment="1">
      <alignment horizontal="right" vertical="center"/>
    </xf>
    <xf numFmtId="39" fontId="112" fillId="7" borderId="98" xfId="2" applyNumberFormat="1" applyFont="1" applyFill="1" applyBorder="1" applyAlignment="1">
      <alignment horizontal="right" vertical="center"/>
    </xf>
    <xf numFmtId="39" fontId="14" fillId="8" borderId="97" xfId="2" applyNumberFormat="1" applyFont="1" applyFill="1" applyBorder="1" applyAlignment="1">
      <alignment horizontal="right" vertical="center"/>
    </xf>
    <xf numFmtId="39" fontId="112" fillId="8" borderId="98" xfId="2" applyNumberFormat="1" applyFont="1" applyFill="1" applyBorder="1" applyAlignment="1">
      <alignment horizontal="right" vertical="center"/>
    </xf>
    <xf numFmtId="0" fontId="101" fillId="0" borderId="0" xfId="0" applyFont="1" applyBorder="1"/>
    <xf numFmtId="0" fontId="31" fillId="0" borderId="0" xfId="0" applyFont="1" applyBorder="1" applyAlignment="1">
      <alignment horizontal="center" vertical="center" wrapText="1"/>
    </xf>
    <xf numFmtId="44" fontId="112" fillId="0" borderId="0" xfId="2" applyNumberFormat="1" applyFont="1" applyBorder="1" applyAlignment="1">
      <alignment horizontal="right" vertical="center"/>
    </xf>
    <xf numFmtId="44" fontId="112" fillId="0" borderId="0" xfId="2" applyNumberFormat="1" applyFont="1" applyBorder="1" applyAlignment="1">
      <alignment vertical="center"/>
    </xf>
    <xf numFmtId="44" fontId="30" fillId="0" borderId="0" xfId="0" applyNumberFormat="1" applyFont="1" applyBorder="1" applyAlignment="1">
      <alignment vertical="center"/>
    </xf>
    <xf numFmtId="44" fontId="30" fillId="0" borderId="0" xfId="2" applyNumberFormat="1" applyFont="1" applyBorder="1" applyAlignment="1">
      <alignment vertical="center"/>
    </xf>
    <xf numFmtId="44" fontId="30" fillId="0" borderId="0" xfId="2" applyNumberFormat="1" applyFont="1" applyBorder="1" applyAlignment="1"/>
    <xf numFmtId="44" fontId="112" fillId="8" borderId="0" xfId="2" applyNumberFormat="1" applyFont="1" applyFill="1" applyBorder="1" applyAlignment="1">
      <alignment horizontal="right" vertical="center"/>
    </xf>
    <xf numFmtId="44" fontId="112" fillId="8" borderId="0" xfId="2" applyNumberFormat="1" applyFont="1" applyFill="1" applyBorder="1" applyAlignment="1">
      <alignment vertical="center"/>
    </xf>
    <xf numFmtId="0" fontId="112" fillId="0" borderId="0" xfId="0" applyFont="1" applyAlignment="1"/>
    <xf numFmtId="44" fontId="30" fillId="0" borderId="56" xfId="0" applyNumberFormat="1" applyFont="1" applyBorder="1" applyAlignment="1">
      <alignment vertical="center" wrapText="1"/>
    </xf>
    <xf numFmtId="0" fontId="30" fillId="0" borderId="0" xfId="0" applyFont="1" applyBorder="1" applyAlignment="1">
      <alignment horizontal="right" vertical="center" wrapText="1"/>
    </xf>
    <xf numFmtId="44" fontId="112" fillId="0" borderId="56" xfId="0" applyNumberFormat="1" applyFont="1" applyBorder="1" applyAlignment="1">
      <alignment vertical="center" wrapText="1"/>
    </xf>
    <xf numFmtId="44" fontId="30" fillId="0" borderId="0" xfId="6" applyFont="1" applyBorder="1" applyAlignment="1">
      <alignment vertical="center"/>
    </xf>
    <xf numFmtId="44" fontId="30" fillId="0" borderId="0" xfId="6" applyFont="1" applyBorder="1" applyAlignment="1">
      <alignment vertical="center" wrapText="1"/>
    </xf>
    <xf numFmtId="44" fontId="31" fillId="0" borderId="0" xfId="6" applyFont="1"/>
    <xf numFmtId="44" fontId="31" fillId="8" borderId="0" xfId="6" applyFont="1" applyFill="1" applyBorder="1" applyAlignment="1">
      <alignment vertical="center" wrapText="1"/>
    </xf>
    <xf numFmtId="44" fontId="31" fillId="8" borderId="56" xfId="0" applyNumberFormat="1" applyFont="1" applyFill="1" applyBorder="1" applyAlignment="1">
      <alignment vertical="center" wrapText="1"/>
    </xf>
    <xf numFmtId="44" fontId="31" fillId="0" borderId="0" xfId="6" applyFont="1" applyBorder="1" applyAlignment="1">
      <alignment vertical="center"/>
    </xf>
    <xf numFmtId="0" fontId="9" fillId="0" borderId="0" xfId="0" applyFont="1" applyBorder="1" applyAlignment="1">
      <alignment horizontal="left" vertical="center"/>
    </xf>
    <xf numFmtId="0" fontId="7" fillId="13" borderId="0" xfId="0" applyFont="1" applyFill="1" applyBorder="1" applyAlignment="1" applyProtection="1">
      <alignment horizontal="left" vertical="center"/>
      <protection locked="0"/>
    </xf>
    <xf numFmtId="0" fontId="7" fillId="13" borderId="0" xfId="0" applyFont="1" applyFill="1" applyBorder="1" applyAlignment="1" applyProtection="1">
      <alignment horizontal="left" vertical="center" wrapText="1"/>
      <protection locked="0"/>
    </xf>
    <xf numFmtId="0" fontId="7" fillId="13" borderId="0" xfId="0" applyFont="1" applyFill="1" applyBorder="1" applyAlignment="1" applyProtection="1">
      <alignment horizontal="center" vertical="center" wrapText="1"/>
      <protection locked="0"/>
    </xf>
    <xf numFmtId="0" fontId="95" fillId="0" borderId="0" xfId="0" applyFont="1" applyFill="1" applyBorder="1" applyAlignment="1" applyProtection="1">
      <alignment horizontal="left" vertical="top"/>
      <protection locked="0"/>
    </xf>
    <xf numFmtId="0" fontId="74" fillId="0" borderId="0" xfId="0" applyFont="1" applyFill="1" applyBorder="1" applyAlignment="1" applyProtection="1">
      <alignment horizontal="left" wrapText="1"/>
      <protection locked="0"/>
    </xf>
    <xf numFmtId="0" fontId="74" fillId="0" borderId="0" xfId="0" applyFont="1" applyFill="1" applyBorder="1" applyAlignment="1" applyProtection="1">
      <alignment horizontal="center" wrapText="1"/>
      <protection locked="0"/>
    </xf>
    <xf numFmtId="0" fontId="15" fillId="0" borderId="0" xfId="0" applyFont="1" applyAlignment="1">
      <alignment horizontal="left" vertical="center" indent="10"/>
    </xf>
    <xf numFmtId="0" fontId="15" fillId="0" borderId="0" xfId="0" applyFont="1" applyAlignment="1">
      <alignment horizontal="left" vertical="center" indent="5"/>
    </xf>
    <xf numFmtId="0" fontId="15" fillId="0" borderId="0" xfId="0" applyFont="1" applyAlignment="1">
      <alignment horizontal="centerContinuous" vertical="center"/>
    </xf>
    <xf numFmtId="0" fontId="15" fillId="0" borderId="0" xfId="0" applyFont="1" applyFill="1" applyAlignment="1">
      <alignment horizontal="left" vertical="center" indent="6"/>
    </xf>
    <xf numFmtId="0" fontId="15" fillId="0" borderId="0" xfId="0" applyFont="1" applyFill="1" applyAlignment="1">
      <alignment horizontal="centerContinuous" vertical="center"/>
    </xf>
    <xf numFmtId="0" fontId="15" fillId="0" borderId="0" xfId="0" applyFont="1" applyAlignment="1">
      <alignment horizontal="left" vertical="center" indent="12"/>
    </xf>
    <xf numFmtId="0" fontId="15" fillId="0" borderId="0" xfId="0" applyFont="1" applyFill="1" applyAlignment="1">
      <alignment horizontal="left" vertical="top" indent="1"/>
    </xf>
    <xf numFmtId="0" fontId="30" fillId="13" borderId="0" xfId="0" applyFont="1" applyFill="1" applyBorder="1"/>
    <xf numFmtId="0" fontId="15" fillId="13" borderId="0" xfId="0" applyFont="1" applyFill="1" applyBorder="1" applyAlignment="1"/>
    <xf numFmtId="0" fontId="100" fillId="7" borderId="124" xfId="0" applyFont="1" applyFill="1" applyBorder="1" applyAlignment="1">
      <alignment vertical="top" wrapText="1"/>
    </xf>
    <xf numFmtId="0" fontId="100" fillId="7" borderId="0" xfId="0" applyFont="1" applyFill="1" applyBorder="1" applyAlignment="1">
      <alignment horizontal="left" vertical="top" wrapText="1"/>
    </xf>
    <xf numFmtId="0" fontId="100" fillId="7" borderId="0" xfId="0" applyFont="1" applyFill="1" applyBorder="1" applyAlignment="1">
      <alignment horizontal="center" vertical="top" wrapText="1"/>
    </xf>
    <xf numFmtId="0" fontId="146" fillId="7" borderId="124" xfId="0" applyFont="1" applyFill="1" applyBorder="1" applyAlignment="1">
      <alignment horizontal="center" vertical="top" wrapText="1"/>
    </xf>
    <xf numFmtId="0" fontId="100" fillId="7" borderId="4" xfId="0" applyFont="1" applyFill="1" applyBorder="1" applyAlignment="1">
      <alignment horizontal="center" vertical="center" wrapText="1"/>
    </xf>
    <xf numFmtId="0" fontId="31" fillId="13" borderId="0" xfId="0" applyFont="1" applyFill="1"/>
    <xf numFmtId="0" fontId="31" fillId="13" borderId="0" xfId="0" applyFont="1" applyFill="1" applyAlignment="1"/>
    <xf numFmtId="0" fontId="100" fillId="8" borderId="4" xfId="0" applyFont="1" applyFill="1" applyBorder="1" applyAlignment="1">
      <alignment horizontal="center" vertical="center" wrapText="1"/>
    </xf>
    <xf numFmtId="0" fontId="112" fillId="0" borderId="4" xfId="0" applyFont="1" applyBorder="1" applyAlignment="1">
      <alignment horizontal="center" vertical="center"/>
    </xf>
    <xf numFmtId="0" fontId="14" fillId="0" borderId="4" xfId="0" applyFont="1" applyBorder="1" applyAlignment="1">
      <alignment vertical="center" wrapText="1"/>
    </xf>
    <xf numFmtId="0" fontId="14" fillId="0" borderId="4" xfId="0" applyFont="1" applyBorder="1" applyAlignment="1">
      <alignment horizontal="center" vertical="center"/>
    </xf>
    <xf numFmtId="3" fontId="14" fillId="0" borderId="4" xfId="0" applyNumberFormat="1" applyFont="1" applyFill="1" applyBorder="1" applyAlignment="1">
      <alignment horizontal="center" vertical="center"/>
    </xf>
    <xf numFmtId="44" fontId="14" fillId="0" borderId="4" xfId="0" applyNumberFormat="1" applyFont="1" applyFill="1" applyBorder="1" applyAlignment="1">
      <alignment horizontal="right" vertical="center"/>
    </xf>
    <xf numFmtId="44" fontId="112" fillId="0" borderId="125" xfId="6" applyNumberFormat="1" applyFont="1" applyFill="1" applyBorder="1" applyAlignment="1">
      <alignment horizontal="right" vertical="center" wrapText="1"/>
    </xf>
    <xf numFmtId="44" fontId="31" fillId="13" borderId="0" xfId="0" applyNumberFormat="1" applyFont="1" applyFill="1" applyAlignment="1">
      <alignment horizontal="right" vertical="center"/>
    </xf>
    <xf numFmtId="44" fontId="14" fillId="8" borderId="4" xfId="0" applyNumberFormat="1" applyFont="1" applyFill="1" applyBorder="1" applyAlignment="1">
      <alignment horizontal="right" vertical="center"/>
    </xf>
    <xf numFmtId="44" fontId="112" fillId="8" borderId="125" xfId="6" applyNumberFormat="1" applyFont="1" applyFill="1" applyBorder="1" applyAlignment="1">
      <alignment horizontal="right" vertical="center" wrapText="1"/>
    </xf>
    <xf numFmtId="0" fontId="31" fillId="13" borderId="0" xfId="0" applyFont="1" applyFill="1" applyAlignment="1">
      <alignment vertical="center"/>
    </xf>
    <xf numFmtId="0" fontId="112" fillId="7" borderId="4" xfId="0" applyFont="1" applyFill="1" applyBorder="1" applyAlignment="1">
      <alignment horizontal="center" vertical="center"/>
    </xf>
    <xf numFmtId="0" fontId="14" fillId="7" borderId="4" xfId="0" applyFont="1" applyFill="1" applyBorder="1" applyAlignment="1">
      <alignment horizontal="left" vertical="center" wrapText="1"/>
    </xf>
    <xf numFmtId="0" fontId="14" fillId="7" borderId="4" xfId="0" applyFont="1" applyFill="1" applyBorder="1" applyAlignment="1">
      <alignment horizontal="center" vertical="center"/>
    </xf>
    <xf numFmtId="3" fontId="14" fillId="7" borderId="4" xfId="0" applyNumberFormat="1" applyFont="1" applyFill="1" applyBorder="1" applyAlignment="1">
      <alignment horizontal="center" vertical="center"/>
    </xf>
    <xf numFmtId="43" fontId="14" fillId="7" borderId="4" xfId="0" applyNumberFormat="1" applyFont="1" applyFill="1" applyBorder="1" applyAlignment="1">
      <alignment horizontal="right" vertical="center"/>
    </xf>
    <xf numFmtId="43" fontId="112" fillId="7" borderId="125" xfId="6" applyNumberFormat="1" applyFont="1" applyFill="1" applyBorder="1" applyAlignment="1">
      <alignment horizontal="right" vertical="center" wrapText="1"/>
    </xf>
    <xf numFmtId="43" fontId="31" fillId="13" borderId="0" xfId="0" applyNumberFormat="1" applyFont="1" applyFill="1" applyAlignment="1">
      <alignment horizontal="right" vertical="center"/>
    </xf>
    <xf numFmtId="0" fontId="31" fillId="13" borderId="0" xfId="0" applyFont="1" applyFill="1" applyAlignment="1">
      <alignment horizontal="right" vertical="center"/>
    </xf>
    <xf numFmtId="43" fontId="14" fillId="8" borderId="4" xfId="0" applyNumberFormat="1" applyFont="1" applyFill="1" applyBorder="1" applyAlignment="1">
      <alignment horizontal="right" vertical="center"/>
    </xf>
    <xf numFmtId="43" fontId="112" fillId="8" borderId="125" xfId="6" applyNumberFormat="1" applyFont="1" applyFill="1" applyBorder="1" applyAlignment="1">
      <alignment horizontal="right" vertical="center" wrapText="1"/>
    </xf>
    <xf numFmtId="0" fontId="14" fillId="0" borderId="4" xfId="0" applyFont="1" applyBorder="1" applyAlignment="1">
      <alignment horizontal="left" vertical="center" wrapText="1"/>
    </xf>
    <xf numFmtId="43" fontId="14" fillId="0" borderId="4" xfId="0" applyNumberFormat="1" applyFont="1" applyFill="1" applyBorder="1" applyAlignment="1">
      <alignment horizontal="right" vertical="center"/>
    </xf>
    <xf numFmtId="43" fontId="112" fillId="0" borderId="125" xfId="6" applyNumberFormat="1" applyFont="1" applyFill="1" applyBorder="1" applyAlignment="1">
      <alignment horizontal="right" vertical="center" wrapText="1"/>
    </xf>
    <xf numFmtId="0" fontId="14" fillId="7" borderId="4" xfId="0" applyFont="1" applyFill="1" applyBorder="1" applyAlignment="1">
      <alignment vertical="center" wrapText="1"/>
    </xf>
    <xf numFmtId="0" fontId="14" fillId="0" borderId="4" xfId="0" applyFont="1" applyFill="1" applyBorder="1" applyAlignment="1">
      <alignment vertical="center" wrapText="1"/>
    </xf>
    <xf numFmtId="0" fontId="112" fillId="7" borderId="84" xfId="0" applyFont="1" applyFill="1" applyBorder="1" applyAlignment="1">
      <alignment horizontal="center" vertical="center"/>
    </xf>
    <xf numFmtId="0" fontId="14" fillId="7" borderId="84" xfId="0" applyFont="1" applyFill="1" applyBorder="1" applyAlignment="1">
      <alignment vertical="center" wrapText="1"/>
    </xf>
    <xf numFmtId="0" fontId="14" fillId="7" borderId="84" xfId="0" applyFont="1" applyFill="1" applyBorder="1" applyAlignment="1">
      <alignment horizontal="center" vertical="center"/>
    </xf>
    <xf numFmtId="3" fontId="14" fillId="7" borderId="84" xfId="0" applyNumberFormat="1" applyFont="1" applyFill="1" applyBorder="1" applyAlignment="1">
      <alignment horizontal="center" vertical="center"/>
    </xf>
    <xf numFmtId="43" fontId="14" fillId="7" borderId="84" xfId="0" applyNumberFormat="1" applyFont="1" applyFill="1" applyBorder="1" applyAlignment="1">
      <alignment horizontal="right" vertical="center"/>
    </xf>
    <xf numFmtId="43" fontId="112" fillId="7" borderId="126" xfId="6" applyNumberFormat="1" applyFont="1" applyFill="1" applyBorder="1" applyAlignment="1">
      <alignment horizontal="right" vertical="center" wrapText="1"/>
    </xf>
    <xf numFmtId="43" fontId="14" fillId="8" borderId="84" xfId="0" applyNumberFormat="1" applyFont="1" applyFill="1" applyBorder="1" applyAlignment="1">
      <alignment horizontal="right" vertical="center"/>
    </xf>
    <xf numFmtId="43" fontId="112" fillId="8" borderId="126" xfId="6" applyNumberFormat="1" applyFont="1" applyFill="1" applyBorder="1" applyAlignment="1">
      <alignment horizontal="right" vertical="center" wrapText="1"/>
    </xf>
    <xf numFmtId="0" fontId="30" fillId="0" borderId="0" xfId="0" applyFont="1" applyAlignment="1">
      <alignment vertical="center"/>
    </xf>
    <xf numFmtId="0" fontId="30" fillId="13" borderId="0" xfId="0" applyFont="1" applyFill="1" applyAlignment="1">
      <alignment vertical="center"/>
    </xf>
    <xf numFmtId="0" fontId="31" fillId="0" borderId="0" xfId="0" applyFont="1" applyFill="1" applyAlignment="1">
      <alignment horizontal="right" vertical="center"/>
    </xf>
    <xf numFmtId="44" fontId="31" fillId="0" borderId="0" xfId="0" applyNumberFormat="1" applyFont="1" applyFill="1" applyAlignment="1">
      <alignment vertical="center"/>
    </xf>
    <xf numFmtId="0" fontId="30" fillId="0" borderId="0" xfId="0" applyFont="1" applyFill="1" applyAlignment="1">
      <alignment vertical="center"/>
    </xf>
    <xf numFmtId="0" fontId="31" fillId="8" borderId="0" xfId="0" applyFont="1" applyFill="1" applyAlignment="1">
      <alignment horizontal="right" vertical="center"/>
    </xf>
    <xf numFmtId="44" fontId="31" fillId="8" borderId="0" xfId="0" applyNumberFormat="1" applyFont="1" applyFill="1" applyAlignment="1">
      <alignment vertical="center"/>
    </xf>
    <xf numFmtId="0" fontId="30" fillId="13" borderId="0" xfId="0" applyFont="1" applyFill="1" applyBorder="1" applyAlignment="1">
      <alignment vertical="center"/>
    </xf>
    <xf numFmtId="0" fontId="31" fillId="0" borderId="0" xfId="0" applyFont="1" applyFill="1" applyBorder="1" applyAlignment="1">
      <alignment horizontal="right" vertical="center"/>
    </xf>
    <xf numFmtId="44" fontId="31" fillId="0" borderId="0" xfId="0" applyNumberFormat="1" applyFont="1" applyFill="1" applyBorder="1" applyAlignment="1">
      <alignment vertical="center"/>
    </xf>
    <xf numFmtId="0" fontId="30" fillId="0" borderId="0" xfId="0" applyFont="1" applyFill="1" applyBorder="1" applyAlignment="1">
      <alignment vertical="center"/>
    </xf>
    <xf numFmtId="0" fontId="31" fillId="8" borderId="0" xfId="0" applyFont="1" applyFill="1" applyBorder="1" applyAlignment="1">
      <alignment horizontal="right" vertical="center"/>
    </xf>
    <xf numFmtId="44" fontId="31" fillId="8" borderId="0" xfId="0" applyNumberFormat="1" applyFont="1" applyFill="1" applyBorder="1" applyAlignment="1">
      <alignment vertical="center"/>
    </xf>
    <xf numFmtId="0" fontId="30" fillId="7" borderId="16" xfId="0" applyFont="1" applyFill="1" applyBorder="1"/>
    <xf numFmtId="0" fontId="15" fillId="7" borderId="0" xfId="0" applyFont="1" applyFill="1" applyBorder="1" applyAlignment="1">
      <alignment vertical="top"/>
    </xf>
    <xf numFmtId="0" fontId="112" fillId="16" borderId="0" xfId="0" applyFont="1" applyFill="1" applyBorder="1" applyAlignment="1">
      <alignment vertical="top"/>
    </xf>
    <xf numFmtId="0" fontId="112" fillId="16" borderId="127" xfId="0" applyFont="1" applyFill="1" applyBorder="1" applyAlignment="1">
      <alignment vertical="top"/>
    </xf>
    <xf numFmtId="0" fontId="112" fillId="13" borderId="4" xfId="0" applyFont="1" applyFill="1" applyBorder="1" applyAlignment="1">
      <alignment horizontal="center" vertical="center"/>
    </xf>
    <xf numFmtId="0" fontId="14" fillId="13" borderId="4" xfId="0" applyFont="1" applyFill="1" applyBorder="1" applyAlignment="1">
      <alignment vertical="center" wrapText="1"/>
    </xf>
    <xf numFmtId="0" fontId="14" fillId="13" borderId="4" xfId="0" applyFont="1" applyFill="1" applyBorder="1" applyAlignment="1">
      <alignment horizontal="center" vertical="center"/>
    </xf>
    <xf numFmtId="3" fontId="14" fillId="13" borderId="4" xfId="0" applyNumberFormat="1" applyFont="1" applyFill="1" applyBorder="1" applyAlignment="1">
      <alignment horizontal="center" vertical="center"/>
    </xf>
    <xf numFmtId="44" fontId="14" fillId="13" borderId="4" xfId="6" applyFont="1" applyFill="1" applyBorder="1" applyAlignment="1">
      <alignment horizontal="right" vertical="center"/>
    </xf>
    <xf numFmtId="44" fontId="112" fillId="13" borderId="125" xfId="6" applyFont="1" applyFill="1" applyBorder="1" applyAlignment="1">
      <alignment horizontal="right" vertical="center" wrapText="1"/>
    </xf>
    <xf numFmtId="44" fontId="31" fillId="13" borderId="0" xfId="6" applyFont="1" applyFill="1" applyAlignment="1">
      <alignment horizontal="right" vertical="center"/>
    </xf>
    <xf numFmtId="44" fontId="14" fillId="8" borderId="4" xfId="6" applyFont="1" applyFill="1" applyBorder="1" applyAlignment="1">
      <alignment horizontal="right" vertical="center"/>
    </xf>
    <xf numFmtId="44" fontId="112" fillId="8" borderId="125" xfId="6" applyFont="1" applyFill="1" applyBorder="1" applyAlignment="1">
      <alignment horizontal="right" vertical="center" wrapText="1"/>
    </xf>
    <xf numFmtId="44" fontId="31" fillId="13" borderId="0" xfId="6" applyFont="1" applyFill="1" applyAlignment="1">
      <alignment vertical="center"/>
    </xf>
    <xf numFmtId="0" fontId="30" fillId="8" borderId="0" xfId="0" applyFont="1" applyFill="1" applyAlignment="1">
      <alignment horizontal="center"/>
    </xf>
    <xf numFmtId="0" fontId="15" fillId="7" borderId="128" xfId="0" applyFont="1" applyFill="1" applyBorder="1" applyAlignment="1">
      <alignment vertical="top"/>
    </xf>
    <xf numFmtId="0" fontId="30" fillId="7" borderId="0" xfId="0" applyFont="1" applyFill="1"/>
    <xf numFmtId="0" fontId="31" fillId="7" borderId="16" xfId="0" applyFont="1" applyFill="1" applyBorder="1" applyAlignment="1">
      <alignment horizontal="right"/>
    </xf>
    <xf numFmtId="0" fontId="31" fillId="7" borderId="16" xfId="0" applyFont="1" applyFill="1" applyBorder="1"/>
    <xf numFmtId="44" fontId="31" fillId="7" borderId="16" xfId="0" applyNumberFormat="1" applyFont="1" applyFill="1" applyBorder="1" applyAlignment="1">
      <alignment horizontal="center"/>
    </xf>
    <xf numFmtId="0" fontId="31" fillId="7" borderId="0" xfId="0" applyFont="1" applyFill="1"/>
    <xf numFmtId="0" fontId="31" fillId="7" borderId="0" xfId="0" applyFont="1" applyFill="1" applyAlignment="1"/>
    <xf numFmtId="0" fontId="31" fillId="8" borderId="0" xfId="0" applyFont="1" applyFill="1" applyAlignment="1"/>
    <xf numFmtId="44" fontId="31" fillId="8" borderId="16" xfId="0" applyNumberFormat="1" applyFont="1" applyFill="1" applyBorder="1" applyAlignment="1">
      <alignment horizontal="center"/>
    </xf>
    <xf numFmtId="0" fontId="31" fillId="7" borderId="94" xfId="0" applyFont="1" applyFill="1" applyBorder="1" applyAlignment="1">
      <alignment horizontal="right"/>
    </xf>
    <xf numFmtId="0" fontId="31" fillId="7" borderId="94" xfId="0" applyFont="1" applyFill="1" applyBorder="1"/>
    <xf numFmtId="43" fontId="31" fillId="7" borderId="94" xfId="0" applyNumberFormat="1" applyFont="1" applyFill="1" applyBorder="1" applyAlignment="1">
      <alignment horizontal="center"/>
    </xf>
    <xf numFmtId="43" fontId="31" fillId="8" borderId="94" xfId="0" applyNumberFormat="1" applyFont="1" applyFill="1" applyBorder="1" applyAlignment="1">
      <alignment horizontal="center"/>
    </xf>
    <xf numFmtId="0" fontId="14" fillId="0" borderId="0" xfId="0" applyFont="1" applyFill="1" applyBorder="1" applyAlignment="1" applyProtection="1">
      <alignment horizontal="left" vertical="center" wrapText="1"/>
      <protection locked="0"/>
    </xf>
    <xf numFmtId="0" fontId="103" fillId="0" borderId="0" xfId="0" applyFont="1" applyAlignment="1">
      <alignment horizontal="left" vertical="center" indent="10"/>
    </xf>
    <xf numFmtId="0" fontId="104" fillId="0" borderId="0" xfId="0" applyFont="1" applyFill="1" applyAlignment="1">
      <alignment horizontal="left" vertical="center" indent="10"/>
    </xf>
    <xf numFmtId="0" fontId="15" fillId="0" borderId="0" xfId="0" applyFont="1" applyFill="1" applyAlignment="1">
      <alignment horizontal="left" vertical="top" indent="10"/>
    </xf>
    <xf numFmtId="0" fontId="100" fillId="16" borderId="124" xfId="0" applyFont="1" applyFill="1" applyBorder="1" applyAlignment="1">
      <alignment vertical="top" wrapText="1"/>
    </xf>
    <xf numFmtId="0" fontId="100" fillId="16" borderId="0" xfId="0" applyFont="1" applyFill="1" applyBorder="1" applyAlignment="1">
      <alignment horizontal="center" vertical="top" wrapText="1"/>
    </xf>
    <xf numFmtId="0" fontId="146" fillId="16" borderId="124" xfId="0" applyFont="1" applyFill="1" applyBorder="1" applyAlignment="1">
      <alignment horizontal="center" vertical="top" wrapText="1"/>
    </xf>
    <xf numFmtId="0" fontId="100" fillId="16" borderId="0" xfId="0" applyFont="1" applyFill="1" applyBorder="1" applyAlignment="1">
      <alignment horizontal="left" vertical="top" wrapText="1"/>
    </xf>
    <xf numFmtId="0" fontId="146" fillId="8" borderId="4" xfId="0" applyFont="1" applyFill="1" applyBorder="1" applyAlignment="1">
      <alignment horizontal="center" vertical="center" wrapText="1"/>
    </xf>
    <xf numFmtId="0" fontId="100" fillId="16" borderId="4" xfId="0" applyFont="1" applyFill="1" applyBorder="1" applyAlignment="1">
      <alignment horizontal="center" vertical="center" wrapText="1"/>
    </xf>
    <xf numFmtId="175" fontId="147" fillId="7" borderId="129" xfId="0" applyNumberFormat="1" applyFont="1" applyFill="1" applyBorder="1" applyAlignment="1">
      <alignment horizontal="center" vertical="center" wrapText="1"/>
    </xf>
    <xf numFmtId="0" fontId="112" fillId="7" borderId="9" xfId="0" applyFont="1" applyFill="1" applyBorder="1" applyAlignment="1">
      <alignment horizontal="center" vertical="top" wrapText="1"/>
    </xf>
    <xf numFmtId="3" fontId="112" fillId="7" borderId="9" xfId="0" applyNumberFormat="1" applyFont="1" applyFill="1" applyBorder="1" applyAlignment="1">
      <alignment horizontal="center" vertical="top" wrapText="1"/>
    </xf>
    <xf numFmtId="0" fontId="147" fillId="7" borderId="130" xfId="0" applyFont="1" applyFill="1" applyBorder="1" applyAlignment="1">
      <alignment vertical="center" wrapText="1"/>
    </xf>
    <xf numFmtId="44" fontId="30" fillId="8" borderId="50" xfId="6" applyFont="1" applyFill="1" applyBorder="1" applyAlignment="1">
      <alignment vertical="center"/>
    </xf>
    <xf numFmtId="44" fontId="112" fillId="8" borderId="131" xfId="6" applyFont="1" applyFill="1" applyBorder="1" applyAlignment="1">
      <alignment vertical="center" wrapText="1"/>
    </xf>
    <xf numFmtId="0" fontId="31" fillId="0" borderId="0" xfId="0" applyFont="1" applyFill="1" applyAlignment="1">
      <alignment vertical="center"/>
    </xf>
    <xf numFmtId="44" fontId="30" fillId="7" borderId="36" xfId="6" applyFont="1" applyFill="1" applyBorder="1" applyAlignment="1">
      <alignment vertical="center"/>
    </xf>
    <xf numFmtId="44" fontId="112" fillId="7" borderId="125" xfId="6" applyFont="1" applyFill="1" applyBorder="1" applyAlignment="1">
      <alignment vertical="center" wrapText="1"/>
    </xf>
    <xf numFmtId="0" fontId="31" fillId="7" borderId="0" xfId="0" applyFont="1" applyFill="1" applyAlignment="1">
      <alignment vertical="center"/>
    </xf>
    <xf numFmtId="175" fontId="147" fillId="0" borderId="4" xfId="0" applyNumberFormat="1" applyFont="1" applyFill="1" applyBorder="1" applyAlignment="1">
      <alignment horizontal="center" vertical="center" wrapText="1"/>
    </xf>
    <xf numFmtId="168" fontId="112" fillId="0" borderId="4" xfId="2" applyNumberFormat="1" applyFont="1" applyFill="1" applyBorder="1" applyAlignment="1">
      <alignment horizontal="center" vertical="center"/>
    </xf>
    <xf numFmtId="0" fontId="147" fillId="0" borderId="4" xfId="0" applyFont="1" applyFill="1" applyBorder="1" applyAlignment="1">
      <alignment horizontal="center" vertical="center" wrapText="1"/>
    </xf>
    <xf numFmtId="0" fontId="112" fillId="0" borderId="4" xfId="0" applyFont="1" applyFill="1" applyBorder="1" applyAlignment="1">
      <alignment vertical="top" wrapText="1"/>
    </xf>
    <xf numFmtId="43" fontId="30" fillId="8" borderId="4" xfId="6" applyNumberFormat="1" applyFont="1" applyFill="1" applyBorder="1" applyAlignment="1">
      <alignment vertical="center"/>
    </xf>
    <xf numFmtId="43" fontId="31" fillId="0" borderId="0" xfId="0" applyNumberFormat="1" applyFont="1" applyFill="1" applyAlignment="1">
      <alignment vertical="center"/>
    </xf>
    <xf numFmtId="43" fontId="30" fillId="0" borderId="4" xfId="6" applyNumberFormat="1" applyFont="1" applyFill="1" applyBorder="1" applyAlignment="1">
      <alignment vertical="center"/>
    </xf>
    <xf numFmtId="44" fontId="112" fillId="0" borderId="125" xfId="6" applyFont="1" applyFill="1" applyBorder="1" applyAlignment="1">
      <alignment vertical="center" wrapText="1"/>
    </xf>
    <xf numFmtId="43" fontId="112" fillId="0" borderId="125" xfId="6" applyNumberFormat="1" applyFont="1" applyFill="1" applyBorder="1" applyAlignment="1">
      <alignment vertical="center" wrapText="1"/>
    </xf>
    <xf numFmtId="175" fontId="147" fillId="7" borderId="132" xfId="0" applyNumberFormat="1" applyFont="1" applyFill="1" applyBorder="1" applyAlignment="1">
      <alignment horizontal="center" vertical="center" wrapText="1"/>
    </xf>
    <xf numFmtId="168" fontId="147" fillId="7" borderId="84" xfId="2" applyNumberFormat="1" applyFont="1" applyFill="1" applyBorder="1" applyAlignment="1">
      <alignment horizontal="center" vertical="center" wrapText="1"/>
    </xf>
    <xf numFmtId="0" fontId="112" fillId="7" borderId="133" xfId="0" applyFont="1" applyFill="1" applyBorder="1" applyAlignment="1">
      <alignment horizontal="center" vertical="center" wrapText="1"/>
    </xf>
    <xf numFmtId="0" fontId="112" fillId="7" borderId="134" xfId="0" applyFont="1" applyFill="1" applyBorder="1" applyAlignment="1">
      <alignment vertical="center" wrapText="1"/>
    </xf>
    <xf numFmtId="43" fontId="147" fillId="8" borderId="84" xfId="0" applyNumberFormat="1" applyFont="1" applyFill="1" applyBorder="1" applyAlignment="1">
      <alignment vertical="center" wrapText="1"/>
    </xf>
    <xf numFmtId="43" fontId="147" fillId="7" borderId="84" xfId="0" applyNumberFormat="1" applyFont="1" applyFill="1" applyBorder="1" applyAlignment="1">
      <alignment vertical="center" wrapText="1"/>
    </xf>
    <xf numFmtId="43" fontId="112" fillId="7" borderId="126" xfId="6" applyNumberFormat="1" applyFont="1" applyFill="1" applyBorder="1" applyAlignment="1">
      <alignment vertical="center" wrapText="1"/>
    </xf>
    <xf numFmtId="43" fontId="30" fillId="0" borderId="0" xfId="0" applyNumberFormat="1" applyFont="1" applyFill="1" applyAlignment="1">
      <alignment vertical="center"/>
    </xf>
    <xf numFmtId="0" fontId="31" fillId="8" borderId="0" xfId="0" applyFont="1" applyFill="1" applyAlignment="1">
      <alignment horizontal="right"/>
    </xf>
    <xf numFmtId="44" fontId="31" fillId="8" borderId="0" xfId="0" applyNumberFormat="1" applyFont="1" applyFill="1"/>
    <xf numFmtId="44" fontId="30" fillId="0" borderId="0" xfId="0" applyNumberFormat="1" applyFont="1"/>
    <xf numFmtId="0" fontId="30" fillId="0" borderId="16" xfId="0" applyFont="1" applyBorder="1" applyAlignment="1">
      <alignment horizontal="center"/>
    </xf>
    <xf numFmtId="0" fontId="14" fillId="13" borderId="0" xfId="20" applyFont="1" applyFill="1" applyBorder="1" applyAlignment="1"/>
    <xf numFmtId="0" fontId="14" fillId="13" borderId="0" xfId="20" applyFont="1" applyFill="1" applyBorder="1" applyAlignment="1">
      <alignment horizontal="left"/>
    </xf>
    <xf numFmtId="0" fontId="14" fillId="13" borderId="0" xfId="20" applyFont="1" applyFill="1" applyBorder="1" applyAlignment="1" applyProtection="1">
      <protection locked="0"/>
    </xf>
    <xf numFmtId="0" fontId="14" fillId="13" borderId="0" xfId="20" applyFont="1" applyFill="1" applyBorder="1" applyAlignment="1" applyProtection="1">
      <alignment horizontal="left"/>
      <protection locked="0"/>
    </xf>
    <xf numFmtId="44" fontId="129" fillId="0" borderId="0" xfId="11" applyFont="1"/>
    <xf numFmtId="0" fontId="129" fillId="0" borderId="0" xfId="11" applyNumberFormat="1" applyFont="1" applyAlignment="1">
      <alignment horizontal="center"/>
    </xf>
    <xf numFmtId="0" fontId="129" fillId="0" borderId="0" xfId="0" applyFont="1"/>
    <xf numFmtId="168" fontId="129" fillId="0" borderId="0" xfId="2" applyNumberFormat="1" applyFont="1"/>
    <xf numFmtId="44" fontId="129" fillId="0" borderId="0" xfId="11" applyFont="1" applyAlignment="1">
      <alignment horizontal="left"/>
    </xf>
    <xf numFmtId="0" fontId="129" fillId="0" borderId="0" xfId="0" applyFont="1" applyAlignment="1">
      <alignment horizontal="center"/>
    </xf>
    <xf numFmtId="0" fontId="129" fillId="12" borderId="26" xfId="0" applyFont="1" applyFill="1" applyBorder="1"/>
    <xf numFmtId="0" fontId="129" fillId="12" borderId="9" xfId="0" applyFont="1" applyFill="1" applyBorder="1"/>
    <xf numFmtId="0" fontId="129" fillId="12" borderId="27" xfId="0" applyFont="1" applyFill="1" applyBorder="1"/>
    <xf numFmtId="0" fontId="116" fillId="0" borderId="27" xfId="0" applyFont="1" applyBorder="1" applyAlignment="1">
      <alignment horizontal="center" wrapText="1"/>
    </xf>
    <xf numFmtId="0" fontId="129" fillId="0" borderId="9" xfId="0" applyFont="1" applyFill="1" applyBorder="1"/>
    <xf numFmtId="0" fontId="129" fillId="0" borderId="27" xfId="0" applyFont="1" applyFill="1" applyBorder="1"/>
    <xf numFmtId="0" fontId="129" fillId="0" borderId="0" xfId="0" applyFont="1" applyFill="1"/>
    <xf numFmtId="0" fontId="116" fillId="0" borderId="30" xfId="0" applyFont="1" applyBorder="1" applyAlignment="1">
      <alignment horizontal="center" wrapText="1"/>
    </xf>
    <xf numFmtId="0" fontId="30" fillId="0" borderId="4" xfId="0" applyFont="1" applyBorder="1" applyAlignment="1">
      <alignment vertical="center" wrapText="1"/>
    </xf>
    <xf numFmtId="168" fontId="30" fillId="0" borderId="4" xfId="1" applyNumberFormat="1" applyFont="1" applyBorder="1" applyAlignment="1">
      <alignment horizontal="center" vertical="center" wrapText="1"/>
    </xf>
    <xf numFmtId="165" fontId="30" fillId="0" borderId="4" xfId="0" applyNumberFormat="1" applyFont="1" applyFill="1" applyBorder="1" applyAlignment="1">
      <alignment vertical="center" wrapText="1"/>
    </xf>
    <xf numFmtId="44" fontId="30" fillId="0" borderId="4" xfId="6" applyFont="1" applyBorder="1" applyAlignment="1">
      <alignment vertical="center" wrapText="1"/>
    </xf>
    <xf numFmtId="0" fontId="0" fillId="0" borderId="0" xfId="0" applyNumberFormat="1"/>
    <xf numFmtId="4" fontId="30" fillId="0" borderId="4" xfId="0" applyNumberFormat="1" applyFont="1" applyFill="1" applyBorder="1" applyAlignment="1">
      <alignment vertical="center" wrapText="1"/>
    </xf>
    <xf numFmtId="43" fontId="30" fillId="0" borderId="4" xfId="6" applyNumberFormat="1" applyFont="1" applyBorder="1" applyAlignment="1">
      <alignment vertical="center" wrapText="1"/>
    </xf>
    <xf numFmtId="0" fontId="30" fillId="0" borderId="84" xfId="0" applyFont="1" applyBorder="1" applyAlignment="1">
      <alignment vertical="center" wrapText="1"/>
    </xf>
    <xf numFmtId="168" fontId="30" fillId="0" borderId="84" xfId="1" applyNumberFormat="1" applyFont="1" applyBorder="1" applyAlignment="1">
      <alignment horizontal="center" vertical="center" wrapText="1"/>
    </xf>
    <xf numFmtId="4" fontId="30" fillId="0" borderId="84" xfId="0" applyNumberFormat="1" applyFont="1" applyFill="1" applyBorder="1" applyAlignment="1">
      <alignment vertical="center" wrapText="1"/>
    </xf>
    <xf numFmtId="43" fontId="30" fillId="0" borderId="84" xfId="6" applyNumberFormat="1" applyFont="1" applyBorder="1" applyAlignment="1">
      <alignment vertical="center" wrapText="1"/>
    </xf>
    <xf numFmtId="0" fontId="30" fillId="0" borderId="25" xfId="0" applyFont="1" applyBorder="1" applyAlignment="1">
      <alignment vertical="center" wrapText="1"/>
    </xf>
    <xf numFmtId="0" fontId="30" fillId="0" borderId="16" xfId="0" applyFont="1" applyBorder="1" applyAlignment="1">
      <alignment vertical="center" wrapText="1"/>
    </xf>
    <xf numFmtId="4" fontId="31" fillId="0" borderId="16" xfId="0" applyNumberFormat="1" applyFont="1" applyBorder="1" applyAlignment="1">
      <alignment horizontal="right" vertical="center"/>
    </xf>
    <xf numFmtId="44" fontId="31" fillId="0" borderId="52" xfId="0" applyNumberFormat="1" applyFont="1" applyBorder="1" applyAlignment="1">
      <alignment vertical="center" wrapText="1"/>
    </xf>
    <xf numFmtId="0" fontId="31" fillId="7" borderId="25" xfId="0" applyFont="1" applyFill="1" applyBorder="1" applyAlignment="1">
      <alignment vertical="center"/>
    </xf>
    <xf numFmtId="0" fontId="30" fillId="7" borderId="16" xfId="0" applyFont="1" applyFill="1" applyBorder="1" applyAlignment="1">
      <alignment vertical="center" wrapText="1"/>
    </xf>
    <xf numFmtId="4" fontId="31" fillId="7" borderId="16" xfId="0" applyNumberFormat="1" applyFont="1" applyFill="1" applyBorder="1" applyAlignment="1">
      <alignment horizontal="right" vertical="center"/>
    </xf>
    <xf numFmtId="44" fontId="31" fillId="7" borderId="52" xfId="0" applyNumberFormat="1" applyFont="1" applyFill="1" applyBorder="1" applyAlignment="1">
      <alignment vertical="center" wrapText="1"/>
    </xf>
    <xf numFmtId="0" fontId="30" fillId="0" borderId="4" xfId="0" applyFont="1" applyBorder="1" applyAlignment="1">
      <alignment horizontal="center" vertical="center"/>
    </xf>
    <xf numFmtId="0" fontId="30" fillId="0" borderId="0" xfId="0" applyFont="1" applyBorder="1" applyAlignment="1">
      <alignment vertical="center" wrapText="1"/>
    </xf>
    <xf numFmtId="43" fontId="31" fillId="0" borderId="0" xfId="6" applyNumberFormat="1" applyFont="1" applyBorder="1" applyAlignment="1">
      <alignment vertical="center" wrapText="1"/>
    </xf>
    <xf numFmtId="0" fontId="31" fillId="0" borderId="0" xfId="0" applyFont="1" applyFill="1" applyBorder="1" applyAlignment="1">
      <alignment vertical="center" wrapText="1"/>
    </xf>
    <xf numFmtId="43" fontId="31" fillId="0" borderId="95" xfId="6" applyNumberFormat="1" applyFont="1" applyBorder="1" applyAlignment="1">
      <alignment vertical="center" wrapText="1"/>
    </xf>
    <xf numFmtId="0" fontId="159" fillId="0" borderId="0" xfId="0" applyFont="1"/>
    <xf numFmtId="0" fontId="160" fillId="0" borderId="0" xfId="0" applyFont="1"/>
    <xf numFmtId="0" fontId="156" fillId="0" borderId="0" xfId="0" applyFont="1" applyAlignment="1">
      <alignment horizontal="left" indent="5"/>
    </xf>
    <xf numFmtId="0" fontId="31" fillId="0" borderId="0" xfId="0" applyFont="1" applyAlignment="1">
      <alignment horizontal="left" indent="5"/>
    </xf>
    <xf numFmtId="0" fontId="157" fillId="0" borderId="0" xfId="0" applyFont="1" applyAlignment="1">
      <alignment horizontal="left" indent="10"/>
    </xf>
    <xf numFmtId="0" fontId="161" fillId="0" borderId="0" xfId="0" applyFont="1" applyAlignment="1">
      <alignment horizontal="centerContinuous" vertical="center"/>
    </xf>
    <xf numFmtId="0" fontId="162" fillId="0" borderId="0" xfId="0" applyFont="1" applyAlignment="1">
      <alignment horizontal="centerContinuous" vertical="center"/>
    </xf>
    <xf numFmtId="0" fontId="161" fillId="0" borderId="0" xfId="0" applyFont="1" applyFill="1" applyAlignment="1">
      <alignment horizontal="centerContinuous" vertical="center"/>
    </xf>
    <xf numFmtId="0" fontId="30" fillId="0" borderId="0" xfId="0" applyFont="1" applyProtection="1"/>
    <xf numFmtId="0" fontId="7" fillId="0" borderId="0" xfId="0" applyFont="1" applyFill="1" applyBorder="1" applyAlignment="1" applyProtection="1">
      <alignment horizontal="left" indent="2"/>
    </xf>
    <xf numFmtId="0" fontId="7" fillId="0" borderId="0" xfId="0" applyFont="1" applyFill="1" applyBorder="1" applyAlignment="1" applyProtection="1">
      <alignment horizontal="left"/>
    </xf>
    <xf numFmtId="0" fontId="45" fillId="0" borderId="0" xfId="0" applyFont="1" applyAlignment="1" applyProtection="1"/>
    <xf numFmtId="0" fontId="164" fillId="0" borderId="4" xfId="0" applyFont="1" applyBorder="1" applyAlignment="1">
      <alignment wrapText="1"/>
    </xf>
    <xf numFmtId="0" fontId="164" fillId="0" borderId="4" xfId="0" applyFont="1" applyBorder="1" applyAlignment="1">
      <alignment horizontal="center" wrapText="1"/>
    </xf>
    <xf numFmtId="0" fontId="30" fillId="0" borderId="4" xfId="0" applyFont="1" applyBorder="1" applyAlignment="1">
      <alignment horizontal="center" vertical="top"/>
    </xf>
    <xf numFmtId="0" fontId="160" fillId="0" borderId="4" xfId="0" applyFont="1" applyBorder="1"/>
    <xf numFmtId="0" fontId="160" fillId="0" borderId="4" xfId="0" applyFont="1" applyBorder="1" applyAlignment="1">
      <alignment horizontal="center"/>
    </xf>
    <xf numFmtId="0" fontId="160" fillId="0" borderId="4" xfId="0" applyFont="1" applyBorder="1" applyAlignment="1">
      <alignment wrapText="1"/>
    </xf>
    <xf numFmtId="8" fontId="165" fillId="11" borderId="4" xfId="6" applyNumberFormat="1" applyFont="1" applyFill="1" applyBorder="1" applyAlignment="1" applyProtection="1">
      <alignment horizontal="right" wrapText="1"/>
      <protection locked="0"/>
    </xf>
    <xf numFmtId="44" fontId="160" fillId="0" borderId="4" xfId="6" applyFont="1" applyBorder="1" applyAlignment="1">
      <alignment horizontal="right" wrapText="1"/>
    </xf>
    <xf numFmtId="44" fontId="165" fillId="0" borderId="4" xfId="6" applyFont="1" applyBorder="1" applyAlignment="1" applyProtection="1">
      <alignment horizontal="right" wrapText="1"/>
      <protection locked="0"/>
    </xf>
    <xf numFmtId="44" fontId="165" fillId="4" borderId="4" xfId="6" applyFont="1" applyFill="1" applyBorder="1" applyAlignment="1" applyProtection="1">
      <alignment horizontal="right" wrapText="1"/>
      <protection locked="0"/>
    </xf>
    <xf numFmtId="43" fontId="165" fillId="11" borderId="4" xfId="6" applyNumberFormat="1" applyFont="1" applyFill="1" applyBorder="1" applyAlignment="1" applyProtection="1">
      <alignment horizontal="right" wrapText="1"/>
      <protection locked="0"/>
    </xf>
    <xf numFmtId="0" fontId="78" fillId="0" borderId="0" xfId="0" applyFont="1" applyAlignment="1">
      <alignment horizontal="left" vertical="center" indent="8"/>
    </xf>
    <xf numFmtId="0" fontId="166" fillId="0" borderId="0" xfId="0" applyFont="1" applyAlignment="1">
      <alignment horizontal="left" vertical="center" indent="11"/>
    </xf>
    <xf numFmtId="0" fontId="167" fillId="0" borderId="0" xfId="0" applyFont="1" applyAlignment="1">
      <alignment horizontal="center" vertical="center"/>
    </xf>
    <xf numFmtId="0" fontId="168" fillId="0" borderId="0" xfId="0" applyFont="1" applyFill="1" applyAlignment="1">
      <alignment horizontal="left" vertical="center" indent="11"/>
    </xf>
    <xf numFmtId="0" fontId="169" fillId="0" borderId="0" xfId="0" applyFont="1"/>
    <xf numFmtId="0" fontId="170" fillId="0" borderId="0" xfId="0" applyFont="1" applyAlignment="1">
      <alignment horizontal="center" wrapText="1"/>
    </xf>
    <xf numFmtId="0" fontId="170" fillId="0" borderId="4" xfId="0" applyFont="1" applyBorder="1" applyAlignment="1">
      <alignment horizontal="center"/>
    </xf>
    <xf numFmtId="0" fontId="170" fillId="0" borderId="0" xfId="0" applyFont="1"/>
    <xf numFmtId="0" fontId="0" fillId="0" borderId="16" xfId="0" applyBorder="1"/>
    <xf numFmtId="0" fontId="30" fillId="0" borderId="0" xfId="0" applyFont="1" applyFill="1" applyBorder="1" applyAlignment="1"/>
    <xf numFmtId="0" fontId="31" fillId="0" borderId="0" xfId="0" applyFont="1" applyFill="1" applyBorder="1" applyAlignment="1"/>
    <xf numFmtId="0" fontId="14" fillId="0" borderId="0" xfId="0" applyFont="1" applyFill="1" applyBorder="1" applyAlignment="1"/>
    <xf numFmtId="0" fontId="10" fillId="0" borderId="0" xfId="0" applyFont="1" applyFill="1" applyBorder="1" applyAlignment="1"/>
    <xf numFmtId="0" fontId="15" fillId="0" borderId="0" xfId="0" applyFont="1" applyFill="1" applyBorder="1" applyAlignment="1">
      <alignment wrapText="1"/>
    </xf>
    <xf numFmtId="0" fontId="10" fillId="0" borderId="0" xfId="0" applyFont="1" applyFill="1" applyBorder="1" applyAlignment="1">
      <alignment horizontal="center"/>
    </xf>
    <xf numFmtId="0" fontId="171" fillId="0" borderId="0" xfId="0" applyFont="1" applyAlignment="1">
      <alignment horizontal="center" vertical="center"/>
    </xf>
    <xf numFmtId="0" fontId="172" fillId="0" borderId="0" xfId="0" applyFont="1" applyFill="1" applyAlignment="1">
      <alignment horizontal="left" vertical="center" indent="11"/>
    </xf>
    <xf numFmtId="0" fontId="171" fillId="0" borderId="0" xfId="0" applyFont="1" applyFill="1" applyAlignment="1">
      <alignment horizontal="center" vertical="center"/>
    </xf>
    <xf numFmtId="0" fontId="173" fillId="0" borderId="0" xfId="0" applyFont="1"/>
    <xf numFmtId="0" fontId="174" fillId="7" borderId="0" xfId="0" applyFont="1" applyFill="1" applyAlignment="1">
      <alignment horizontal="center" vertical="center" wrapText="1"/>
    </xf>
    <xf numFmtId="0" fontId="174" fillId="0" borderId="0" xfId="0" applyFont="1" applyAlignment="1">
      <alignment horizontal="center" vertical="center" wrapText="1"/>
    </xf>
    <xf numFmtId="0" fontId="174" fillId="0" borderId="0" xfId="0" applyFont="1" applyAlignment="1">
      <alignment horizontal="left"/>
    </xf>
    <xf numFmtId="0" fontId="174" fillId="7" borderId="4" xfId="0" applyFont="1" applyFill="1" applyBorder="1" applyAlignment="1">
      <alignment horizontal="center"/>
    </xf>
    <xf numFmtId="0" fontId="174" fillId="0" borderId="4" xfId="0" applyFont="1" applyBorder="1" applyAlignment="1">
      <alignment horizontal="center"/>
    </xf>
    <xf numFmtId="0" fontId="173" fillId="0" borderId="0" xfId="0" applyFont="1" applyAlignment="1">
      <alignment horizontal="left" indent="2"/>
    </xf>
    <xf numFmtId="44" fontId="173" fillId="7" borderId="4" xfId="13" applyFont="1" applyFill="1" applyBorder="1" applyAlignment="1">
      <alignment horizontal="right" vertical="center"/>
    </xf>
    <xf numFmtId="44" fontId="173" fillId="0" borderId="4" xfId="13" applyFont="1" applyBorder="1" applyAlignment="1">
      <alignment horizontal="right" vertical="center"/>
    </xf>
    <xf numFmtId="43" fontId="173" fillId="7" borderId="4" xfId="13" applyNumberFormat="1" applyFont="1" applyFill="1" applyBorder="1" applyAlignment="1">
      <alignment horizontal="right" vertical="center"/>
    </xf>
    <xf numFmtId="43" fontId="173" fillId="0" borderId="4" xfId="13" applyNumberFormat="1" applyFont="1" applyBorder="1" applyAlignment="1">
      <alignment horizontal="right" vertical="center"/>
    </xf>
    <xf numFmtId="43" fontId="173" fillId="0" borderId="4" xfId="13" applyNumberFormat="1" applyFont="1" applyBorder="1" applyAlignment="1">
      <alignment horizontal="center" vertical="center"/>
    </xf>
    <xf numFmtId="43" fontId="173" fillId="7" borderId="4" xfId="13" applyNumberFormat="1" applyFont="1" applyFill="1" applyBorder="1" applyAlignment="1">
      <alignment horizontal="center" vertical="center"/>
    </xf>
    <xf numFmtId="43" fontId="173" fillId="7" borderId="4" xfId="13" applyNumberFormat="1" applyFont="1" applyFill="1" applyBorder="1" applyAlignment="1">
      <alignment horizontal="right" vertical="center" wrapText="1"/>
    </xf>
    <xf numFmtId="0" fontId="173" fillId="13" borderId="0" xfId="0" applyFont="1" applyFill="1" applyAlignment="1">
      <alignment horizontal="left" indent="2"/>
    </xf>
    <xf numFmtId="44" fontId="173" fillId="13" borderId="0" xfId="13" applyFont="1" applyFill="1" applyBorder="1" applyAlignment="1">
      <alignment horizontal="right" vertical="center"/>
    </xf>
    <xf numFmtId="44" fontId="173" fillId="7" borderId="4" xfId="13" applyFont="1" applyFill="1" applyBorder="1" applyAlignment="1">
      <alignment horizontal="center" vertical="center"/>
    </xf>
    <xf numFmtId="0" fontId="178" fillId="0" borderId="0" xfId="0" applyFont="1" applyAlignment="1">
      <alignment horizontal="center" vertical="center"/>
    </xf>
    <xf numFmtId="0" fontId="179" fillId="0" borderId="0" xfId="0" applyFont="1" applyFill="1" applyAlignment="1">
      <alignment horizontal="left" vertical="center" indent="11"/>
    </xf>
    <xf numFmtId="0" fontId="178" fillId="0" borderId="0" xfId="0" applyFont="1" applyFill="1" applyAlignment="1">
      <alignment horizontal="center" vertical="center"/>
    </xf>
    <xf numFmtId="0" fontId="180" fillId="0" borderId="0" xfId="0" applyFont="1"/>
    <xf numFmtId="0" fontId="181" fillId="0" borderId="0" xfId="0" applyFont="1" applyAlignment="1">
      <alignment horizontal="center" wrapText="1"/>
    </xf>
    <xf numFmtId="0" fontId="181" fillId="0" borderId="0" xfId="0" applyFont="1" applyAlignment="1">
      <alignment horizontal="right"/>
    </xf>
    <xf numFmtId="0" fontId="181" fillId="13" borderId="0" xfId="0" applyFont="1" applyFill="1" applyAlignment="1">
      <alignment horizontal="center"/>
    </xf>
    <xf numFmtId="0" fontId="181" fillId="0" borderId="0" xfId="0" applyFont="1" applyAlignment="1">
      <alignment horizontal="left"/>
    </xf>
    <xf numFmtId="0" fontId="180" fillId="0" borderId="0" xfId="0" applyFont="1" applyAlignment="1">
      <alignment horizontal="left" indent="1"/>
    </xf>
    <xf numFmtId="0" fontId="180" fillId="0" borderId="0" xfId="0" applyFont="1" applyAlignment="1">
      <alignment horizontal="left" indent="2"/>
    </xf>
    <xf numFmtId="0" fontId="181" fillId="0" borderId="0" xfId="0" applyFont="1" applyAlignment="1">
      <alignment horizontal="left" indent="2"/>
    </xf>
    <xf numFmtId="0" fontId="181" fillId="0" borderId="0" xfId="0" applyFont="1"/>
    <xf numFmtId="0" fontId="180" fillId="0" borderId="4" xfId="0" applyFont="1" applyBorder="1" applyAlignment="1">
      <alignment horizontal="center" vertical="center"/>
    </xf>
    <xf numFmtId="0" fontId="181" fillId="0" borderId="4" xfId="0" applyFont="1" applyBorder="1" applyAlignment="1">
      <alignment horizontal="center" vertical="center"/>
    </xf>
    <xf numFmtId="0" fontId="182" fillId="0" borderId="16" xfId="0" applyFont="1" applyFill="1" applyBorder="1" applyAlignment="1">
      <alignment horizontal="left" indent="2"/>
    </xf>
    <xf numFmtId="0" fontId="7" fillId="13" borderId="0" xfId="31" applyFont="1" applyFill="1" applyBorder="1"/>
    <xf numFmtId="0" fontId="181" fillId="11" borderId="0" xfId="0" applyFont="1" applyFill="1" applyAlignment="1">
      <alignment horizontal="center" wrapText="1"/>
    </xf>
    <xf numFmtId="0" fontId="181" fillId="11" borderId="4" xfId="0" applyFont="1" applyFill="1" applyBorder="1" applyAlignment="1">
      <alignment horizontal="center"/>
    </xf>
    <xf numFmtId="44" fontId="180" fillId="11" borderId="4" xfId="13" applyFont="1" applyFill="1" applyBorder="1" applyAlignment="1">
      <alignment horizontal="right" vertical="center"/>
    </xf>
    <xf numFmtId="0" fontId="180" fillId="11" borderId="4" xfId="0" applyFont="1" applyFill="1" applyBorder="1" applyAlignment="1">
      <alignment horizontal="right" vertical="center"/>
    </xf>
    <xf numFmtId="18" fontId="180" fillId="11" borderId="4" xfId="0" applyNumberFormat="1" applyFont="1" applyFill="1" applyBorder="1" applyAlignment="1">
      <alignment horizontal="right" vertical="center"/>
    </xf>
    <xf numFmtId="0" fontId="180" fillId="11" borderId="0" xfId="0" applyFont="1" applyFill="1"/>
    <xf numFmtId="9" fontId="180" fillId="11" borderId="4" xfId="32" applyFont="1" applyFill="1" applyBorder="1"/>
    <xf numFmtId="0" fontId="183" fillId="0" borderId="0" xfId="0" applyFont="1" applyFill="1" applyAlignment="1">
      <alignment horizontal="center" vertical="center"/>
    </xf>
    <xf numFmtId="0" fontId="184" fillId="0" borderId="0" xfId="0" applyFont="1" applyFill="1"/>
    <xf numFmtId="0" fontId="185" fillId="0" borderId="0" xfId="0" applyFont="1" applyFill="1" applyAlignment="1">
      <alignment horizontal="center" wrapText="1"/>
    </xf>
    <xf numFmtId="0" fontId="185" fillId="0" borderId="0" xfId="0" applyFont="1" applyFill="1" applyAlignment="1">
      <alignment horizontal="center"/>
    </xf>
    <xf numFmtId="0" fontId="185" fillId="0" borderId="4" xfId="0" applyFont="1" applyFill="1" applyBorder="1" applyAlignment="1">
      <alignment horizontal="center"/>
    </xf>
    <xf numFmtId="44" fontId="186" fillId="0" borderId="4" xfId="13" applyFont="1" applyFill="1" applyBorder="1" applyAlignment="1">
      <alignment horizontal="right" vertical="center"/>
    </xf>
    <xf numFmtId="18" fontId="186" fillId="0" borderId="4" xfId="13" applyNumberFormat="1" applyFont="1" applyFill="1" applyBorder="1" applyAlignment="1">
      <alignment horizontal="right" vertical="center"/>
    </xf>
    <xf numFmtId="0" fontId="186" fillId="0" borderId="0" xfId="0" applyFont="1" applyFill="1"/>
    <xf numFmtId="9" fontId="186" fillId="0" borderId="4" xfId="32" applyFont="1" applyFill="1" applyBorder="1" applyAlignment="1">
      <alignment horizontal="center"/>
    </xf>
    <xf numFmtId="9" fontId="186" fillId="0" borderId="4" xfId="32" applyFont="1" applyFill="1" applyBorder="1" applyAlignment="1">
      <alignment horizontal="right"/>
    </xf>
    <xf numFmtId="0" fontId="186" fillId="0" borderId="4" xfId="0" applyFont="1" applyFill="1" applyBorder="1" applyAlignment="1">
      <alignment horizontal="center" vertical="center"/>
    </xf>
    <xf numFmtId="0" fontId="185" fillId="0" borderId="4" xfId="0" applyFont="1" applyFill="1" applyBorder="1" applyAlignment="1">
      <alignment horizontal="center" vertical="center"/>
    </xf>
    <xf numFmtId="0" fontId="184" fillId="0" borderId="16" xfId="0" applyFont="1" applyFill="1" applyBorder="1"/>
    <xf numFmtId="0" fontId="187" fillId="0" borderId="0" xfId="31" applyFont="1" applyFill="1" applyBorder="1"/>
    <xf numFmtId="0" fontId="187" fillId="0" borderId="0" xfId="0" applyFont="1" applyFill="1" applyBorder="1"/>
    <xf numFmtId="0" fontId="184" fillId="0" borderId="0" xfId="0" applyFont="1"/>
    <xf numFmtId="49" fontId="4" fillId="0" borderId="0" xfId="0" applyNumberFormat="1" applyFont="1" applyAlignment="1">
      <alignment horizontal="center" vertical="center" wrapText="1"/>
    </xf>
    <xf numFmtId="0" fontId="181" fillId="7" borderId="0" xfId="0" applyFont="1" applyFill="1" applyAlignment="1">
      <alignment horizontal="center" wrapText="1"/>
    </xf>
    <xf numFmtId="0" fontId="181" fillId="7" borderId="4" xfId="0" applyFont="1" applyFill="1" applyBorder="1" applyAlignment="1">
      <alignment horizontal="center"/>
    </xf>
    <xf numFmtId="0" fontId="181" fillId="0" borderId="4" xfId="0" applyFont="1" applyBorder="1" applyAlignment="1">
      <alignment horizontal="center"/>
    </xf>
    <xf numFmtId="44" fontId="180" fillId="7" borderId="4" xfId="13" applyFont="1" applyFill="1" applyBorder="1" applyAlignment="1">
      <alignment horizontal="right" vertical="center"/>
    </xf>
    <xf numFmtId="44" fontId="180" fillId="0" borderId="4" xfId="0" applyNumberFormat="1" applyFont="1" applyBorder="1" applyAlignment="1">
      <alignment horizontal="right" vertical="center"/>
    </xf>
    <xf numFmtId="43" fontId="180" fillId="0" borderId="4" xfId="0" applyNumberFormat="1" applyFont="1" applyBorder="1" applyAlignment="1">
      <alignment horizontal="right" vertical="center"/>
    </xf>
    <xf numFmtId="0" fontId="180" fillId="0" borderId="0" xfId="0" applyFont="1" applyFill="1" applyAlignment="1">
      <alignment horizontal="left" indent="2"/>
    </xf>
    <xf numFmtId="43" fontId="180" fillId="0" borderId="4" xfId="13" applyNumberFormat="1" applyFont="1" applyFill="1" applyBorder="1" applyAlignment="1">
      <alignment horizontal="right" vertical="center"/>
    </xf>
    <xf numFmtId="44" fontId="180" fillId="0" borderId="4" xfId="13" applyFont="1" applyFill="1" applyBorder="1" applyAlignment="1">
      <alignment horizontal="right" vertical="center"/>
    </xf>
    <xf numFmtId="43" fontId="180" fillId="0" borderId="4" xfId="0" applyNumberFormat="1" applyFont="1" applyFill="1" applyBorder="1" applyAlignment="1">
      <alignment horizontal="right" vertical="center"/>
    </xf>
    <xf numFmtId="0" fontId="181" fillId="0" borderId="0" xfId="0" applyFont="1" applyFill="1" applyAlignment="1">
      <alignment horizontal="left"/>
    </xf>
    <xf numFmtId="9" fontId="180" fillId="0" borderId="4" xfId="32" applyFont="1" applyFill="1" applyBorder="1" applyAlignment="1">
      <alignment horizontal="center"/>
    </xf>
    <xf numFmtId="9" fontId="180" fillId="0" borderId="23" xfId="32" applyFont="1" applyFill="1" applyBorder="1" applyAlignment="1">
      <alignment horizontal="center"/>
    </xf>
    <xf numFmtId="9" fontId="189" fillId="8" borderId="34" xfId="32" applyFont="1" applyFill="1" applyBorder="1" applyAlignment="1">
      <alignment horizontal="center"/>
    </xf>
    <xf numFmtId="0" fontId="189" fillId="8" borderId="50" xfId="0" applyFont="1" applyFill="1" applyBorder="1" applyAlignment="1">
      <alignment horizontal="center"/>
    </xf>
    <xf numFmtId="49" fontId="189" fillId="0" borderId="36" xfId="0" applyNumberFormat="1" applyFont="1" applyBorder="1" applyAlignment="1">
      <alignment horizontal="center"/>
    </xf>
    <xf numFmtId="0" fontId="180" fillId="7" borderId="4" xfId="0" applyFont="1" applyFill="1" applyBorder="1" applyAlignment="1">
      <alignment horizontal="center" vertical="center"/>
    </xf>
    <xf numFmtId="0" fontId="189" fillId="0" borderId="0" xfId="19" applyFont="1" applyFill="1" applyAlignment="1" applyProtection="1">
      <alignment horizontal="left" wrapText="1"/>
      <protection locked="0"/>
    </xf>
    <xf numFmtId="0" fontId="189" fillId="0" borderId="0" xfId="31" applyFont="1" applyFill="1" applyBorder="1"/>
    <xf numFmtId="0" fontId="189" fillId="0" borderId="0" xfId="0" applyFont="1" applyFill="1"/>
    <xf numFmtId="0" fontId="189" fillId="0" borderId="0" xfId="19" applyFont="1" applyFill="1"/>
    <xf numFmtId="0" fontId="189" fillId="0" borderId="0" xfId="0" applyFont="1" applyFill="1" applyBorder="1"/>
    <xf numFmtId="43" fontId="180" fillId="7" borderId="4" xfId="0" applyNumberFormat="1" applyFont="1" applyFill="1" applyBorder="1" applyAlignment="1">
      <alignment horizontal="right" vertical="center"/>
    </xf>
    <xf numFmtId="44" fontId="180" fillId="8" borderId="4" xfId="13" applyFont="1" applyFill="1" applyBorder="1" applyAlignment="1">
      <alignment horizontal="right" vertical="center"/>
    </xf>
    <xf numFmtId="43" fontId="180" fillId="8" borderId="4" xfId="13" applyNumberFormat="1" applyFont="1" applyFill="1" applyBorder="1" applyAlignment="1">
      <alignment horizontal="right" vertical="center"/>
    </xf>
    <xf numFmtId="2" fontId="4" fillId="0" borderId="0" xfId="0" applyNumberFormat="1" applyFont="1" applyAlignment="1">
      <alignment horizontal="center" vertical="center" wrapText="1"/>
    </xf>
    <xf numFmtId="49" fontId="6" fillId="13" borderId="0" xfId="0" applyNumberFormat="1" applyFont="1" applyFill="1" applyAlignment="1">
      <alignment wrapText="1"/>
    </xf>
    <xf numFmtId="0" fontId="6" fillId="0" borderId="0" xfId="0" applyFont="1" applyAlignment="1">
      <alignment horizontal="center" vertical="center" wrapText="1"/>
    </xf>
    <xf numFmtId="2" fontId="15" fillId="0" borderId="36" xfId="0" applyNumberFormat="1" applyFont="1" applyBorder="1" applyAlignment="1">
      <alignment horizontal="center" vertical="center" wrapText="1"/>
    </xf>
    <xf numFmtId="0" fontId="190" fillId="0" borderId="4" xfId="0" applyFont="1" applyBorder="1"/>
    <xf numFmtId="0" fontId="190" fillId="0" borderId="4" xfId="0" applyFont="1" applyBorder="1" applyAlignment="1">
      <alignment horizontal="center"/>
    </xf>
    <xf numFmtId="2" fontId="14" fillId="0" borderId="4" xfId="6" applyNumberFormat="1" applyFont="1" applyBorder="1" applyAlignment="1">
      <alignment horizontal="right" vertical="center" wrapText="1"/>
    </xf>
    <xf numFmtId="44" fontId="48" fillId="5" borderId="4" xfId="6" applyFont="1" applyFill="1" applyBorder="1" applyAlignment="1" applyProtection="1">
      <alignment horizontal="right" vertical="center" wrapText="1"/>
      <protection locked="0"/>
    </xf>
    <xf numFmtId="0" fontId="190" fillId="0" borderId="34" xfId="0" applyFont="1" applyBorder="1"/>
    <xf numFmtId="0" fontId="190" fillId="0" borderId="34" xfId="0" applyFont="1" applyBorder="1" applyAlignment="1">
      <alignment horizontal="center"/>
    </xf>
    <xf numFmtId="0" fontId="14" fillId="0" borderId="34" xfId="6" applyNumberFormat="1" applyFont="1" applyBorder="1" applyAlignment="1" applyProtection="1">
      <alignment horizontal="center" vertical="center" wrapText="1"/>
      <protection locked="0"/>
    </xf>
    <xf numFmtId="0" fontId="54" fillId="12" borderId="4" xfId="0" applyFont="1" applyFill="1" applyBorder="1" applyAlignment="1">
      <alignment horizontal="center" vertical="center" wrapText="1"/>
    </xf>
    <xf numFmtId="2" fontId="14" fillId="0" borderId="34" xfId="6" applyNumberFormat="1" applyFont="1" applyBorder="1" applyAlignment="1">
      <alignment horizontal="right" vertical="center" wrapText="1"/>
    </xf>
    <xf numFmtId="0" fontId="190" fillId="0" borderId="0" xfId="0" applyFont="1" applyBorder="1"/>
    <xf numFmtId="0" fontId="190" fillId="0" borderId="0" xfId="0" applyFont="1" applyBorder="1" applyAlignment="1">
      <alignment horizontal="center"/>
    </xf>
    <xf numFmtId="2" fontId="14" fillId="0" borderId="0" xfId="6" applyNumberFormat="1" applyFont="1" applyBorder="1" applyAlignment="1">
      <alignment horizontal="right" vertical="center" wrapText="1"/>
    </xf>
    <xf numFmtId="2" fontId="15" fillId="0" borderId="4" xfId="0" applyNumberFormat="1" applyFont="1" applyBorder="1" applyAlignment="1">
      <alignment horizontal="center" vertical="center" wrapText="1"/>
    </xf>
    <xf numFmtId="0" fontId="190" fillId="0" borderId="36" xfId="0" applyFont="1" applyBorder="1"/>
    <xf numFmtId="0" fontId="190" fillId="0" borderId="36" xfId="0" applyFont="1" applyBorder="1" applyAlignment="1">
      <alignment horizontal="center"/>
    </xf>
    <xf numFmtId="44" fontId="48" fillId="5" borderId="36" xfId="6" applyFont="1" applyFill="1" applyBorder="1" applyAlignment="1" applyProtection="1">
      <alignment horizontal="right" vertical="center" wrapText="1"/>
      <protection locked="0"/>
    </xf>
    <xf numFmtId="44" fontId="15" fillId="0" borderId="4" xfId="6" applyFont="1" applyFill="1" applyBorder="1" applyAlignment="1">
      <alignment horizontal="right" vertical="center" wrapText="1"/>
    </xf>
    <xf numFmtId="0" fontId="190" fillId="0" borderId="4" xfId="0" applyFont="1" applyFill="1" applyBorder="1"/>
    <xf numFmtId="2" fontId="14" fillId="0" borderId="0" xfId="0" applyNumberFormat="1" applyFont="1" applyAlignment="1">
      <alignment horizontal="right" vertical="center" wrapText="1"/>
    </xf>
    <xf numFmtId="44" fontId="48" fillId="13" borderId="4" xfId="6" applyFont="1" applyFill="1" applyBorder="1" applyAlignment="1" applyProtection="1">
      <alignment horizontal="right" vertical="center" wrapText="1"/>
      <protection locked="0"/>
    </xf>
    <xf numFmtId="16" fontId="14" fillId="0" borderId="4" xfId="6" applyNumberFormat="1" applyFont="1" applyBorder="1" applyAlignment="1" applyProtection="1">
      <alignment horizontal="center" vertical="center" wrapText="1"/>
      <protection locked="0"/>
    </xf>
    <xf numFmtId="0" fontId="0" fillId="0" borderId="4" xfId="0" applyFill="1" applyBorder="1" applyAlignment="1" applyProtection="1">
      <alignment horizontal="left"/>
      <protection locked="0"/>
    </xf>
    <xf numFmtId="0" fontId="190" fillId="0" borderId="50" xfId="0" applyFont="1" applyFill="1" applyBorder="1"/>
    <xf numFmtId="2" fontId="15" fillId="0" borderId="4" xfId="0" applyNumberFormat="1" applyFont="1" applyFill="1" applyBorder="1" applyAlignment="1">
      <alignment horizontal="center" vertical="center" wrapText="1"/>
    </xf>
    <xf numFmtId="2" fontId="0" fillId="0" borderId="0" xfId="0" applyNumberFormat="1"/>
    <xf numFmtId="44" fontId="48" fillId="7" borderId="4" xfId="6" applyFont="1" applyFill="1" applyBorder="1" applyAlignment="1" applyProtection="1">
      <alignment horizontal="right" vertical="center" wrapText="1"/>
      <protection locked="0"/>
    </xf>
    <xf numFmtId="2" fontId="14" fillId="7" borderId="4" xfId="6" applyNumberFormat="1" applyFont="1" applyFill="1" applyBorder="1" applyAlignment="1">
      <alignment horizontal="right" vertical="center" wrapText="1"/>
    </xf>
    <xf numFmtId="49" fontId="48" fillId="7" borderId="4" xfId="6" applyNumberFormat="1" applyFont="1" applyFill="1" applyBorder="1" applyAlignment="1" applyProtection="1">
      <alignment horizontal="left" vertical="center" wrapText="1"/>
      <protection locked="0"/>
    </xf>
    <xf numFmtId="44" fontId="14" fillId="7" borderId="4" xfId="6" applyFont="1" applyFill="1" applyBorder="1" applyAlignment="1" applyProtection="1">
      <alignment horizontal="center" vertical="center" wrapText="1"/>
      <protection locked="0"/>
    </xf>
    <xf numFmtId="0" fontId="54" fillId="0" borderId="0" xfId="0" applyFont="1" applyFill="1" applyBorder="1" applyAlignment="1">
      <alignment horizontal="center" vertical="center" wrapText="1"/>
    </xf>
    <xf numFmtId="49" fontId="48" fillId="0" borderId="0" xfId="6" applyNumberFormat="1" applyFont="1" applyFill="1" applyBorder="1" applyAlignment="1">
      <alignment horizontal="left" vertical="center" wrapText="1"/>
    </xf>
    <xf numFmtId="2" fontId="14" fillId="0" borderId="0" xfId="0" applyNumberFormat="1" applyFont="1" applyFill="1" applyAlignment="1">
      <alignment horizontal="center" vertical="center" wrapText="1"/>
    </xf>
    <xf numFmtId="2" fontId="4" fillId="0" borderId="16" xfId="0" applyNumberFormat="1" applyFont="1" applyBorder="1" applyAlignment="1">
      <alignment horizontal="center" vertical="center" wrapText="1"/>
    </xf>
    <xf numFmtId="2" fontId="4" fillId="0" borderId="0" xfId="0" applyNumberFormat="1" applyFont="1" applyAlignment="1">
      <alignment horizontal="right" vertical="center"/>
    </xf>
    <xf numFmtId="0" fontId="4" fillId="5" borderId="94" xfId="0" applyFont="1" applyFill="1" applyBorder="1" applyAlignment="1" applyProtection="1">
      <alignment horizontal="center" vertical="center" wrapText="1"/>
      <protection locked="0"/>
    </xf>
    <xf numFmtId="2" fontId="14" fillId="0" borderId="0" xfId="0" applyNumberFormat="1" applyFont="1" applyAlignment="1">
      <alignment horizontal="right" vertical="center"/>
    </xf>
    <xf numFmtId="9" fontId="14" fillId="0" borderId="16" xfId="32" applyFont="1" applyBorder="1" applyAlignment="1" applyProtection="1">
      <alignment horizontal="center" vertical="center" wrapText="1"/>
      <protection locked="0"/>
    </xf>
    <xf numFmtId="9" fontId="14" fillId="0" borderId="0" xfId="32" applyFont="1" applyBorder="1" applyAlignment="1" applyProtection="1">
      <alignment horizontal="center" vertical="center" wrapText="1"/>
      <protection locked="0"/>
    </xf>
    <xf numFmtId="0" fontId="62" fillId="0" borderId="0" xfId="0" applyFont="1" applyBorder="1" applyAlignment="1"/>
    <xf numFmtId="0" fontId="0" fillId="0" borderId="0" xfId="0" applyFont="1" applyAlignment="1"/>
    <xf numFmtId="49" fontId="190" fillId="0" borderId="0" xfId="6" applyNumberFormat="1" applyFont="1" applyBorder="1"/>
    <xf numFmtId="0" fontId="190" fillId="0" borderId="0" xfId="0" applyNumberFormat="1" applyFont="1" applyBorder="1" applyAlignment="1">
      <alignment horizontal="center"/>
    </xf>
    <xf numFmtId="0" fontId="0" fillId="0" borderId="0" xfId="0" applyFont="1" applyAlignment="1">
      <alignment horizontal="left"/>
    </xf>
    <xf numFmtId="0" fontId="0" fillId="0" borderId="0" xfId="0" applyFont="1" applyAlignment="1">
      <alignment horizontal="left" wrapText="1"/>
    </xf>
    <xf numFmtId="49" fontId="0" fillId="0" borderId="0" xfId="0" applyNumberFormat="1" applyAlignment="1">
      <alignment wrapText="1"/>
    </xf>
    <xf numFmtId="0" fontId="4" fillId="0" borderId="0" xfId="0" applyFont="1" applyAlignment="1">
      <alignment wrapText="1"/>
    </xf>
    <xf numFmtId="0" fontId="192" fillId="0" borderId="0" xfId="0" applyFont="1" applyBorder="1" applyAlignment="1">
      <alignment horizontal="center"/>
    </xf>
    <xf numFmtId="49" fontId="193" fillId="0" borderId="0" xfId="0" applyNumberFormat="1" applyFont="1" applyBorder="1" applyAlignment="1">
      <alignment horizontal="center"/>
    </xf>
    <xf numFmtId="0" fontId="193" fillId="0" borderId="0" xfId="0" applyFont="1" applyBorder="1" applyAlignment="1">
      <alignment horizontal="center"/>
    </xf>
    <xf numFmtId="168" fontId="190" fillId="0" borderId="0" xfId="1" applyNumberFormat="1" applyFont="1" applyBorder="1" applyAlignment="1">
      <alignment horizontal="center"/>
    </xf>
    <xf numFmtId="9" fontId="0" fillId="0" borderId="0" xfId="32" applyFont="1"/>
    <xf numFmtId="44" fontId="15" fillId="0" borderId="0" xfId="6" applyFont="1" applyBorder="1" applyAlignment="1">
      <alignment wrapText="1"/>
    </xf>
    <xf numFmtId="44" fontId="14" fillId="0" borderId="0" xfId="6" applyFont="1"/>
    <xf numFmtId="0" fontId="234" fillId="0" borderId="0" xfId="24" applyFill="1" applyAlignment="1">
      <alignment vertical="top" wrapText="1"/>
    </xf>
    <xf numFmtId="0" fontId="234" fillId="13" borderId="0" xfId="24" applyFill="1"/>
    <xf numFmtId="0" fontId="234" fillId="13" borderId="0" xfId="24" applyFill="1" applyAlignment="1">
      <alignment horizontal="right" vertical="center"/>
    </xf>
    <xf numFmtId="49" fontId="234" fillId="13" borderId="0" xfId="24" applyNumberFormat="1" applyFill="1" applyAlignment="1">
      <alignment horizontal="center" vertical="center"/>
    </xf>
    <xf numFmtId="0" fontId="177" fillId="0" borderId="0" xfId="24" applyFont="1" applyFill="1" applyAlignment="1">
      <alignment horizontal="center" vertical="center"/>
    </xf>
    <xf numFmtId="0" fontId="177" fillId="0" borderId="0" xfId="24" applyFont="1" applyFill="1" applyAlignment="1">
      <alignment vertical="center" wrapText="1"/>
    </xf>
    <xf numFmtId="0" fontId="177" fillId="0" borderId="0" xfId="24" applyFont="1" applyFill="1" applyAlignment="1">
      <alignment vertical="top" wrapText="1"/>
    </xf>
    <xf numFmtId="0" fontId="177" fillId="0" borderId="0" xfId="24" applyFont="1" applyFill="1" applyAlignment="1">
      <alignment horizontal="right" vertical="center"/>
    </xf>
    <xf numFmtId="0" fontId="177" fillId="13" borderId="0" xfId="24" applyFont="1" applyFill="1" applyBorder="1" applyAlignment="1">
      <alignment horizontal="center"/>
    </xf>
    <xf numFmtId="0" fontId="177" fillId="13" borderId="4" xfId="24" applyFont="1" applyFill="1" applyBorder="1" applyAlignment="1">
      <alignment horizontal="center"/>
    </xf>
    <xf numFmtId="0" fontId="177" fillId="13" borderId="4" xfId="24" applyFont="1" applyFill="1" applyBorder="1" applyAlignment="1">
      <alignment horizontal="center" vertical="center"/>
    </xf>
    <xf numFmtId="0" fontId="177" fillId="13" borderId="24" xfId="24" applyFont="1" applyFill="1" applyBorder="1" applyAlignment="1">
      <alignment horizontal="center" vertical="center"/>
    </xf>
    <xf numFmtId="0" fontId="177" fillId="0" borderId="4" xfId="24" applyFont="1" applyFill="1" applyBorder="1" applyAlignment="1">
      <alignment horizontal="center" vertical="center"/>
    </xf>
    <xf numFmtId="0" fontId="177" fillId="0" borderId="0" xfId="24" applyFont="1" applyFill="1"/>
    <xf numFmtId="0" fontId="177" fillId="0" borderId="4" xfId="24" applyFont="1" applyFill="1" applyBorder="1" applyAlignment="1">
      <alignment horizontal="center" vertical="center" wrapText="1"/>
    </xf>
    <xf numFmtId="0" fontId="177" fillId="0" borderId="4" xfId="24" applyFont="1" applyFill="1" applyBorder="1" applyAlignment="1">
      <alignment wrapText="1"/>
    </xf>
    <xf numFmtId="0" fontId="177" fillId="0" borderId="4" xfId="24" applyFont="1" applyFill="1" applyBorder="1" applyAlignment="1">
      <alignment horizontal="center" wrapText="1"/>
    </xf>
    <xf numFmtId="0" fontId="177" fillId="13" borderId="36" xfId="24" applyFont="1" applyFill="1" applyBorder="1" applyAlignment="1">
      <alignment horizontal="center" wrapText="1"/>
    </xf>
    <xf numFmtId="0" fontId="177" fillId="13" borderId="4" xfId="24" applyNumberFormat="1" applyFont="1" applyFill="1" applyBorder="1" applyAlignment="1">
      <alignment horizontal="center"/>
    </xf>
    <xf numFmtId="49" fontId="177" fillId="13" borderId="4" xfId="24" applyNumberFormat="1" applyFont="1" applyFill="1" applyBorder="1" applyAlignment="1">
      <alignment horizontal="center" wrapText="1"/>
    </xf>
    <xf numFmtId="0" fontId="177" fillId="13" borderId="25" xfId="24" applyFont="1" applyFill="1" applyBorder="1" applyAlignment="1">
      <alignment horizontal="center" wrapText="1"/>
    </xf>
    <xf numFmtId="0" fontId="177" fillId="13" borderId="50" xfId="24" applyFont="1" applyFill="1" applyBorder="1" applyAlignment="1">
      <alignment horizontal="center" wrapText="1"/>
    </xf>
    <xf numFmtId="0" fontId="177" fillId="13" borderId="52" xfId="24" applyFont="1" applyFill="1" applyBorder="1" applyAlignment="1">
      <alignment horizontal="center" wrapText="1"/>
    </xf>
    <xf numFmtId="0" fontId="177" fillId="0" borderId="36" xfId="24" applyFont="1" applyFill="1" applyBorder="1" applyAlignment="1">
      <alignment horizontal="center" wrapText="1"/>
    </xf>
    <xf numFmtId="0" fontId="234" fillId="7" borderId="4" xfId="24" applyFill="1" applyBorder="1" applyAlignment="1">
      <alignment horizontal="right" vertical="center" wrapText="1"/>
    </xf>
    <xf numFmtId="44" fontId="176" fillId="8" borderId="4" xfId="7" applyFont="1" applyFill="1" applyBorder="1" applyProtection="1">
      <protection locked="0"/>
    </xf>
    <xf numFmtId="43" fontId="176" fillId="8" borderId="4" xfId="5" applyFont="1" applyFill="1" applyBorder="1" applyAlignment="1">
      <alignment horizontal="right" vertical="center"/>
    </xf>
    <xf numFmtId="49" fontId="234" fillId="8" borderId="4" xfId="24" applyNumberFormat="1" applyFill="1" applyBorder="1" applyAlignment="1" applyProtection="1">
      <alignment horizontal="right" vertical="center" wrapText="1"/>
      <protection locked="0"/>
    </xf>
    <xf numFmtId="44" fontId="176" fillId="13" borderId="4" xfId="7" applyFont="1" applyFill="1" applyBorder="1" applyProtection="1">
      <protection locked="0"/>
    </xf>
    <xf numFmtId="43" fontId="176" fillId="13" borderId="4" xfId="5" applyFont="1" applyFill="1" applyBorder="1" applyAlignment="1">
      <alignment horizontal="right" vertical="center"/>
    </xf>
    <xf numFmtId="49" fontId="176" fillId="13" borderId="4" xfId="7" applyNumberFormat="1" applyFont="1" applyFill="1" applyBorder="1" applyAlignment="1" applyProtection="1">
      <alignment horizontal="center"/>
      <protection locked="0"/>
    </xf>
    <xf numFmtId="43" fontId="176" fillId="13" borderId="36" xfId="5" applyFont="1" applyFill="1" applyBorder="1" applyAlignment="1">
      <alignment horizontal="right" vertical="center"/>
    </xf>
    <xf numFmtId="0" fontId="234" fillId="13" borderId="4" xfId="24" applyNumberFormat="1" applyFill="1" applyBorder="1" applyAlignment="1" applyProtection="1">
      <alignment horizontal="left" vertical="center" wrapText="1"/>
      <protection locked="0"/>
    </xf>
    <xf numFmtId="179" fontId="234" fillId="13" borderId="4" xfId="24" applyNumberFormat="1" applyFill="1" applyBorder="1" applyAlignment="1" applyProtection="1">
      <alignment horizontal="right" vertical="center" wrapText="1"/>
      <protection locked="0"/>
    </xf>
    <xf numFmtId="49" fontId="234" fillId="13" borderId="4" xfId="24" applyNumberFormat="1" applyFill="1" applyBorder="1" applyAlignment="1" applyProtection="1">
      <alignment horizontal="right" vertical="center" wrapText="1"/>
      <protection locked="0"/>
    </xf>
    <xf numFmtId="43" fontId="176" fillId="0" borderId="4" xfId="5" applyFont="1" applyFill="1" applyBorder="1" applyAlignment="1">
      <alignment horizontal="right" vertical="center"/>
    </xf>
    <xf numFmtId="0" fontId="234" fillId="4" borderId="4" xfId="24" applyFill="1" applyBorder="1" applyAlignment="1">
      <alignment vertical="center"/>
    </xf>
    <xf numFmtId="0" fontId="234" fillId="4" borderId="4" xfId="24" applyFill="1" applyBorder="1" applyAlignment="1">
      <alignment vertical="center" wrapText="1"/>
    </xf>
    <xf numFmtId="0" fontId="234" fillId="4" borderId="4" xfId="24" applyFill="1" applyBorder="1" applyAlignment="1">
      <alignment vertical="top" wrapText="1"/>
    </xf>
    <xf numFmtId="0" fontId="234" fillId="7" borderId="4" xfId="24" applyFill="1" applyBorder="1" applyAlignment="1">
      <alignment horizontal="right" vertical="center" wrapText="1"/>
    </xf>
    <xf numFmtId="179" fontId="234" fillId="8" borderId="4" xfId="24" applyNumberFormat="1" applyFill="1" applyBorder="1" applyAlignment="1" applyProtection="1">
      <alignment horizontal="right" vertical="center" wrapText="1"/>
      <protection locked="0"/>
    </xf>
    <xf numFmtId="0" fontId="234" fillId="8" borderId="4" xfId="24" applyNumberFormat="1" applyFill="1" applyBorder="1" applyAlignment="1" applyProtection="1">
      <alignment horizontal="left" vertical="center" wrapText="1"/>
      <protection locked="0"/>
    </xf>
    <xf numFmtId="179" fontId="234" fillId="13" borderId="0" xfId="24" applyNumberFormat="1" applyFill="1" applyAlignment="1" applyProtection="1">
      <alignment horizontal="right" vertical="center"/>
      <protection locked="0"/>
    </xf>
    <xf numFmtId="0" fontId="196" fillId="12" borderId="4" xfId="24" applyFont="1" applyFill="1" applyBorder="1" applyAlignment="1">
      <alignment vertical="center"/>
    </xf>
    <xf numFmtId="0" fontId="196" fillId="12" borderId="4" xfId="24" applyFont="1" applyFill="1" applyBorder="1" applyAlignment="1">
      <alignment vertical="center" wrapText="1"/>
    </xf>
    <xf numFmtId="0" fontId="196" fillId="12" borderId="4" xfId="24" applyFont="1" applyFill="1" applyBorder="1" applyAlignment="1">
      <alignment vertical="top" wrapText="1"/>
    </xf>
    <xf numFmtId="0" fontId="196" fillId="12" borderId="4" xfId="24" applyFont="1" applyFill="1" applyBorder="1" applyAlignment="1">
      <alignment horizontal="right" vertical="center" wrapText="1"/>
    </xf>
    <xf numFmtId="0" fontId="196" fillId="13" borderId="0" xfId="24" applyFont="1" applyFill="1"/>
    <xf numFmtId="44" fontId="196" fillId="13" borderId="4" xfId="7" applyFont="1" applyFill="1" applyBorder="1" applyProtection="1">
      <protection locked="0"/>
    </xf>
    <xf numFmtId="43" fontId="196" fillId="13" borderId="4" xfId="5" applyFont="1" applyFill="1" applyBorder="1" applyAlignment="1">
      <alignment horizontal="right" vertical="center"/>
    </xf>
    <xf numFmtId="49" fontId="196" fillId="13" borderId="4" xfId="24" applyNumberFormat="1" applyFont="1" applyFill="1" applyBorder="1" applyAlignment="1" applyProtection="1">
      <alignment horizontal="right" vertical="center" wrapText="1"/>
      <protection locked="0"/>
    </xf>
    <xf numFmtId="179" fontId="196" fillId="13" borderId="4" xfId="24" applyNumberFormat="1" applyFont="1" applyFill="1" applyBorder="1" applyAlignment="1" applyProtection="1">
      <alignment horizontal="right" vertical="center" wrapText="1"/>
      <protection locked="0"/>
    </xf>
    <xf numFmtId="8" fontId="176" fillId="8" borderId="4" xfId="7" applyNumberFormat="1" applyFont="1" applyFill="1" applyBorder="1" applyProtection="1">
      <protection locked="0"/>
    </xf>
    <xf numFmtId="0" fontId="234" fillId="13" borderId="4" xfId="24" applyFill="1" applyBorder="1" applyAlignment="1" applyProtection="1">
      <alignment horizontal="right" vertical="center" wrapText="1"/>
      <protection locked="0"/>
    </xf>
    <xf numFmtId="0" fontId="197" fillId="0" borderId="0" xfId="24" applyFont="1" applyFill="1" applyAlignment="1">
      <alignment vertical="center" wrapText="1"/>
    </xf>
    <xf numFmtId="168" fontId="177" fillId="0" borderId="0" xfId="5" applyNumberFormat="1" applyFont="1" applyFill="1" applyAlignment="1">
      <alignment horizontal="right" vertical="center"/>
    </xf>
    <xf numFmtId="0" fontId="177" fillId="13" borderId="0" xfId="24" applyFont="1" applyFill="1"/>
    <xf numFmtId="0" fontId="177" fillId="13" borderId="0" xfId="24" applyFont="1" applyFill="1" applyAlignment="1">
      <alignment horizontal="right" vertical="center"/>
    </xf>
    <xf numFmtId="44" fontId="177" fillId="13" borderId="56" xfId="7" applyFont="1" applyFill="1" applyBorder="1" applyAlignment="1">
      <alignment horizontal="right" vertical="center"/>
    </xf>
    <xf numFmtId="44" fontId="177" fillId="13" borderId="0" xfId="7" applyFont="1" applyFill="1" applyAlignment="1">
      <alignment horizontal="right" vertical="center"/>
    </xf>
    <xf numFmtId="49" fontId="177" fillId="13" borderId="0" xfId="7" applyNumberFormat="1" applyFont="1" applyFill="1" applyAlignment="1">
      <alignment horizontal="center" vertical="center"/>
    </xf>
    <xf numFmtId="44" fontId="177" fillId="13" borderId="82" xfId="7" applyFont="1" applyFill="1" applyBorder="1" applyAlignment="1">
      <alignment horizontal="right" vertical="center"/>
    </xf>
    <xf numFmtId="44" fontId="177" fillId="0" borderId="56" xfId="7" applyFont="1" applyFill="1" applyBorder="1" applyAlignment="1">
      <alignment horizontal="right" vertical="center"/>
    </xf>
    <xf numFmtId="44" fontId="177" fillId="13" borderId="0" xfId="7" applyFont="1" applyFill="1" applyBorder="1" applyAlignment="1">
      <alignment horizontal="right" vertical="center"/>
    </xf>
    <xf numFmtId="44" fontId="177" fillId="0" borderId="0" xfId="7" applyFont="1" applyFill="1" applyAlignment="1">
      <alignment horizontal="right" vertical="center"/>
    </xf>
    <xf numFmtId="44" fontId="6" fillId="0" borderId="0" xfId="7" applyFont="1" applyAlignment="1">
      <alignment horizontal="right" vertical="center" wrapText="1"/>
    </xf>
    <xf numFmtId="0" fontId="177" fillId="13" borderId="16" xfId="24" applyFont="1" applyFill="1" applyBorder="1" applyAlignment="1">
      <alignment horizontal="center" vertical="center"/>
    </xf>
    <xf numFmtId="43" fontId="177" fillId="13" borderId="0" xfId="5" applyFont="1" applyFill="1" applyAlignment="1">
      <alignment horizontal="right" vertical="center"/>
    </xf>
    <xf numFmtId="49" fontId="177" fillId="13" borderId="0" xfId="5" applyNumberFormat="1" applyFont="1" applyFill="1" applyAlignment="1">
      <alignment horizontal="center" vertical="center"/>
    </xf>
    <xf numFmtId="43" fontId="177" fillId="13" borderId="0" xfId="5" applyFont="1" applyFill="1" applyBorder="1" applyAlignment="1">
      <alignment horizontal="right" vertical="center"/>
    </xf>
    <xf numFmtId="0" fontId="177" fillId="0" borderId="16" xfId="24" applyFont="1" applyFill="1" applyBorder="1" applyAlignment="1">
      <alignment horizontal="center" vertical="center"/>
    </xf>
    <xf numFmtId="0" fontId="234" fillId="0" borderId="0" xfId="24" applyFill="1" applyAlignment="1">
      <alignment horizontal="right" vertical="top" wrapText="1"/>
    </xf>
    <xf numFmtId="0" fontId="234" fillId="13" borderId="0" xfId="24" applyFill="1" applyAlignment="1">
      <alignment horizontal="right" vertical="top"/>
    </xf>
    <xf numFmtId="0" fontId="177" fillId="13" borderId="0" xfId="24" applyFont="1" applyFill="1" applyAlignment="1">
      <alignment horizontal="center" vertical="center"/>
    </xf>
    <xf numFmtId="0" fontId="198" fillId="0" borderId="0" xfId="24" applyFont="1" applyFill="1" applyBorder="1" applyAlignment="1">
      <alignment vertical="center" wrapText="1"/>
    </xf>
    <xf numFmtId="0" fontId="199" fillId="0" borderId="16" xfId="24" applyFont="1" applyFill="1" applyBorder="1" applyAlignment="1">
      <alignment vertical="center" wrapText="1"/>
    </xf>
    <xf numFmtId="0" fontId="234" fillId="13" borderId="0" xfId="24" applyFill="1" applyAlignment="1">
      <alignment horizontal="center" vertical="center"/>
    </xf>
    <xf numFmtId="0" fontId="234" fillId="13" borderId="0" xfId="24" applyFill="1" applyBorder="1"/>
    <xf numFmtId="0" fontId="177" fillId="13" borderId="0" xfId="24" applyFont="1" applyFill="1" applyBorder="1" applyAlignment="1">
      <alignment horizontal="right" vertical="center"/>
    </xf>
    <xf numFmtId="0" fontId="199" fillId="0" borderId="0" xfId="24" applyFont="1" applyFill="1" applyBorder="1"/>
    <xf numFmtId="0" fontId="199" fillId="0" borderId="0" xfId="24" applyFont="1" applyFill="1"/>
    <xf numFmtId="0" fontId="234" fillId="13" borderId="0" xfId="24" applyFill="1" applyAlignment="1">
      <alignment horizontal="center"/>
    </xf>
    <xf numFmtId="49" fontId="234" fillId="13" borderId="0" xfId="24" applyNumberFormat="1" applyFill="1" applyAlignment="1">
      <alignment horizontal="center"/>
    </xf>
    <xf numFmtId="0" fontId="177" fillId="0" borderId="0" xfId="24" applyFont="1" applyFill="1" applyBorder="1" applyAlignment="1">
      <alignment horizontal="center"/>
    </xf>
    <xf numFmtId="0" fontId="177" fillId="13" borderId="0" xfId="24" applyFont="1" applyFill="1" applyAlignment="1">
      <alignment horizontal="right" vertical="center" wrapText="1"/>
    </xf>
    <xf numFmtId="0" fontId="177" fillId="13" borderId="0" xfId="24" applyFont="1" applyFill="1" applyAlignment="1">
      <alignment horizontal="center" vertical="center" wrapText="1"/>
    </xf>
    <xf numFmtId="0" fontId="177" fillId="13" borderId="0" xfId="24" applyFont="1" applyFill="1" applyAlignment="1">
      <alignment horizontal="center"/>
    </xf>
    <xf numFmtId="0" fontId="177" fillId="0" borderId="0" xfId="24" applyFont="1" applyFill="1" applyAlignment="1">
      <alignment horizontal="right" vertical="center" wrapText="1"/>
    </xf>
    <xf numFmtId="0" fontId="234" fillId="0" borderId="0" xfId="24" applyFill="1" applyAlignment="1">
      <alignment wrapText="1"/>
    </xf>
    <xf numFmtId="0" fontId="199" fillId="0" borderId="0" xfId="24" applyFont="1" applyFill="1" applyBorder="1" applyAlignment="1">
      <alignment wrapText="1"/>
    </xf>
    <xf numFmtId="0" fontId="199" fillId="0" borderId="0" xfId="24" applyFont="1" applyFill="1" applyAlignment="1">
      <alignment wrapText="1"/>
    </xf>
    <xf numFmtId="0" fontId="234" fillId="13" borderId="94" xfId="24" applyFill="1" applyBorder="1" applyAlignment="1">
      <alignment horizontal="center" wrapText="1"/>
    </xf>
    <xf numFmtId="0" fontId="234" fillId="13" borderId="0" xfId="24" applyFill="1" applyAlignment="1">
      <alignment wrapText="1"/>
    </xf>
    <xf numFmtId="0" fontId="234" fillId="13" borderId="0" xfId="24" applyFill="1" applyAlignment="1" applyProtection="1">
      <alignment horizontal="right" vertical="center" wrapText="1"/>
    </xf>
    <xf numFmtId="0" fontId="234" fillId="13" borderId="94" xfId="24" applyFill="1" applyBorder="1" applyAlignment="1" applyProtection="1">
      <alignment horizontal="center" vertical="center" wrapText="1"/>
    </xf>
    <xf numFmtId="49" fontId="234" fillId="13" borderId="0" xfId="24" applyNumberFormat="1" applyFill="1" applyAlignment="1">
      <alignment horizontal="center" wrapText="1"/>
    </xf>
    <xf numFmtId="0" fontId="234" fillId="13" borderId="0" xfId="24" applyFill="1" applyBorder="1" applyAlignment="1">
      <alignment wrapText="1"/>
    </xf>
    <xf numFmtId="0" fontId="177" fillId="13" borderId="0" xfId="24" applyFont="1" applyFill="1" applyBorder="1" applyAlignment="1">
      <alignment horizontal="right" vertical="center" wrapText="1"/>
    </xf>
    <xf numFmtId="0" fontId="177" fillId="13" borderId="16" xfId="24" applyFont="1" applyFill="1" applyBorder="1" applyAlignment="1">
      <alignment horizontal="center"/>
    </xf>
    <xf numFmtId="0" fontId="177" fillId="0" borderId="0" xfId="24" applyFont="1" applyFill="1" applyBorder="1" applyAlignment="1">
      <alignment horizontal="right" vertical="center" wrapText="1"/>
    </xf>
    <xf numFmtId="0" fontId="177" fillId="0" borderId="0" xfId="24" applyFont="1" applyFill="1" applyBorder="1" applyAlignment="1">
      <alignment horizontal="right" vertical="center"/>
    </xf>
    <xf numFmtId="0" fontId="234" fillId="13" borderId="0" xfId="24" applyFill="1" applyBorder="1" applyAlignment="1">
      <alignment horizontal="center"/>
    </xf>
    <xf numFmtId="0" fontId="234" fillId="13" borderId="0" xfId="24" applyFill="1" applyAlignment="1" applyProtection="1">
      <alignment horizontal="right" vertical="center"/>
    </xf>
    <xf numFmtId="0" fontId="234" fillId="13" borderId="0" xfId="24" applyFill="1" applyBorder="1" applyAlignment="1" applyProtection="1">
      <alignment horizontal="center" vertical="center"/>
    </xf>
    <xf numFmtId="0" fontId="198" fillId="0" borderId="0" xfId="24" applyFont="1" applyFill="1" applyBorder="1"/>
    <xf numFmtId="0" fontId="198" fillId="0" borderId="0" xfId="24" applyFont="1" applyFill="1"/>
    <xf numFmtId="0" fontId="200" fillId="13" borderId="0" xfId="24" applyFont="1" applyFill="1" applyBorder="1" applyAlignment="1">
      <alignment horizontal="center"/>
    </xf>
    <xf numFmtId="0" fontId="177" fillId="13" borderId="0" xfId="24" applyFont="1" applyFill="1" applyAlignment="1" applyProtection="1">
      <alignment horizontal="right" vertical="center"/>
    </xf>
    <xf numFmtId="0" fontId="200" fillId="13" borderId="0" xfId="24" applyFont="1" applyFill="1" applyBorder="1" applyAlignment="1" applyProtection="1">
      <alignment horizontal="center" vertical="center"/>
    </xf>
    <xf numFmtId="49" fontId="177" fillId="13" borderId="0" xfId="24" applyNumberFormat="1" applyFont="1" applyFill="1" applyAlignment="1">
      <alignment horizontal="center"/>
    </xf>
    <xf numFmtId="0" fontId="200" fillId="13" borderId="0" xfId="24" applyFont="1" applyFill="1" applyAlignment="1">
      <alignment horizontal="center" vertical="center"/>
    </xf>
    <xf numFmtId="0" fontId="177" fillId="13" borderId="0" xfId="24" applyFont="1" applyFill="1" applyBorder="1"/>
    <xf numFmtId="0" fontId="177" fillId="0" borderId="94" xfId="24" applyFont="1" applyFill="1" applyBorder="1" applyAlignment="1">
      <alignment horizontal="center"/>
    </xf>
    <xf numFmtId="0" fontId="201" fillId="0" borderId="0" xfId="24" applyFont="1" applyFill="1" applyBorder="1"/>
    <xf numFmtId="0" fontId="202" fillId="0" borderId="0" xfId="24" applyFont="1" applyFill="1" applyBorder="1" applyAlignment="1" applyProtection="1">
      <alignment horizontal="left" vertical="top"/>
      <protection locked="0"/>
    </xf>
    <xf numFmtId="0" fontId="203" fillId="0" borderId="0" xfId="24" applyFont="1" applyFill="1" applyBorder="1"/>
    <xf numFmtId="0" fontId="202" fillId="0" borderId="0" xfId="24" applyFont="1" applyFill="1" applyBorder="1" applyAlignment="1" applyProtection="1">
      <alignment horizontal="left" wrapText="1"/>
      <protection locked="0"/>
    </xf>
    <xf numFmtId="0" fontId="202" fillId="0" borderId="0" xfId="24" applyFont="1" applyFill="1" applyBorder="1" applyAlignment="1">
      <alignment horizontal="left" vertical="top"/>
    </xf>
    <xf numFmtId="0" fontId="204" fillId="0" borderId="0" xfId="24" applyFont="1" applyFill="1" applyBorder="1" applyAlignment="1" applyProtection="1">
      <alignment horizontal="left" vertical="top"/>
      <protection locked="0"/>
    </xf>
    <xf numFmtId="0" fontId="204" fillId="0" borderId="0" xfId="24" applyFont="1" applyFill="1" applyBorder="1" applyAlignment="1" applyProtection="1">
      <alignment horizontal="left" wrapText="1"/>
      <protection locked="0"/>
    </xf>
    <xf numFmtId="0" fontId="40" fillId="0" borderId="0" xfId="24" applyFont="1" applyFill="1" applyBorder="1" applyAlignment="1">
      <alignment horizontal="left" vertical="top"/>
    </xf>
    <xf numFmtId="0" fontId="40" fillId="0" borderId="0" xfId="24" applyFont="1" applyFill="1" applyBorder="1" applyAlignment="1" applyProtection="1">
      <alignment horizontal="left" wrapText="1"/>
      <protection locked="0"/>
    </xf>
    <xf numFmtId="0" fontId="40" fillId="0" borderId="0" xfId="24" applyFont="1" applyFill="1" applyBorder="1" applyAlignment="1" applyProtection="1">
      <alignment horizontal="left" vertical="top"/>
      <protection locked="0"/>
    </xf>
    <xf numFmtId="0" fontId="234" fillId="0" borderId="0" xfId="24" applyFill="1" applyBorder="1" applyAlignment="1">
      <alignment wrapText="1"/>
    </xf>
    <xf numFmtId="0" fontId="234" fillId="13" borderId="0" xfId="24" applyFill="1" applyBorder="1" applyAlignment="1">
      <alignment horizontal="right" vertical="center"/>
    </xf>
    <xf numFmtId="0" fontId="61" fillId="0" borderId="0" xfId="0" applyFont="1" applyFill="1"/>
    <xf numFmtId="0" fontId="205" fillId="13" borderId="0" xfId="0" applyFont="1" applyFill="1" applyAlignment="1">
      <alignment horizontal="left" vertical="top"/>
    </xf>
    <xf numFmtId="0" fontId="206" fillId="13" borderId="0" xfId="0" applyFont="1" applyFill="1" applyAlignment="1">
      <alignment horizontal="left" vertical="top"/>
    </xf>
    <xf numFmtId="0" fontId="61" fillId="0" borderId="0" xfId="0" applyFont="1" applyFill="1" applyBorder="1"/>
    <xf numFmtId="0" fontId="47" fillId="0" borderId="0" xfId="0" applyFont="1" applyFill="1"/>
    <xf numFmtId="0" fontId="61" fillId="0" borderId="57" xfId="0" applyFont="1" applyFill="1" applyBorder="1"/>
    <xf numFmtId="0" fontId="207" fillId="13" borderId="0" xfId="0" applyFont="1" applyFill="1" applyAlignment="1">
      <alignment horizontal="left" vertical="top" indent="5"/>
    </xf>
    <xf numFmtId="0" fontId="208" fillId="13" borderId="0" xfId="0" applyFont="1" applyFill="1" applyAlignment="1">
      <alignment horizontal="left" vertical="top" indent="10"/>
    </xf>
    <xf numFmtId="0" fontId="210" fillId="0" borderId="0" xfId="0" applyFont="1" applyAlignment="1">
      <alignment vertical="top" wrapText="1"/>
    </xf>
    <xf numFmtId="0" fontId="211" fillId="13" borderId="4" xfId="0" applyFont="1" applyFill="1" applyBorder="1" applyAlignment="1">
      <alignment horizontal="left" vertical="top"/>
    </xf>
    <xf numFmtId="0" fontId="212" fillId="13" borderId="4" xfId="0" applyFont="1" applyFill="1" applyBorder="1" applyAlignment="1">
      <alignment horizontal="left" vertical="top"/>
    </xf>
    <xf numFmtId="0" fontId="4" fillId="0" borderId="4" xfId="0" applyFont="1" applyBorder="1"/>
    <xf numFmtId="0" fontId="210" fillId="0" borderId="4" xfId="0" applyFont="1" applyBorder="1" applyAlignment="1">
      <alignment vertical="top" wrapText="1"/>
    </xf>
    <xf numFmtId="0" fontId="213" fillId="13" borderId="4" xfId="0" applyFont="1" applyFill="1" applyBorder="1" applyAlignment="1">
      <alignment horizontal="left" vertical="top" indent="4"/>
    </xf>
    <xf numFmtId="0" fontId="213" fillId="13" borderId="4" xfId="0" applyFont="1" applyFill="1" applyBorder="1" applyAlignment="1">
      <alignment horizontal="left" vertical="top"/>
    </xf>
    <xf numFmtId="180" fontId="61" fillId="13" borderId="4" xfId="0" applyNumberFormat="1" applyFont="1" applyFill="1" applyBorder="1" applyAlignment="1">
      <alignment horizontal="left" vertical="top"/>
    </xf>
    <xf numFmtId="0" fontId="214" fillId="13" borderId="4" xfId="0" applyFont="1" applyFill="1" applyBorder="1" applyAlignment="1">
      <alignment horizontal="left" vertical="top" indent="4"/>
    </xf>
    <xf numFmtId="0" fontId="215" fillId="13" borderId="4" xfId="0" applyFont="1" applyFill="1" applyBorder="1" applyAlignment="1">
      <alignment horizontal="left" vertical="top" indent="4"/>
    </xf>
    <xf numFmtId="0" fontId="216" fillId="13" borderId="4" xfId="0" applyFont="1" applyFill="1" applyBorder="1" applyAlignment="1">
      <alignment horizontal="left" vertical="top"/>
    </xf>
    <xf numFmtId="0" fontId="217" fillId="13" borderId="4" xfId="0" applyFont="1" applyFill="1" applyBorder="1" applyAlignment="1">
      <alignment horizontal="left" vertical="top"/>
    </xf>
    <xf numFmtId="0" fontId="210" fillId="13" borderId="4" xfId="0" applyFont="1" applyFill="1" applyBorder="1" applyAlignment="1">
      <alignment horizontal="left" vertical="top"/>
    </xf>
    <xf numFmtId="0" fontId="217" fillId="13" borderId="4" xfId="0" applyFont="1" applyFill="1" applyBorder="1" applyAlignment="1">
      <alignment horizontal="left" vertical="top" indent="4"/>
    </xf>
    <xf numFmtId="0" fontId="219" fillId="13" borderId="4" xfId="0" applyFont="1" applyFill="1" applyBorder="1" applyAlignment="1">
      <alignment horizontal="left" vertical="top" indent="4"/>
    </xf>
    <xf numFmtId="0" fontId="220" fillId="13" borderId="4" xfId="0" applyFont="1" applyFill="1" applyBorder="1" applyAlignment="1">
      <alignment horizontal="left" vertical="top"/>
    </xf>
    <xf numFmtId="44" fontId="210" fillId="0" borderId="4" xfId="6" applyFont="1" applyBorder="1" applyAlignment="1">
      <alignment horizontal="left" vertical="top" wrapText="1"/>
    </xf>
    <xf numFmtId="44" fontId="210" fillId="13" borderId="4" xfId="6" applyFont="1" applyFill="1" applyBorder="1" applyAlignment="1">
      <alignment horizontal="left" vertical="top"/>
    </xf>
    <xf numFmtId="44" fontId="4" fillId="13" borderId="4" xfId="6" applyFont="1" applyFill="1" applyBorder="1" applyAlignment="1">
      <alignment horizontal="left" vertical="top"/>
    </xf>
    <xf numFmtId="0" fontId="215" fillId="13" borderId="34" xfId="0" applyFont="1" applyFill="1" applyBorder="1" applyAlignment="1">
      <alignment horizontal="left" vertical="top" wrapText="1" indent="4"/>
    </xf>
    <xf numFmtId="0" fontId="215" fillId="13" borderId="36" xfId="0" applyFont="1" applyFill="1" applyBorder="1" applyAlignment="1">
      <alignment horizontal="left" vertical="top" wrapText="1" indent="4"/>
    </xf>
    <xf numFmtId="0" fontId="209" fillId="11" borderId="4" xfId="0" applyFont="1" applyFill="1" applyBorder="1" applyAlignment="1">
      <alignment horizontal="left" vertical="top"/>
    </xf>
    <xf numFmtId="0" fontId="31" fillId="0" borderId="34" xfId="0" applyFont="1" applyBorder="1" applyAlignment="1">
      <alignment horizontal="center" wrapText="1"/>
    </xf>
    <xf numFmtId="0" fontId="224" fillId="0" borderId="0" xfId="0" applyFont="1" applyAlignment="1">
      <alignment horizontal="centerContinuous" vertical="center"/>
    </xf>
    <xf numFmtId="0" fontId="224" fillId="0" borderId="0" xfId="0" applyFont="1" applyBorder="1" applyAlignment="1">
      <alignment horizontal="centerContinuous" vertical="center"/>
    </xf>
    <xf numFmtId="0" fontId="225" fillId="0" borderId="0" xfId="0" applyFont="1" applyFill="1" applyAlignment="1">
      <alignment horizontal="centerContinuous" vertical="center"/>
    </xf>
    <xf numFmtId="0" fontId="224" fillId="0" borderId="0" xfId="0" applyFont="1" applyFill="1" applyAlignment="1">
      <alignment horizontal="centerContinuous" vertical="center"/>
    </xf>
    <xf numFmtId="0" fontId="224" fillId="0" borderId="0" xfId="0" applyFont="1" applyFill="1" applyBorder="1" applyAlignment="1">
      <alignment horizontal="centerContinuous" vertical="center"/>
    </xf>
    <xf numFmtId="0" fontId="31" fillId="0" borderId="24" xfId="0" applyFont="1" applyBorder="1" applyAlignment="1">
      <alignment horizontal="center" wrapText="1"/>
    </xf>
    <xf numFmtId="0" fontId="15" fillId="13" borderId="8" xfId="0" applyFont="1" applyFill="1" applyBorder="1" applyAlignment="1">
      <alignment horizontal="center" wrapText="1"/>
    </xf>
    <xf numFmtId="0" fontId="31" fillId="13" borderId="96" xfId="0" applyFont="1" applyFill="1" applyBorder="1" applyAlignment="1">
      <alignment horizontal="center" wrapText="1"/>
    </xf>
    <xf numFmtId="168" fontId="30" fillId="0" borderId="23" xfId="1" applyNumberFormat="1" applyFont="1" applyBorder="1" applyAlignment="1">
      <alignment horizontal="center" wrapText="1"/>
    </xf>
    <xf numFmtId="0" fontId="14" fillId="8" borderId="10" xfId="0" applyFont="1" applyFill="1" applyBorder="1" applyAlignment="1">
      <alignment horizontal="center" wrapText="1"/>
    </xf>
    <xf numFmtId="168" fontId="30" fillId="8" borderId="11" xfId="0" applyNumberFormat="1" applyFont="1" applyFill="1" applyBorder="1" applyAlignment="1">
      <alignment horizontal="center" wrapText="1"/>
    </xf>
    <xf numFmtId="173" fontId="14" fillId="13" borderId="99" xfId="0" applyNumberFormat="1" applyFont="1" applyFill="1" applyBorder="1" applyAlignment="1">
      <alignment horizontal="center" wrapText="1"/>
    </xf>
    <xf numFmtId="168" fontId="30" fillId="13" borderId="100" xfId="0" applyNumberFormat="1" applyFont="1" applyFill="1" applyBorder="1" applyAlignment="1">
      <alignment horizontal="center" wrapText="1"/>
    </xf>
    <xf numFmtId="0" fontId="30" fillId="13" borderId="0" xfId="0" applyFont="1" applyFill="1"/>
    <xf numFmtId="0" fontId="31" fillId="13" borderId="0" xfId="0" applyFont="1" applyFill="1" applyAlignment="1">
      <alignment horizontal="right"/>
    </xf>
    <xf numFmtId="0" fontId="31" fillId="13" borderId="0" xfId="0" applyFont="1" applyFill="1" applyAlignment="1">
      <alignment horizontal="center"/>
    </xf>
    <xf numFmtId="0" fontId="31" fillId="13" borderId="0" xfId="0" applyFont="1" applyFill="1" applyBorder="1" applyAlignment="1">
      <alignment horizontal="center"/>
    </xf>
    <xf numFmtId="49" fontId="30" fillId="13" borderId="0" xfId="0" applyNumberFormat="1" applyFont="1" applyFill="1" applyAlignment="1">
      <alignment horizontal="center"/>
    </xf>
    <xf numFmtId="0" fontId="226" fillId="0" borderId="0" xfId="0" applyFont="1" applyFill="1" applyBorder="1"/>
    <xf numFmtId="0" fontId="226" fillId="0" borderId="0" xfId="0" applyFont="1"/>
    <xf numFmtId="0" fontId="12" fillId="7" borderId="0" xfId="24" applyFont="1" applyFill="1" applyAlignment="1">
      <alignment horizontal="center"/>
    </xf>
    <xf numFmtId="0" fontId="12" fillId="7" borderId="0" xfId="24" applyFont="1" applyFill="1" applyAlignment="1">
      <alignment horizontal="center" vertical="center"/>
    </xf>
    <xf numFmtId="0" fontId="227" fillId="0" borderId="0" xfId="24" applyFont="1" applyFill="1"/>
    <xf numFmtId="0" fontId="227" fillId="0" borderId="0" xfId="24" applyFont="1" applyFill="1" applyAlignment="1">
      <alignment horizontal="center"/>
    </xf>
    <xf numFmtId="0" fontId="234" fillId="7" borderId="0" xfId="24" applyFill="1"/>
    <xf numFmtId="0" fontId="228" fillId="0" borderId="0" xfId="24" applyFont="1" applyFill="1" applyBorder="1" applyAlignment="1">
      <alignment horizontal="center"/>
    </xf>
    <xf numFmtId="0" fontId="229" fillId="0" borderId="34" xfId="24" applyFont="1" applyFill="1" applyBorder="1" applyAlignment="1">
      <alignment horizontal="center"/>
    </xf>
    <xf numFmtId="0" fontId="229" fillId="0" borderId="50" xfId="24" applyFont="1" applyFill="1" applyBorder="1" applyAlignment="1">
      <alignment horizontal="center"/>
    </xf>
    <xf numFmtId="0" fontId="228" fillId="0" borderId="4" xfId="24" applyFont="1" applyFill="1" applyBorder="1" applyAlignment="1">
      <alignment horizontal="center"/>
    </xf>
    <xf numFmtId="0" fontId="230" fillId="0" borderId="4" xfId="24" applyFont="1" applyFill="1" applyBorder="1" applyAlignment="1">
      <alignment horizontal="center"/>
    </xf>
    <xf numFmtId="0" fontId="230" fillId="0" borderId="4" xfId="8" applyNumberFormat="1" applyFont="1" applyFill="1" applyBorder="1" applyAlignment="1">
      <alignment horizontal="center" vertical="center"/>
    </xf>
    <xf numFmtId="44" fontId="230" fillId="0" borderId="4" xfId="8" applyFont="1" applyFill="1" applyBorder="1" applyAlignment="1">
      <alignment horizontal="right" vertical="center"/>
    </xf>
    <xf numFmtId="44" fontId="226" fillId="0" borderId="50" xfId="8" applyFont="1" applyFill="1" applyBorder="1" applyAlignment="1">
      <alignment horizontal="right" vertical="center"/>
    </xf>
    <xf numFmtId="0" fontId="226" fillId="0" borderId="4" xfId="24" applyFont="1" applyFill="1" applyBorder="1" applyAlignment="1">
      <alignment horizontal="center"/>
    </xf>
    <xf numFmtId="0" fontId="226" fillId="0" borderId="4" xfId="8" applyNumberFormat="1" applyFont="1" applyFill="1" applyBorder="1" applyAlignment="1">
      <alignment horizontal="center" vertical="center"/>
    </xf>
    <xf numFmtId="44" fontId="226" fillId="0" borderId="4" xfId="8" applyFont="1" applyFill="1" applyBorder="1" applyAlignment="1">
      <alignment horizontal="right" vertical="center"/>
    </xf>
    <xf numFmtId="0" fontId="228" fillId="0" borderId="23" xfId="24" applyFont="1" applyFill="1" applyBorder="1" applyAlignment="1">
      <alignment horizontal="center"/>
    </xf>
    <xf numFmtId="0" fontId="230" fillId="0" borderId="94" xfId="24" applyFont="1" applyFill="1" applyBorder="1" applyAlignment="1">
      <alignment horizontal="center"/>
    </xf>
    <xf numFmtId="0" fontId="230" fillId="0" borderId="94" xfId="8" applyNumberFormat="1" applyFont="1" applyFill="1" applyBorder="1" applyAlignment="1">
      <alignment horizontal="center" vertical="center"/>
    </xf>
    <xf numFmtId="0" fontId="230" fillId="0" borderId="22" xfId="8" applyNumberFormat="1" applyFont="1" applyFill="1" applyBorder="1" applyAlignment="1">
      <alignment horizontal="center" vertical="center"/>
    </xf>
    <xf numFmtId="44" fontId="226" fillId="0" borderId="0" xfId="8" applyFont="1" applyFill="1" applyBorder="1" applyAlignment="1">
      <alignment horizontal="right" vertical="center"/>
    </xf>
    <xf numFmtId="0" fontId="228" fillId="0" borderId="16" xfId="24" applyFont="1" applyFill="1" applyBorder="1" applyAlignment="1">
      <alignment horizontal="center"/>
    </xf>
    <xf numFmtId="44" fontId="229" fillId="0" borderId="0" xfId="8" applyFont="1" applyFill="1" applyBorder="1" applyAlignment="1">
      <alignment horizontal="center" vertical="center"/>
    </xf>
    <xf numFmtId="0" fontId="229" fillId="0" borderId="0" xfId="24" applyFont="1" applyFill="1" applyBorder="1" applyAlignment="1">
      <alignment horizontal="center"/>
    </xf>
    <xf numFmtId="0" fontId="229" fillId="0" borderId="0" xfId="24" applyFont="1" applyFill="1" applyBorder="1" applyAlignment="1">
      <alignment horizontal="right"/>
    </xf>
    <xf numFmtId="0" fontId="226" fillId="0" borderId="0" xfId="24" applyFont="1" applyFill="1"/>
    <xf numFmtId="0" fontId="223" fillId="0" borderId="0" xfId="24" applyFont="1" applyFill="1" applyAlignment="1">
      <alignment horizontal="center"/>
    </xf>
    <xf numFmtId="0" fontId="226" fillId="0" borderId="16" xfId="24" applyFont="1" applyFill="1" applyBorder="1" applyAlignment="1">
      <alignment horizontal="center"/>
    </xf>
    <xf numFmtId="0" fontId="226" fillId="0" borderId="0" xfId="24" applyFont="1" applyFill="1" applyBorder="1" applyAlignment="1">
      <alignment horizontal="center"/>
    </xf>
    <xf numFmtId="0" fontId="226" fillId="0" borderId="94" xfId="24" applyFont="1" applyFill="1" applyBorder="1" applyAlignment="1">
      <alignment horizontal="center"/>
    </xf>
    <xf numFmtId="0" fontId="234" fillId="7" borderId="16" xfId="24" applyFill="1" applyBorder="1"/>
    <xf numFmtId="0" fontId="226" fillId="0" borderId="16" xfId="24" applyFont="1" applyFill="1" applyBorder="1" applyAlignment="1">
      <alignment horizontal="left"/>
    </xf>
    <xf numFmtId="0" fontId="226" fillId="0" borderId="0" xfId="24" applyFont="1" applyFill="1" applyBorder="1"/>
    <xf numFmtId="0" fontId="226" fillId="0" borderId="0" xfId="24" applyFont="1" applyFill="1" applyAlignment="1">
      <alignment horizontal="center"/>
    </xf>
    <xf numFmtId="0" fontId="230" fillId="0" borderId="0" xfId="24" applyFont="1" applyFill="1" applyBorder="1" applyAlignment="1">
      <alignment horizontal="center"/>
    </xf>
    <xf numFmtId="0" fontId="230" fillId="0" borderId="0" xfId="8" applyNumberFormat="1" applyFont="1" applyFill="1" applyBorder="1" applyAlignment="1">
      <alignment horizontal="center" vertical="center"/>
    </xf>
    <xf numFmtId="44" fontId="230" fillId="0" borderId="0" xfId="8" applyFont="1" applyFill="1" applyBorder="1" applyAlignment="1">
      <alignment horizontal="right" vertical="center"/>
    </xf>
    <xf numFmtId="0" fontId="234" fillId="0" borderId="0" xfId="24" applyFill="1" applyAlignment="1">
      <alignment horizontal="center"/>
    </xf>
    <xf numFmtId="0" fontId="234" fillId="0" borderId="0" xfId="24" applyFill="1" applyBorder="1" applyAlignment="1">
      <alignment horizontal="center"/>
    </xf>
    <xf numFmtId="0" fontId="229" fillId="0" borderId="0" xfId="24" applyFont="1" applyFill="1" applyAlignment="1">
      <alignment horizontal="center"/>
    </xf>
    <xf numFmtId="0" fontId="233" fillId="0" borderId="0" xfId="24" applyFont="1" applyFill="1" applyAlignment="1">
      <alignment horizontal="left" indent="5"/>
    </xf>
    <xf numFmtId="0" fontId="226" fillId="0" borderId="0" xfId="24" applyFont="1" applyFill="1" applyBorder="1" applyAlignment="1" applyProtection="1">
      <alignment horizontal="left" vertical="top" indent="5"/>
      <protection locked="0"/>
    </xf>
    <xf numFmtId="0" fontId="226" fillId="0" borderId="0" xfId="24" applyFont="1" applyFill="1" applyBorder="1" applyAlignment="1" applyProtection="1">
      <alignment horizontal="left" wrapText="1"/>
      <protection locked="0"/>
    </xf>
    <xf numFmtId="0" fontId="226" fillId="0" borderId="0" xfId="24" applyFont="1" applyFill="1" applyBorder="1" applyAlignment="1">
      <alignment horizontal="left" vertical="top" indent="5"/>
    </xf>
    <xf numFmtId="0" fontId="0" fillId="0" borderId="0" xfId="0"/>
    <xf numFmtId="0" fontId="6" fillId="0" borderId="0" xfId="0" applyFont="1" applyAlignment="1">
      <alignment horizontal="center"/>
    </xf>
    <xf numFmtId="0" fontId="8" fillId="0" borderId="163" xfId="18" applyFill="1" applyBorder="1" applyAlignment="1" applyProtection="1">
      <alignment horizontal="left" vertical="center"/>
    </xf>
    <xf numFmtId="0" fontId="101" fillId="0" borderId="163" xfId="0" applyFont="1" applyFill="1" applyBorder="1" applyAlignment="1">
      <alignment vertical="center"/>
    </xf>
    <xf numFmtId="0" fontId="101" fillId="0" borderId="163" xfId="0" applyFont="1" applyFill="1" applyBorder="1" applyAlignment="1">
      <alignment horizontal="left" vertical="center" wrapText="1"/>
    </xf>
    <xf numFmtId="0" fontId="101" fillId="0" borderId="163" xfId="0" applyFont="1" applyFill="1" applyBorder="1" applyAlignment="1">
      <alignment horizontal="justify" vertical="center"/>
    </xf>
    <xf numFmtId="164" fontId="101" fillId="0" borderId="163" xfId="0" applyNumberFormat="1" applyFont="1" applyFill="1" applyBorder="1" applyAlignment="1">
      <alignment horizontal="center" vertical="center"/>
    </xf>
    <xf numFmtId="0" fontId="6" fillId="8" borderId="51" xfId="0" applyFont="1" applyFill="1" applyBorder="1" applyAlignment="1">
      <alignment vertical="center" wrapText="1"/>
    </xf>
    <xf numFmtId="0" fontId="6" fillId="8" borderId="34" xfId="0" applyFont="1" applyFill="1" applyBorder="1" applyAlignment="1">
      <alignment vertical="center" wrapText="1"/>
    </xf>
    <xf numFmtId="0" fontId="4" fillId="0" borderId="53" xfId="0" applyFont="1" applyBorder="1" applyAlignment="1">
      <alignment vertical="center" wrapText="1"/>
    </xf>
    <xf numFmtId="0" fontId="4" fillId="0" borderId="0" xfId="0" applyFont="1" applyAlignment="1">
      <alignment vertical="center" wrapText="1"/>
    </xf>
    <xf numFmtId="0" fontId="6" fillId="0" borderId="0" xfId="0" applyFont="1" applyFill="1" applyAlignment="1">
      <alignment vertical="center"/>
    </xf>
    <xf numFmtId="0" fontId="5" fillId="0" borderId="0" xfId="0" applyFont="1" applyFill="1" applyAlignment="1">
      <alignment vertical="center"/>
    </xf>
    <xf numFmtId="0" fontId="5" fillId="0" borderId="0" xfId="0" applyFont="1" applyAlignment="1">
      <alignment vertical="center"/>
    </xf>
    <xf numFmtId="0" fontId="4" fillId="0" borderId="0" xfId="0" applyFont="1" applyFill="1" applyAlignment="1">
      <alignment vertical="center"/>
    </xf>
    <xf numFmtId="0" fontId="101" fillId="0" borderId="0" xfId="0" applyFont="1" applyFill="1" applyAlignment="1">
      <alignment vertical="center"/>
    </xf>
    <xf numFmtId="14" fontId="5" fillId="0" borderId="0" xfId="0" applyNumberFormat="1" applyFont="1" applyAlignment="1">
      <alignment vertical="center"/>
    </xf>
    <xf numFmtId="0" fontId="4" fillId="0" borderId="0" xfId="0" applyFont="1" applyAlignment="1">
      <alignment vertical="center"/>
    </xf>
    <xf numFmtId="0" fontId="115" fillId="0" borderId="0" xfId="0" applyFont="1" applyAlignment="1">
      <alignment vertical="center"/>
    </xf>
    <xf numFmtId="0" fontId="4" fillId="13" borderId="0" xfId="0" applyFont="1" applyFill="1" applyAlignment="1">
      <alignment vertical="center"/>
    </xf>
    <xf numFmtId="0" fontId="6" fillId="8" borderId="165" xfId="0" applyFont="1" applyFill="1" applyBorder="1" applyAlignment="1">
      <alignment vertical="center"/>
    </xf>
    <xf numFmtId="164" fontId="16" fillId="8" borderId="166" xfId="0" applyNumberFormat="1" applyFont="1" applyFill="1" applyBorder="1" applyAlignment="1">
      <alignment vertical="center"/>
    </xf>
    <xf numFmtId="0" fontId="0" fillId="8" borderId="166" xfId="0" applyFill="1" applyBorder="1" applyAlignment="1">
      <alignment vertical="center"/>
    </xf>
    <xf numFmtId="0" fontId="6" fillId="8" borderId="166" xfId="0" applyFont="1" applyFill="1" applyBorder="1" applyAlignment="1">
      <alignment horizontal="center" vertical="center"/>
    </xf>
    <xf numFmtId="0" fontId="0" fillId="8" borderId="166" xfId="0" applyFill="1" applyBorder="1" applyAlignment="1">
      <alignment horizontal="center" vertical="center"/>
    </xf>
    <xf numFmtId="164" fontId="0" fillId="8" borderId="167" xfId="0" applyNumberFormat="1" applyFill="1" applyBorder="1" applyAlignment="1">
      <alignment horizontal="center" vertical="center"/>
    </xf>
    <xf numFmtId="0" fontId="8" fillId="23" borderId="163" xfId="18" applyFill="1" applyBorder="1" applyAlignment="1" applyProtection="1">
      <alignment horizontal="left" vertical="center"/>
    </xf>
    <xf numFmtId="164" fontId="5" fillId="23" borderId="163" xfId="0" applyNumberFormat="1" applyFont="1" applyFill="1" applyBorder="1" applyAlignment="1">
      <alignment horizontal="center" vertical="center"/>
    </xf>
    <xf numFmtId="0" fontId="5" fillId="23" borderId="22" xfId="0" applyFont="1" applyFill="1" applyBorder="1" applyAlignment="1">
      <alignment vertical="center"/>
    </xf>
    <xf numFmtId="0" fontId="5" fillId="23" borderId="4" xfId="0" applyFont="1" applyFill="1" applyBorder="1" applyAlignment="1">
      <alignment vertical="center"/>
    </xf>
    <xf numFmtId="0" fontId="6" fillId="22" borderId="0" xfId="0" applyFont="1" applyFill="1" applyAlignment="1">
      <alignment vertical="center"/>
    </xf>
    <xf numFmtId="0" fontId="5" fillId="22" borderId="0" xfId="0" applyFont="1" applyFill="1" applyAlignment="1">
      <alignment vertical="center"/>
    </xf>
    <xf numFmtId="164" fontId="237" fillId="23" borderId="163" xfId="0" applyNumberFormat="1" applyFont="1" applyFill="1" applyBorder="1" applyAlignment="1">
      <alignment horizontal="center" vertical="center"/>
    </xf>
    <xf numFmtId="164" fontId="237" fillId="0" borderId="163" xfId="0" applyNumberFormat="1" applyFont="1" applyFill="1" applyBorder="1" applyAlignment="1">
      <alignment horizontal="center" vertical="center"/>
    </xf>
    <xf numFmtId="0" fontId="237" fillId="0" borderId="0" xfId="0" applyFont="1" applyAlignment="1">
      <alignment horizontal="center" vertical="center"/>
    </xf>
    <xf numFmtId="0" fontId="237" fillId="0" borderId="0" xfId="0" applyFont="1" applyAlignment="1">
      <alignment vertical="center"/>
    </xf>
    <xf numFmtId="164" fontId="237" fillId="0" borderId="45" xfId="0" applyNumberFormat="1" applyFont="1" applyFill="1" applyBorder="1" applyAlignment="1">
      <alignment horizontal="center" vertical="center"/>
    </xf>
    <xf numFmtId="14" fontId="236" fillId="8" borderId="163" xfId="0" applyNumberFormat="1" applyFont="1" applyFill="1" applyBorder="1" applyAlignment="1">
      <alignment horizontal="left" vertical="center" wrapText="1"/>
    </xf>
    <xf numFmtId="0" fontId="237" fillId="23" borderId="163" xfId="0" applyFont="1" applyFill="1" applyBorder="1" applyAlignment="1">
      <alignment horizontal="justify" vertical="center" wrapText="1"/>
    </xf>
    <xf numFmtId="0" fontId="237" fillId="0" borderId="0" xfId="0" applyFont="1" applyAlignment="1">
      <alignment vertical="center" wrapText="1"/>
    </xf>
    <xf numFmtId="0" fontId="237" fillId="0" borderId="0" xfId="0" applyFont="1" applyAlignment="1">
      <alignment horizontal="justify" vertical="center" wrapText="1"/>
    </xf>
    <xf numFmtId="0" fontId="5" fillId="22" borderId="164" xfId="0" applyFont="1" applyFill="1" applyBorder="1" applyAlignment="1">
      <alignment horizontal="left" vertical="center"/>
    </xf>
    <xf numFmtId="164" fontId="237" fillId="22" borderId="164" xfId="0" applyNumberFormat="1" applyFont="1" applyFill="1" applyBorder="1" applyAlignment="1">
      <alignment horizontal="center" vertical="center"/>
    </xf>
    <xf numFmtId="0" fontId="5" fillId="22" borderId="52" xfId="0" applyFont="1" applyFill="1" applyBorder="1" applyAlignment="1">
      <alignment vertical="center"/>
    </xf>
    <xf numFmtId="0" fontId="5" fillId="22" borderId="36" xfId="0" applyFont="1" applyFill="1" applyBorder="1" applyAlignment="1">
      <alignment vertical="center"/>
    </xf>
    <xf numFmtId="0" fontId="6" fillId="8" borderId="168" xfId="0" applyFont="1" applyFill="1" applyBorder="1" applyAlignment="1">
      <alignment vertical="center"/>
    </xf>
    <xf numFmtId="0" fontId="6" fillId="8" borderId="168" xfId="0" applyFont="1" applyFill="1" applyBorder="1" applyAlignment="1">
      <alignment horizontal="center" vertical="center"/>
    </xf>
    <xf numFmtId="0" fontId="6" fillId="8" borderId="168" xfId="0" applyFont="1" applyFill="1" applyBorder="1" applyAlignment="1">
      <alignment horizontal="left" vertical="center"/>
    </xf>
    <xf numFmtId="0" fontId="236" fillId="8" borderId="168" xfId="0" applyFont="1" applyFill="1" applyBorder="1" applyAlignment="1">
      <alignment horizontal="center" vertical="center" wrapText="1"/>
    </xf>
    <xf numFmtId="0" fontId="6" fillId="8" borderId="169" xfId="0" applyFont="1" applyFill="1" applyBorder="1" applyAlignment="1">
      <alignment vertical="center" wrapText="1"/>
    </xf>
    <xf numFmtId="0" fontId="6" fillId="8" borderId="120" xfId="0" applyFont="1" applyFill="1" applyBorder="1" applyAlignment="1">
      <alignment vertical="center" wrapText="1"/>
    </xf>
    <xf numFmtId="0" fontId="4" fillId="0" borderId="170" xfId="0" applyFont="1" applyBorder="1" applyAlignment="1">
      <alignment vertical="center" wrapText="1"/>
    </xf>
    <xf numFmtId="0" fontId="4" fillId="0" borderId="13" xfId="0" applyFont="1" applyBorder="1" applyAlignment="1">
      <alignment vertical="center" wrapText="1"/>
    </xf>
    <xf numFmtId="0" fontId="29" fillId="22" borderId="164" xfId="18" applyFont="1" applyFill="1" applyBorder="1" applyAlignment="1" applyProtection="1">
      <alignment horizontal="left" vertical="center"/>
    </xf>
    <xf numFmtId="0" fontId="4" fillId="23" borderId="163" xfId="0" applyFont="1" applyFill="1" applyBorder="1" applyAlignment="1">
      <alignment horizontal="left" vertical="center" wrapText="1"/>
    </xf>
    <xf numFmtId="0" fontId="135" fillId="23" borderId="163" xfId="18" applyFont="1" applyFill="1" applyBorder="1" applyAlignment="1" applyProtection="1">
      <alignment horizontal="left" vertical="center"/>
    </xf>
    <xf numFmtId="0" fontId="4" fillId="23" borderId="163" xfId="0" applyFont="1" applyFill="1" applyBorder="1" applyAlignment="1">
      <alignment vertical="center"/>
    </xf>
    <xf numFmtId="0" fontId="4" fillId="23" borderId="163" xfId="0" applyFont="1" applyFill="1" applyBorder="1" applyAlignment="1">
      <alignment horizontal="justify" vertical="center"/>
    </xf>
    <xf numFmtId="0" fontId="5" fillId="0" borderId="22" xfId="0" applyFont="1" applyFill="1" applyBorder="1" applyAlignment="1">
      <alignment vertical="center"/>
    </xf>
    <xf numFmtId="0" fontId="5" fillId="0" borderId="4" xfId="0" applyFont="1" applyFill="1" applyBorder="1" applyAlignment="1">
      <alignment vertical="center"/>
    </xf>
    <xf numFmtId="0" fontId="4" fillId="23" borderId="163" xfId="0" applyFont="1" applyFill="1" applyBorder="1" applyAlignment="1">
      <alignment vertical="center" wrapText="1"/>
    </xf>
    <xf numFmtId="0" fontId="101" fillId="23" borderId="163" xfId="0" applyFont="1" applyFill="1" applyBorder="1" applyAlignment="1">
      <alignment vertical="center"/>
    </xf>
    <xf numFmtId="0" fontId="237" fillId="22" borderId="164" xfId="0" applyFont="1" applyFill="1" applyBorder="1" applyAlignment="1">
      <alignment vertical="center" wrapText="1"/>
    </xf>
    <xf numFmtId="0" fontId="237" fillId="0" borderId="163" xfId="0" applyFont="1" applyFill="1" applyBorder="1" applyAlignment="1">
      <alignment vertical="center" wrapText="1"/>
    </xf>
    <xf numFmtId="0" fontId="236" fillId="8" borderId="168" xfId="0" applyFont="1" applyFill="1" applyBorder="1" applyAlignment="1">
      <alignment horizontal="left" vertical="center" wrapText="1"/>
    </xf>
    <xf numFmtId="0" fontId="236" fillId="8" borderId="171" xfId="0" applyFont="1" applyFill="1" applyBorder="1" applyAlignment="1">
      <alignment horizontal="centerContinuous" vertical="center"/>
    </xf>
    <xf numFmtId="0" fontId="236" fillId="8" borderId="172" xfId="0" applyFont="1" applyFill="1" applyBorder="1" applyAlignment="1">
      <alignment horizontal="centerContinuous" vertical="center"/>
    </xf>
    <xf numFmtId="0" fontId="236" fillId="8" borderId="173" xfId="0" applyFont="1" applyFill="1" applyBorder="1" applyAlignment="1">
      <alignment horizontal="centerContinuous" vertical="center"/>
    </xf>
    <xf numFmtId="164" fontId="6" fillId="8" borderId="168" xfId="0" applyNumberFormat="1" applyFont="1" applyFill="1" applyBorder="1" applyAlignment="1">
      <alignment horizontal="center" vertical="center" wrapText="1"/>
    </xf>
    <xf numFmtId="164" fontId="5" fillId="22" borderId="164" xfId="0" applyNumberFormat="1" applyFont="1" applyFill="1" applyBorder="1" applyAlignment="1">
      <alignment horizontal="center" vertical="center"/>
    </xf>
    <xf numFmtId="164" fontId="4" fillId="23" borderId="163" xfId="0" applyNumberFormat="1" applyFont="1" applyFill="1" applyBorder="1" applyAlignment="1">
      <alignment horizontal="center" vertical="center"/>
    </xf>
    <xf numFmtId="0" fontId="4" fillId="22" borderId="164" xfId="0" applyFont="1" applyFill="1" applyBorder="1" applyAlignment="1">
      <alignment horizontal="left" vertical="center"/>
    </xf>
    <xf numFmtId="0" fontId="239" fillId="23" borderId="163" xfId="0" applyFont="1" applyFill="1" applyBorder="1" applyAlignment="1">
      <alignment horizontal="justify" vertical="center"/>
    </xf>
    <xf numFmtId="0" fontId="239" fillId="22" borderId="164" xfId="0" applyFont="1" applyFill="1" applyBorder="1" applyAlignment="1">
      <alignment horizontal="left" vertical="center"/>
    </xf>
    <xf numFmtId="0" fontId="239" fillId="0" borderId="163" xfId="0" applyFont="1" applyFill="1" applyBorder="1" applyAlignment="1">
      <alignment horizontal="justify" vertical="center"/>
    </xf>
    <xf numFmtId="0" fontId="239" fillId="23" borderId="163" xfId="0" applyFont="1" applyFill="1" applyBorder="1" applyAlignment="1">
      <alignment horizontal="left" vertical="center" wrapText="1"/>
    </xf>
    <xf numFmtId="0" fontId="240" fillId="0" borderId="163" xfId="0" applyFont="1" applyFill="1" applyBorder="1" applyAlignment="1">
      <alignment horizontal="left" vertical="center" wrapText="1"/>
    </xf>
    <xf numFmtId="0" fontId="238" fillId="23" borderId="163" xfId="0" applyFont="1" applyFill="1" applyBorder="1" applyAlignment="1">
      <alignment horizontal="justify" vertical="center" wrapText="1"/>
    </xf>
    <xf numFmtId="0" fontId="5" fillId="22" borderId="164" xfId="0" applyFont="1" applyFill="1" applyBorder="1" applyAlignment="1">
      <alignment horizontal="left" vertical="center" wrapText="1"/>
    </xf>
    <xf numFmtId="0" fontId="101" fillId="0" borderId="163" xfId="0" applyFont="1" applyFill="1" applyBorder="1" applyAlignment="1">
      <alignment vertical="center" wrapText="1"/>
    </xf>
    <xf numFmtId="49" fontId="6" fillId="0" borderId="0" xfId="0" applyNumberFormat="1" applyFont="1" applyAlignment="1">
      <alignment horizontal="center"/>
    </xf>
    <xf numFmtId="49" fontId="4" fillId="0" borderId="0" xfId="0" applyNumberFormat="1" applyFont="1" applyAlignment="1">
      <alignment horizontal="center"/>
    </xf>
    <xf numFmtId="49" fontId="15" fillId="24" borderId="104" xfId="0" applyNumberFormat="1" applyFont="1" applyFill="1" applyBorder="1" applyAlignment="1">
      <alignment horizontal="center" wrapText="1"/>
    </xf>
    <xf numFmtId="49" fontId="14" fillId="23" borderId="11" xfId="6" applyNumberFormat="1" applyFont="1" applyFill="1" applyBorder="1" applyAlignment="1">
      <alignment horizontal="center"/>
    </xf>
    <xf numFmtId="49" fontId="14" fillId="23" borderId="11" xfId="1" applyNumberFormat="1" applyFont="1" applyFill="1" applyBorder="1" applyAlignment="1">
      <alignment horizontal="center"/>
    </xf>
    <xf numFmtId="49" fontId="14" fillId="22" borderId="11" xfId="1" applyNumberFormat="1" applyFont="1" applyFill="1" applyBorder="1" applyAlignment="1">
      <alignment horizontal="center"/>
    </xf>
    <xf numFmtId="49" fontId="15" fillId="22" borderId="57" xfId="1" applyNumberFormat="1" applyFont="1" applyFill="1" applyBorder="1" applyAlignment="1">
      <alignment horizontal="center"/>
    </xf>
    <xf numFmtId="49" fontId="15" fillId="24" borderId="90" xfId="0" applyNumberFormat="1" applyFont="1" applyFill="1" applyBorder="1" applyAlignment="1">
      <alignment horizontal="center"/>
    </xf>
    <xf numFmtId="49" fontId="14" fillId="22" borderId="11" xfId="0" applyNumberFormat="1" applyFont="1" applyFill="1" applyBorder="1" applyAlignment="1">
      <alignment horizontal="center"/>
    </xf>
    <xf numFmtId="49" fontId="14" fillId="23" borderId="11" xfId="0" applyNumberFormat="1" applyFont="1" applyFill="1" applyBorder="1" applyAlignment="1">
      <alignment horizontal="center"/>
    </xf>
    <xf numFmtId="49" fontId="15" fillId="0" borderId="13" xfId="0" applyNumberFormat="1" applyFont="1" applyFill="1" applyBorder="1" applyAlignment="1">
      <alignment horizontal="center" wrapText="1"/>
    </xf>
    <xf numFmtId="49" fontId="14" fillId="23" borderId="104" xfId="0" applyNumberFormat="1" applyFont="1" applyFill="1" applyBorder="1" applyAlignment="1">
      <alignment horizontal="center"/>
    </xf>
    <xf numFmtId="49" fontId="15" fillId="24" borderId="90" xfId="0" applyNumberFormat="1" applyFont="1" applyFill="1" applyBorder="1" applyAlignment="1">
      <alignment horizontal="center" wrapText="1"/>
    </xf>
    <xf numFmtId="49" fontId="0" fillId="0" borderId="0" xfId="0" applyNumberFormat="1" applyAlignment="1">
      <alignment horizontal="center"/>
    </xf>
    <xf numFmtId="49" fontId="14" fillId="23" borderId="90" xfId="0" applyNumberFormat="1" applyFont="1" applyFill="1" applyBorder="1" applyAlignment="1">
      <alignment horizontal="center" wrapText="1"/>
    </xf>
    <xf numFmtId="49" fontId="14" fillId="0" borderId="0" xfId="0" applyNumberFormat="1" applyFont="1" applyAlignment="1">
      <alignment horizontal="center"/>
    </xf>
    <xf numFmtId="49" fontId="7" fillId="0" borderId="0" xfId="0" applyNumberFormat="1" applyFont="1" applyFill="1" applyBorder="1" applyAlignment="1" applyProtection="1">
      <alignment horizontal="center"/>
      <protection locked="0"/>
    </xf>
    <xf numFmtId="0" fontId="67" fillId="0" borderId="0" xfId="0" applyFont="1" applyAlignment="1">
      <alignment horizontal="left" indent="9"/>
    </xf>
    <xf numFmtId="0" fontId="15" fillId="0" borderId="0" xfId="0" applyFont="1" applyAlignment="1">
      <alignment horizontal="left" indent="9"/>
    </xf>
    <xf numFmtId="171" fontId="15" fillId="0" borderId="0" xfId="0" applyNumberFormat="1" applyFont="1" applyAlignment="1">
      <alignment horizontal="left" indent="9"/>
    </xf>
    <xf numFmtId="171" fontId="6" fillId="0" borderId="0" xfId="0" applyNumberFormat="1" applyFont="1" applyAlignment="1">
      <alignment horizontal="center"/>
    </xf>
    <xf numFmtId="4" fontId="0" fillId="0" borderId="0" xfId="0" applyNumberFormat="1" applyBorder="1"/>
    <xf numFmtId="4" fontId="4" fillId="0" borderId="0" xfId="0" applyNumberFormat="1" applyFont="1"/>
    <xf numFmtId="4" fontId="15" fillId="25" borderId="9" xfId="0" applyNumberFormat="1" applyFont="1" applyFill="1" applyBorder="1" applyAlignment="1"/>
    <xf numFmtId="0" fontId="15" fillId="0" borderId="14" xfId="0" applyFont="1" applyBorder="1"/>
    <xf numFmtId="4" fontId="15" fillId="24" borderId="68" xfId="0" applyNumberFormat="1" applyFont="1" applyFill="1" applyBorder="1" applyAlignment="1">
      <alignment horizontal="center"/>
    </xf>
    <xf numFmtId="4" fontId="15" fillId="24" borderId="104" xfId="0" applyNumberFormat="1" applyFont="1" applyFill="1" applyBorder="1" applyAlignment="1">
      <alignment horizontal="center"/>
    </xf>
    <xf numFmtId="0" fontId="14" fillId="0" borderId="25" xfId="0" applyFont="1" applyBorder="1"/>
    <xf numFmtId="44" fontId="15" fillId="25" borderId="9" xfId="6" applyFont="1" applyFill="1" applyBorder="1" applyAlignment="1"/>
    <xf numFmtId="44" fontId="14" fillId="23" borderId="10" xfId="6" applyFont="1" applyFill="1" applyBorder="1"/>
    <xf numFmtId="44" fontId="14" fillId="23" borderId="11" xfId="6" applyFont="1" applyFill="1" applyBorder="1"/>
    <xf numFmtId="43" fontId="4" fillId="0" borderId="0" xfId="0" applyNumberFormat="1" applyFont="1"/>
    <xf numFmtId="0" fontId="14" fillId="0" borderId="23" xfId="0" applyFont="1" applyBorder="1"/>
    <xf numFmtId="43" fontId="15" fillId="25" borderId="9" xfId="0" applyNumberFormat="1" applyFont="1" applyFill="1" applyBorder="1" applyAlignment="1"/>
    <xf numFmtId="43" fontId="14" fillId="23" borderId="10" xfId="1" applyNumberFormat="1" applyFont="1" applyFill="1" applyBorder="1"/>
    <xf numFmtId="43" fontId="14" fillId="23" borderId="11" xfId="1" applyNumberFormat="1" applyFont="1" applyFill="1" applyBorder="1"/>
    <xf numFmtId="43" fontId="0" fillId="0" borderId="0" xfId="0" applyNumberFormat="1"/>
    <xf numFmtId="0" fontId="14" fillId="0" borderId="23" xfId="0" applyFont="1" applyBorder="1" applyAlignment="1">
      <alignment wrapText="1"/>
    </xf>
    <xf numFmtId="43" fontId="14" fillId="22" borderId="10" xfId="1" applyNumberFormat="1" applyFont="1" applyFill="1" applyBorder="1"/>
    <xf numFmtId="43" fontId="14" fillId="22" borderId="11" xfId="1" applyNumberFormat="1" applyFont="1" applyFill="1" applyBorder="1"/>
    <xf numFmtId="43" fontId="14" fillId="23" borderId="10" xfId="1" applyNumberFormat="1" applyFont="1" applyFill="1" applyBorder="1" applyAlignment="1">
      <alignment horizontal="right"/>
    </xf>
    <xf numFmtId="43" fontId="14" fillId="23" borderId="10" xfId="1" applyNumberFormat="1" applyFont="1" applyFill="1" applyBorder="1" applyAlignment="1">
      <alignment horizontal="center"/>
    </xf>
    <xf numFmtId="0" fontId="14" fillId="0" borderId="24" xfId="0" applyFont="1" applyBorder="1"/>
    <xf numFmtId="0" fontId="32" fillId="0" borderId="57" xfId="0" applyFont="1" applyBorder="1" applyAlignment="1">
      <alignment horizontal="right"/>
    </xf>
    <xf numFmtId="43" fontId="15" fillId="22" borderId="57" xfId="1" applyFont="1" applyFill="1" applyBorder="1"/>
    <xf numFmtId="0" fontId="194" fillId="0" borderId="9" xfId="0" applyFont="1" applyBorder="1" applyAlignment="1">
      <alignment horizontal="right"/>
    </xf>
    <xf numFmtId="4" fontId="15" fillId="24" borderId="65" xfId="0" applyNumberFormat="1" applyFont="1" applyFill="1" applyBorder="1" applyAlignment="1">
      <alignment horizontal="center"/>
    </xf>
    <xf numFmtId="4" fontId="15" fillId="24" borderId="90" xfId="0" applyNumberFormat="1" applyFont="1" applyFill="1" applyBorder="1" applyAlignment="1">
      <alignment horizontal="center"/>
    </xf>
    <xf numFmtId="0" fontId="194" fillId="0" borderId="108" xfId="0" applyFont="1" applyBorder="1"/>
    <xf numFmtId="4" fontId="14" fillId="22" borderId="10" xfId="0" applyNumberFormat="1" applyFont="1" applyFill="1" applyBorder="1"/>
    <xf numFmtId="4" fontId="14" fillId="22" borderId="11" xfId="0" applyNumberFormat="1" applyFont="1" applyFill="1" applyBorder="1"/>
    <xf numFmtId="43" fontId="14" fillId="23" borderId="11" xfId="0" applyNumberFormat="1" applyFont="1" applyFill="1" applyBorder="1"/>
    <xf numFmtId="43" fontId="14" fillId="22" borderId="11" xfId="0" applyNumberFormat="1" applyFont="1" applyFill="1" applyBorder="1"/>
    <xf numFmtId="0" fontId="194" fillId="0" borderId="16" xfId="0" applyFont="1" applyBorder="1"/>
    <xf numFmtId="4" fontId="15" fillId="0" borderId="0" xfId="0" applyNumberFormat="1" applyFont="1" applyFill="1" applyBorder="1" applyAlignment="1"/>
    <xf numFmtId="4" fontId="15" fillId="0" borderId="13" xfId="0" applyNumberFormat="1" applyFont="1" applyFill="1" applyBorder="1" applyAlignment="1">
      <alignment horizontal="center" wrapText="1"/>
    </xf>
    <xf numFmtId="43" fontId="14" fillId="23" borderId="68" xfId="1" applyNumberFormat="1" applyFont="1" applyFill="1" applyBorder="1"/>
    <xf numFmtId="43" fontId="14" fillId="23" borderId="104" xfId="0" applyNumberFormat="1" applyFont="1" applyFill="1" applyBorder="1"/>
    <xf numFmtId="43" fontId="14" fillId="22" borderId="10" xfId="1" applyFont="1" applyFill="1" applyBorder="1"/>
    <xf numFmtId="4" fontId="15" fillId="25" borderId="27" xfId="0" applyNumberFormat="1" applyFont="1" applyFill="1" applyBorder="1" applyAlignment="1"/>
    <xf numFmtId="4" fontId="15" fillId="24" borderId="65" xfId="0" applyNumberFormat="1" applyFont="1" applyFill="1" applyBorder="1" applyAlignment="1">
      <alignment horizontal="center" wrapText="1"/>
    </xf>
    <xf numFmtId="4" fontId="15" fillId="24" borderId="90" xfId="0" applyNumberFormat="1" applyFont="1" applyFill="1" applyBorder="1" applyAlignment="1">
      <alignment horizontal="center" wrapText="1"/>
    </xf>
    <xf numFmtId="43" fontId="15" fillId="25" borderId="27" xfId="0" applyNumberFormat="1" applyFont="1" applyFill="1" applyBorder="1" applyAlignment="1"/>
    <xf numFmtId="43" fontId="15" fillId="22" borderId="0" xfId="1" applyNumberFormat="1" applyFont="1" applyFill="1" applyBorder="1"/>
    <xf numFmtId="43" fontId="15" fillId="22" borderId="57" xfId="1" applyNumberFormat="1" applyFont="1" applyFill="1" applyBorder="1"/>
    <xf numFmtId="43" fontId="14" fillId="25" borderId="9" xfId="0" applyNumberFormat="1" applyFont="1" applyFill="1" applyBorder="1" applyAlignment="1"/>
    <xf numFmtId="43" fontId="14" fillId="23" borderId="65" xfId="1" applyNumberFormat="1" applyFont="1" applyFill="1" applyBorder="1" applyAlignment="1">
      <alignment horizontal="center"/>
    </xf>
    <xf numFmtId="43" fontId="14" fillId="23" borderId="90" xfId="0" applyNumberFormat="1" applyFont="1" applyFill="1" applyBorder="1"/>
    <xf numFmtId="43" fontId="195" fillId="0" borderId="0" xfId="0" applyNumberFormat="1" applyFont="1" applyAlignment="1">
      <alignment horizontal="center"/>
    </xf>
    <xf numFmtId="43" fontId="14" fillId="0" borderId="0" xfId="0" applyNumberFormat="1" applyFont="1"/>
    <xf numFmtId="43" fontId="14" fillId="23" borderId="86" xfId="0" applyNumberFormat="1" applyFont="1" applyFill="1" applyBorder="1"/>
    <xf numFmtId="0" fontId="14" fillId="0" borderId="23" xfId="0" applyFont="1" applyFill="1" applyBorder="1"/>
    <xf numFmtId="43" fontId="14" fillId="23" borderId="29" xfId="0" applyNumberFormat="1" applyFont="1" applyFill="1" applyBorder="1"/>
    <xf numFmtId="0" fontId="194" fillId="0" borderId="23" xfId="0" applyFont="1" applyBorder="1"/>
    <xf numFmtId="43" fontId="14" fillId="23" borderId="29" xfId="1" applyNumberFormat="1" applyFont="1" applyFill="1" applyBorder="1"/>
    <xf numFmtId="43" fontId="14" fillId="22" borderId="29" xfId="1" applyNumberFormat="1" applyFont="1" applyFill="1" applyBorder="1" applyAlignment="1">
      <alignment horizontal="center"/>
    </xf>
    <xf numFmtId="0" fontId="14" fillId="0" borderId="23" xfId="0" applyFont="1" applyFill="1" applyBorder="1" applyAlignment="1">
      <alignment horizontal="left" indent="1"/>
    </xf>
    <xf numFmtId="43" fontId="14" fillId="23" borderId="29" xfId="1" applyNumberFormat="1" applyFont="1" applyFill="1" applyBorder="1" applyAlignment="1">
      <alignment horizontal="center"/>
    </xf>
    <xf numFmtId="44" fontId="14" fillId="23" borderId="29" xfId="6" applyFont="1" applyFill="1" applyBorder="1" applyAlignment="1">
      <alignment horizontal="center"/>
    </xf>
    <xf numFmtId="0" fontId="15" fillId="0" borderId="23" xfId="0" applyFont="1" applyFill="1" applyBorder="1"/>
    <xf numFmtId="43" fontId="14" fillId="22" borderId="86" xfId="1" applyFont="1" applyFill="1" applyBorder="1" applyAlignment="1">
      <alignment horizontal="center"/>
    </xf>
    <xf numFmtId="0" fontId="15" fillId="0" borderId="23" xfId="0" applyFont="1" applyBorder="1"/>
    <xf numFmtId="43" fontId="14" fillId="22" borderId="29" xfId="1" applyFont="1" applyFill="1" applyBorder="1" applyAlignment="1">
      <alignment horizontal="center"/>
    </xf>
    <xf numFmtId="4" fontId="14" fillId="0" borderId="0" xfId="0" applyNumberFormat="1" applyFont="1" applyBorder="1"/>
    <xf numFmtId="4" fontId="14" fillId="0" borderId="0" xfId="0" applyNumberFormat="1" applyFont="1"/>
    <xf numFmtId="0" fontId="35" fillId="0" borderId="0" xfId="0" applyFont="1" applyFill="1" applyBorder="1" applyAlignment="1">
      <alignment horizontal="center"/>
    </xf>
    <xf numFmtId="0" fontId="7" fillId="0" borderId="0" xfId="0" applyFont="1" applyFill="1" applyBorder="1" applyAlignment="1" applyProtection="1">
      <alignment horizontal="left" vertical="center" indent="10"/>
      <protection locked="0"/>
    </xf>
    <xf numFmtId="0" fontId="7" fillId="0" borderId="0" xfId="0" applyFont="1" applyFill="1" applyBorder="1" applyAlignment="1">
      <alignment horizontal="left" vertical="center" indent="10"/>
    </xf>
    <xf numFmtId="0" fontId="30" fillId="0" borderId="0" xfId="36" applyFont="1" applyAlignment="1">
      <alignment horizontal="center" vertical="top"/>
    </xf>
    <xf numFmtId="0" fontId="241" fillId="0" borderId="0" xfId="36" applyFont="1" applyAlignment="1">
      <alignment horizontal="left"/>
    </xf>
    <xf numFmtId="0" fontId="15" fillId="0" borderId="0" xfId="36" applyFont="1" applyAlignment="1">
      <alignment horizontal="left"/>
    </xf>
    <xf numFmtId="0" fontId="15" fillId="0" borderId="0" xfId="36" applyFont="1" applyAlignment="1">
      <alignment horizontal="centerContinuous"/>
    </xf>
    <xf numFmtId="0" fontId="242" fillId="0" borderId="0" xfId="36" applyFont="1" applyAlignment="1">
      <alignment horizontal="centerContinuous"/>
    </xf>
    <xf numFmtId="0" fontId="30" fillId="0" borderId="0" xfId="36" applyFont="1" applyAlignment="1">
      <alignment horizontal="centerContinuous"/>
    </xf>
    <xf numFmtId="0" fontId="30" fillId="0" borderId="0" xfId="36" applyFont="1" applyAlignment="1"/>
    <xf numFmtId="0" fontId="15" fillId="0" borderId="0" xfId="36" applyFont="1" applyFill="1" applyAlignment="1">
      <alignment horizontal="left"/>
    </xf>
    <xf numFmtId="0" fontId="242" fillId="0" borderId="0" xfId="36" applyFont="1" applyAlignment="1"/>
    <xf numFmtId="0" fontId="30" fillId="0" borderId="0" xfId="36" applyFont="1" applyBorder="1" applyAlignment="1"/>
    <xf numFmtId="0" fontId="22" fillId="0" borderId="0" xfId="36" applyFont="1" applyAlignment="1">
      <alignment horizontal="left" vertical="top"/>
    </xf>
    <xf numFmtId="0" fontId="14" fillId="0" borderId="0" xfId="36" applyFont="1" applyAlignment="1"/>
    <xf numFmtId="0" fontId="14" fillId="0" borderId="0" xfId="36" applyFont="1" applyAlignment="1">
      <alignment horizontal="left"/>
    </xf>
    <xf numFmtId="181" fontId="30" fillId="0" borderId="0" xfId="36" applyNumberFormat="1" applyFont="1" applyAlignment="1"/>
    <xf numFmtId="0" fontId="31" fillId="0" borderId="0" xfId="36" applyFont="1" applyAlignment="1">
      <alignment horizontal="center" vertical="top" wrapText="1"/>
    </xf>
    <xf numFmtId="0" fontId="15" fillId="0" borderId="0" xfId="36" applyFont="1" applyBorder="1" applyAlignment="1">
      <alignment horizontal="left" wrapText="1"/>
    </xf>
    <xf numFmtId="0" fontId="31" fillId="22" borderId="0" xfId="36" applyFont="1" applyFill="1" applyBorder="1" applyAlignment="1">
      <alignment wrapText="1"/>
    </xf>
    <xf numFmtId="0" fontId="31" fillId="0" borderId="0" xfId="36" applyFont="1" applyBorder="1" applyAlignment="1">
      <alignment horizontal="center" textRotation="90" wrapText="1"/>
    </xf>
    <xf numFmtId="0" fontId="31" fillId="0" borderId="16" xfId="36" applyFont="1" applyBorder="1" applyAlignment="1"/>
    <xf numFmtId="181" fontId="31" fillId="0" borderId="16" xfId="36" applyNumberFormat="1" applyFont="1" applyBorder="1" applyAlignment="1"/>
    <xf numFmtId="0" fontId="31" fillId="0" borderId="0" xfId="36" applyFont="1" applyBorder="1" applyAlignment="1"/>
    <xf numFmtId="0" fontId="31" fillId="0" borderId="0" xfId="36" applyFont="1" applyBorder="1" applyAlignment="1">
      <alignment wrapText="1"/>
    </xf>
    <xf numFmtId="0" fontId="31" fillId="24" borderId="4" xfId="36" applyFont="1" applyFill="1" applyBorder="1" applyAlignment="1">
      <alignment horizontal="center" vertical="top"/>
    </xf>
    <xf numFmtId="0" fontId="14" fillId="24" borderId="4" xfId="36" applyFont="1" applyFill="1" applyBorder="1" applyAlignment="1">
      <alignment horizontal="left"/>
    </xf>
    <xf numFmtId="0" fontId="31" fillId="22" borderId="50" xfId="36" applyFont="1" applyFill="1" applyBorder="1" applyAlignment="1"/>
    <xf numFmtId="0" fontId="31" fillId="24" borderId="4" xfId="36" applyFont="1" applyFill="1" applyBorder="1" applyAlignment="1">
      <alignment horizontal="center"/>
    </xf>
    <xf numFmtId="0" fontId="31" fillId="26" borderId="4" xfId="36" applyFont="1" applyFill="1" applyBorder="1" applyAlignment="1">
      <alignment horizontal="center"/>
    </xf>
    <xf numFmtId="0" fontId="14" fillId="24" borderId="23" xfId="36" applyFont="1" applyFill="1" applyBorder="1" applyAlignment="1" applyProtection="1">
      <alignment vertical="center"/>
      <protection locked="0"/>
    </xf>
    <xf numFmtId="0" fontId="14" fillId="24" borderId="4" xfId="36" applyFont="1" applyFill="1" applyBorder="1" applyAlignment="1" applyProtection="1">
      <alignment vertical="center"/>
      <protection locked="0"/>
    </xf>
    <xf numFmtId="0" fontId="30" fillId="24" borderId="4" xfId="36" applyFont="1" applyFill="1" applyBorder="1" applyAlignment="1">
      <alignment horizontal="left"/>
    </xf>
    <xf numFmtId="181" fontId="30" fillId="24" borderId="4" xfId="36" applyNumberFormat="1" applyFont="1" applyFill="1" applyBorder="1" applyAlignment="1">
      <alignment horizontal="left"/>
    </xf>
    <xf numFmtId="0" fontId="244" fillId="24" borderId="4" xfId="37" applyFont="1" applyFill="1" applyBorder="1" applyAlignment="1" applyProtection="1">
      <alignment horizontal="left"/>
    </xf>
    <xf numFmtId="0" fontId="15" fillId="0" borderId="0" xfId="36" applyFont="1" applyAlignment="1"/>
    <xf numFmtId="0" fontId="31" fillId="0" borderId="0" xfId="36" applyFont="1" applyAlignment="1"/>
    <xf numFmtId="0" fontId="31" fillId="0" borderId="4" xfId="36" applyFont="1" applyBorder="1" applyAlignment="1">
      <alignment horizontal="center" vertical="top"/>
    </xf>
    <xf numFmtId="0" fontId="14" fillId="0" borderId="4" xfId="36" applyFont="1" applyBorder="1" applyAlignment="1">
      <alignment horizontal="left"/>
    </xf>
    <xf numFmtId="0" fontId="31" fillId="0" borderId="4" xfId="36" applyFont="1" applyBorder="1" applyAlignment="1">
      <alignment horizontal="center"/>
    </xf>
    <xf numFmtId="0" fontId="14" fillId="0" borderId="23" xfId="36" applyFont="1" applyFill="1" applyBorder="1" applyAlignment="1" applyProtection="1">
      <alignment vertical="center"/>
      <protection locked="0"/>
    </xf>
    <xf numFmtId="0" fontId="14" fillId="0" borderId="4" xfId="36" applyFont="1" applyFill="1" applyBorder="1" applyAlignment="1" applyProtection="1">
      <alignment vertical="center"/>
      <protection locked="0"/>
    </xf>
    <xf numFmtId="0" fontId="30" fillId="0" borderId="4" xfId="36" applyFont="1" applyBorder="1" applyAlignment="1">
      <alignment horizontal="left"/>
    </xf>
    <xf numFmtId="181" fontId="30" fillId="0" borderId="4" xfId="36" applyNumberFormat="1" applyFont="1" applyBorder="1" applyAlignment="1">
      <alignment horizontal="left"/>
    </xf>
    <xf numFmtId="0" fontId="244" fillId="0" borderId="4" xfId="37" applyFont="1" applyBorder="1" applyAlignment="1" applyProtection="1">
      <alignment horizontal="left"/>
    </xf>
    <xf numFmtId="0" fontId="31" fillId="22" borderId="4" xfId="36" applyFont="1" applyFill="1" applyBorder="1" applyAlignment="1">
      <alignment horizontal="center"/>
    </xf>
    <xf numFmtId="0" fontId="14" fillId="22" borderId="4" xfId="36" applyFont="1" applyFill="1" applyBorder="1" applyAlignment="1">
      <alignment horizontal="left"/>
    </xf>
    <xf numFmtId="0" fontId="45" fillId="0" borderId="0" xfId="36" applyFont="1" applyBorder="1" applyAlignment="1">
      <alignment horizontal="center" vertical="top"/>
    </xf>
    <xf numFmtId="0" fontId="45" fillId="22" borderId="0" xfId="36" applyFont="1" applyFill="1" applyBorder="1" applyAlignment="1"/>
    <xf numFmtId="0" fontId="45" fillId="0" borderId="0" xfId="36" applyFont="1" applyBorder="1" applyAlignment="1">
      <alignment horizontal="left"/>
    </xf>
    <xf numFmtId="0" fontId="45" fillId="0" borderId="0" xfId="36" applyFont="1" applyBorder="1" applyAlignment="1"/>
    <xf numFmtId="0" fontId="4" fillId="0" borderId="0" xfId="36" applyFont="1" applyFill="1" applyBorder="1" applyAlignment="1" applyProtection="1">
      <alignment vertical="center"/>
      <protection locked="0"/>
    </xf>
    <xf numFmtId="181" fontId="4" fillId="0" borderId="0" xfId="36" applyNumberFormat="1" applyFont="1" applyFill="1" applyBorder="1" applyAlignment="1" applyProtection="1">
      <alignment vertical="center"/>
      <protection locked="0"/>
    </xf>
    <xf numFmtId="0" fontId="245" fillId="0" borderId="0" xfId="36" applyFont="1" applyBorder="1" applyAlignment="1">
      <alignment vertical="center" wrapText="1"/>
    </xf>
    <xf numFmtId="0" fontId="30" fillId="0" borderId="0" xfId="36" applyFont="1" applyBorder="1" applyAlignment="1">
      <alignment horizontal="center" vertical="top"/>
    </xf>
    <xf numFmtId="0" fontId="22" fillId="0" borderId="0" xfId="36" applyFont="1" applyBorder="1" applyAlignment="1">
      <alignment horizontal="left"/>
    </xf>
    <xf numFmtId="0" fontId="7" fillId="0" borderId="0" xfId="36" applyFont="1" applyFill="1" applyBorder="1" applyAlignment="1" applyProtection="1">
      <alignment vertical="center"/>
      <protection locked="0"/>
    </xf>
    <xf numFmtId="181" fontId="30" fillId="0" borderId="0" xfId="36" applyNumberFormat="1" applyFont="1" applyBorder="1" applyAlignment="1"/>
    <xf numFmtId="0" fontId="248" fillId="0" borderId="0" xfId="36" applyFont="1" applyBorder="1" applyAlignment="1">
      <alignment horizontal="left" indent="2"/>
    </xf>
    <xf numFmtId="0" fontId="22" fillId="22" borderId="0" xfId="36" applyFont="1" applyFill="1" applyBorder="1" applyAlignment="1">
      <alignment horizontal="left" indent="2"/>
    </xf>
    <xf numFmtId="0" fontId="30" fillId="0" borderId="0" xfId="36" applyFont="1" applyBorder="1" applyAlignment="1">
      <alignment horizontal="left"/>
    </xf>
    <xf numFmtId="0" fontId="30" fillId="0" borderId="0" xfId="36" applyFont="1" applyAlignment="1">
      <alignment horizontal="left"/>
    </xf>
    <xf numFmtId="0" fontId="8" fillId="22" borderId="164" xfId="18" applyFill="1" applyBorder="1" applyAlignment="1" applyProtection="1">
      <alignment horizontal="left" vertical="center"/>
    </xf>
    <xf numFmtId="0" fontId="10" fillId="0" borderId="163" xfId="0" applyFont="1" applyFill="1" applyBorder="1" applyAlignment="1">
      <alignment vertical="center"/>
    </xf>
    <xf numFmtId="0" fontId="8" fillId="0" borderId="163" xfId="18" applyFill="1" applyBorder="1" applyAlignment="1" applyProtection="1">
      <alignment vertical="center"/>
    </xf>
    <xf numFmtId="164" fontId="237" fillId="25" borderId="164" xfId="0" applyNumberFormat="1" applyFont="1" applyFill="1" applyBorder="1" applyAlignment="1">
      <alignment horizontal="center" vertical="center"/>
    </xf>
    <xf numFmtId="164" fontId="249" fillId="25" borderId="164" xfId="0" applyNumberFormat="1" applyFont="1" applyFill="1" applyBorder="1" applyAlignment="1">
      <alignment horizontal="center" vertical="center"/>
    </xf>
    <xf numFmtId="0" fontId="10" fillId="0" borderId="163" xfId="0" applyFont="1" applyFill="1" applyBorder="1" applyAlignment="1">
      <alignment horizontal="left" vertical="center" wrapText="1"/>
    </xf>
    <xf numFmtId="0" fontId="10" fillId="0" borderId="163" xfId="0" applyFont="1" applyFill="1" applyBorder="1" applyAlignment="1">
      <alignment vertical="center" wrapText="1"/>
    </xf>
    <xf numFmtId="164" fontId="237" fillId="27" borderId="164" xfId="0" applyNumberFormat="1" applyFont="1" applyFill="1" applyBorder="1" applyAlignment="1">
      <alignment horizontal="center" vertical="center"/>
    </xf>
    <xf numFmtId="164" fontId="4" fillId="27" borderId="164" xfId="0" applyNumberFormat="1" applyFont="1" applyFill="1" applyBorder="1" applyAlignment="1">
      <alignment horizontal="center" vertical="center"/>
    </xf>
    <xf numFmtId="0" fontId="9" fillId="0" borderId="163" xfId="0" applyFont="1" applyFill="1" applyBorder="1" applyAlignment="1">
      <alignment horizontal="justify" vertical="center"/>
    </xf>
    <xf numFmtId="164" fontId="240" fillId="22" borderId="164" xfId="0" applyNumberFormat="1" applyFont="1" applyFill="1" applyBorder="1" applyAlignment="1">
      <alignment horizontal="center" vertical="center"/>
    </xf>
    <xf numFmtId="0" fontId="4" fillId="0" borderId="0" xfId="0" applyFont="1" applyAlignment="1">
      <alignment horizontal="center"/>
    </xf>
    <xf numFmtId="0" fontId="0" fillId="0" borderId="0" xfId="0" applyAlignment="1">
      <alignment horizontal="center"/>
    </xf>
    <xf numFmtId="0" fontId="15" fillId="8" borderId="123" xfId="0" applyFont="1" applyFill="1" applyBorder="1" applyAlignment="1">
      <alignment horizontal="center" wrapText="1"/>
    </xf>
    <xf numFmtId="0" fontId="15" fillId="8" borderId="40" xfId="0" applyFont="1" applyFill="1" applyBorder="1" applyAlignment="1">
      <alignment horizontal="center" wrapText="1"/>
    </xf>
    <xf numFmtId="0" fontId="31" fillId="0" borderId="0" xfId="0" applyFont="1" applyBorder="1" applyAlignment="1">
      <alignment horizontal="right" vertical="center" wrapText="1"/>
    </xf>
    <xf numFmtId="0" fontId="15" fillId="13" borderId="0" xfId="0" applyFont="1" applyFill="1" applyBorder="1" applyAlignment="1">
      <alignment horizontal="center"/>
    </xf>
    <xf numFmtId="0" fontId="15" fillId="0" borderId="123" xfId="0" applyFont="1" applyBorder="1" applyAlignment="1">
      <alignment horizontal="center" wrapText="1"/>
    </xf>
    <xf numFmtId="0" fontId="15" fillId="0" borderId="40" xfId="0" applyFont="1" applyBorder="1" applyAlignment="1">
      <alignment horizontal="center" wrapText="1"/>
    </xf>
    <xf numFmtId="0" fontId="16" fillId="0" borderId="0" xfId="0" applyFont="1" applyAlignment="1">
      <alignment horizontal="left" wrapText="1"/>
    </xf>
    <xf numFmtId="0" fontId="0" fillId="0" borderId="0" xfId="0" applyAlignment="1">
      <alignment wrapText="1"/>
    </xf>
    <xf numFmtId="0" fontId="9" fillId="0" borderId="0" xfId="0" applyFont="1" applyAlignment="1">
      <alignment horizontal="center"/>
    </xf>
    <xf numFmtId="0" fontId="11" fillId="0" borderId="0" xfId="0" applyFont="1" applyAlignment="1">
      <alignment horizontal="center"/>
    </xf>
    <xf numFmtId="0" fontId="9" fillId="0" borderId="0" xfId="0" applyFont="1" applyBorder="1" applyAlignment="1">
      <alignment horizontal="center"/>
    </xf>
    <xf numFmtId="0" fontId="11" fillId="0" borderId="0" xfId="0" applyFont="1" applyBorder="1" applyAlignment="1">
      <alignment horizontal="center"/>
    </xf>
    <xf numFmtId="0" fontId="10" fillId="0" borderId="0" xfId="0" applyFont="1" applyFill="1" applyBorder="1" applyAlignment="1">
      <alignment wrapText="1"/>
    </xf>
    <xf numFmtId="0" fontId="10" fillId="0" borderId="0" xfId="0" applyFont="1" applyFill="1" applyBorder="1" applyAlignment="1" applyProtection="1">
      <alignment horizontal="left" vertical="top" wrapText="1"/>
      <protection locked="0"/>
    </xf>
    <xf numFmtId="0" fontId="11" fillId="0" borderId="0" xfId="0" applyFont="1" applyAlignment="1"/>
    <xf numFmtId="0" fontId="100" fillId="0" borderId="23" xfId="25" applyFont="1" applyBorder="1" applyAlignment="1">
      <alignment horizontal="left" wrapText="1"/>
    </xf>
    <xf numFmtId="0" fontId="100" fillId="0" borderId="94" xfId="25" applyFont="1" applyBorder="1" applyAlignment="1">
      <alignment horizontal="left" wrapText="1"/>
    </xf>
    <xf numFmtId="0" fontId="100" fillId="0" borderId="22" xfId="25" applyFont="1" applyBorder="1" applyAlignment="1">
      <alignment horizontal="left" wrapText="1"/>
    </xf>
    <xf numFmtId="0" fontId="112" fillId="0" borderId="4" xfId="25" applyFont="1" applyBorder="1" applyAlignment="1">
      <alignment horizontal="left" vertical="top" wrapText="1"/>
    </xf>
    <xf numFmtId="0" fontId="100" fillId="0" borderId="57" xfId="25" applyFont="1" applyBorder="1" applyAlignment="1">
      <alignment horizontal="right" vertical="top" wrapText="1"/>
    </xf>
    <xf numFmtId="0" fontId="112" fillId="0" borderId="4" xfId="25" applyFont="1" applyBorder="1" applyAlignment="1">
      <alignment horizontal="left" wrapText="1"/>
    </xf>
    <xf numFmtId="0" fontId="100" fillId="0" borderId="23" xfId="25" applyFont="1" applyBorder="1" applyAlignment="1">
      <alignment horizontal="left" vertical="top" wrapText="1"/>
    </xf>
    <xf numFmtId="0" fontId="100" fillId="0" borderId="94" xfId="25" applyFont="1" applyBorder="1" applyAlignment="1">
      <alignment horizontal="left" vertical="top" wrapText="1"/>
    </xf>
    <xf numFmtId="0" fontId="100" fillId="0" borderId="22" xfId="25" applyFont="1" applyBorder="1" applyAlignment="1">
      <alignment horizontal="left" vertical="top" wrapText="1"/>
    </xf>
    <xf numFmtId="0" fontId="100" fillId="0" borderId="23" xfId="25" applyFont="1" applyBorder="1" applyAlignment="1">
      <alignment horizontal="left" vertical="center" wrapText="1"/>
    </xf>
    <xf numFmtId="0" fontId="100" fillId="0" borderId="94" xfId="25" applyFont="1" applyBorder="1" applyAlignment="1">
      <alignment horizontal="left" vertical="center" wrapText="1"/>
    </xf>
    <xf numFmtId="0" fontId="100" fillId="0" borderId="22" xfId="25" applyFont="1" applyBorder="1" applyAlignment="1">
      <alignment horizontal="left" vertical="center" wrapText="1"/>
    </xf>
    <xf numFmtId="0" fontId="112" fillId="0" borderId="4" xfId="25" applyFont="1" applyBorder="1" applyAlignment="1">
      <alignment horizontal="left" vertical="center" wrapText="1"/>
    </xf>
    <xf numFmtId="0" fontId="112" fillId="0" borderId="4" xfId="25" applyFont="1" applyBorder="1" applyAlignment="1">
      <alignment horizontal="left"/>
    </xf>
    <xf numFmtId="0" fontId="112" fillId="0" borderId="34" xfId="25" applyFont="1" applyBorder="1" applyAlignment="1">
      <alignment horizontal="left"/>
    </xf>
    <xf numFmtId="0" fontId="100" fillId="0" borderId="23" xfId="25" applyFont="1" applyBorder="1" applyAlignment="1">
      <alignment horizontal="left"/>
    </xf>
    <xf numFmtId="0" fontId="100" fillId="0" borderId="94" xfId="25" applyFont="1" applyBorder="1" applyAlignment="1">
      <alignment horizontal="left"/>
    </xf>
    <xf numFmtId="0" fontId="100" fillId="0" borderId="22" xfId="25" applyFont="1" applyBorder="1" applyAlignment="1">
      <alignment horizontal="left"/>
    </xf>
    <xf numFmtId="0" fontId="112" fillId="0" borderId="36" xfId="25" applyFont="1" applyBorder="1" applyAlignment="1">
      <alignment horizontal="left"/>
    </xf>
    <xf numFmtId="0" fontId="112" fillId="0" borderId="25" xfId="25" applyFont="1" applyBorder="1" applyAlignment="1">
      <alignment horizontal="left"/>
    </xf>
    <xf numFmtId="0" fontId="14" fillId="13" borderId="4" xfId="22" applyFont="1" applyFill="1" applyBorder="1" applyAlignment="1">
      <alignment horizontal="right"/>
    </xf>
    <xf numFmtId="0" fontId="100" fillId="0" borderId="4" xfId="25" applyFont="1" applyBorder="1" applyAlignment="1">
      <alignment horizontal="left" vertical="center" wrapText="1"/>
    </xf>
    <xf numFmtId="0" fontId="100" fillId="0" borderId="57" xfId="25" applyFont="1" applyBorder="1" applyAlignment="1">
      <alignment horizontal="right" wrapText="1"/>
    </xf>
    <xf numFmtId="0" fontId="112" fillId="0" borderId="23" xfId="25" applyFont="1" applyBorder="1" applyAlignment="1">
      <alignment horizontal="left" wrapText="1"/>
    </xf>
    <xf numFmtId="0" fontId="112" fillId="0" borderId="94" xfId="25" applyFont="1" applyBorder="1" applyAlignment="1">
      <alignment horizontal="left" wrapText="1"/>
    </xf>
    <xf numFmtId="0" fontId="112" fillId="0" borderId="22" xfId="25" applyFont="1" applyBorder="1" applyAlignment="1">
      <alignment horizontal="left" wrapText="1"/>
    </xf>
    <xf numFmtId="0" fontId="112" fillId="0" borderId="23" xfId="25" applyFont="1" applyBorder="1" applyAlignment="1">
      <alignment horizontal="left" vertical="top" wrapText="1"/>
    </xf>
    <xf numFmtId="0" fontId="112" fillId="0" borderId="94" xfId="25" applyFont="1" applyBorder="1" applyAlignment="1">
      <alignment horizontal="left" vertical="top" wrapText="1"/>
    </xf>
    <xf numFmtId="0" fontId="112" fillId="0" borderId="22" xfId="25" applyFont="1" applyBorder="1" applyAlignment="1">
      <alignment horizontal="left" vertical="top" wrapText="1"/>
    </xf>
    <xf numFmtId="0" fontId="112" fillId="0" borderId="4" xfId="25" applyFont="1" applyBorder="1" applyAlignment="1">
      <alignment vertical="top" wrapText="1"/>
    </xf>
    <xf numFmtId="0" fontId="100" fillId="0" borderId="4" xfId="25" applyFont="1" applyBorder="1" applyAlignment="1">
      <alignment horizontal="left"/>
    </xf>
    <xf numFmtId="0" fontId="14" fillId="13" borderId="23" xfId="22" applyFont="1" applyFill="1" applyBorder="1" applyAlignment="1">
      <alignment horizontal="left"/>
    </xf>
    <xf numFmtId="0" fontId="14" fillId="13" borderId="94" xfId="22" applyFont="1" applyFill="1" applyBorder="1" applyAlignment="1">
      <alignment horizontal="left"/>
    </xf>
    <xf numFmtId="0" fontId="14" fillId="13" borderId="22" xfId="22" applyFont="1" applyFill="1" applyBorder="1" applyAlignment="1">
      <alignment horizontal="left"/>
    </xf>
    <xf numFmtId="0" fontId="14" fillId="13" borderId="4" xfId="22" applyFont="1" applyFill="1" applyBorder="1" applyAlignment="1">
      <alignment horizontal="left"/>
    </xf>
    <xf numFmtId="0" fontId="15" fillId="13" borderId="23" xfId="22" applyFont="1" applyFill="1" applyBorder="1" applyAlignment="1" applyProtection="1">
      <alignment horizontal="left"/>
      <protection locked="0"/>
    </xf>
    <xf numFmtId="0" fontId="15" fillId="13" borderId="94" xfId="22" applyFont="1" applyFill="1" applyBorder="1" applyAlignment="1" applyProtection="1">
      <alignment horizontal="left"/>
      <protection locked="0"/>
    </xf>
    <xf numFmtId="0" fontId="15" fillId="13" borderId="22" xfId="22" applyFont="1" applyFill="1" applyBorder="1" applyAlignment="1" applyProtection="1">
      <alignment horizontal="left"/>
      <protection locked="0"/>
    </xf>
    <xf numFmtId="0" fontId="112" fillId="0" borderId="23" xfId="25" applyFont="1" applyBorder="1" applyAlignment="1">
      <alignment horizontal="left"/>
    </xf>
    <xf numFmtId="0" fontId="112" fillId="0" borderId="94" xfId="25" applyFont="1" applyBorder="1" applyAlignment="1">
      <alignment horizontal="left"/>
    </xf>
    <xf numFmtId="0" fontId="112" fillId="0" borderId="22" xfId="25" applyFont="1" applyBorder="1" applyAlignment="1">
      <alignment horizontal="left"/>
    </xf>
    <xf numFmtId="0" fontId="15" fillId="13" borderId="23" xfId="22" applyFont="1" applyFill="1" applyBorder="1" applyAlignment="1">
      <alignment horizontal="left"/>
    </xf>
    <xf numFmtId="0" fontId="15" fillId="13" borderId="94" xfId="22" applyFont="1" applyFill="1" applyBorder="1" applyAlignment="1">
      <alignment horizontal="left"/>
    </xf>
    <xf numFmtId="0" fontId="15" fillId="13" borderId="22" xfId="22" applyFont="1" applyFill="1" applyBorder="1" applyAlignment="1">
      <alignment horizontal="left"/>
    </xf>
    <xf numFmtId="0" fontId="14" fillId="13" borderId="4" xfId="22" applyFont="1" applyFill="1" applyBorder="1" applyAlignment="1">
      <alignment wrapText="1"/>
    </xf>
    <xf numFmtId="0" fontId="14" fillId="13" borderId="57" xfId="22" applyFont="1" applyFill="1" applyBorder="1" applyAlignment="1">
      <alignment horizontal="left"/>
    </xf>
    <xf numFmtId="0" fontId="14" fillId="13" borderId="51" xfId="22" applyFont="1" applyFill="1" applyBorder="1" applyAlignment="1">
      <alignment horizontal="left"/>
    </xf>
    <xf numFmtId="0" fontId="112" fillId="0" borderId="24" xfId="25" applyFont="1" applyBorder="1" applyAlignment="1">
      <alignment horizontal="left" vertical="top" wrapText="1"/>
    </xf>
    <xf numFmtId="0" fontId="112" fillId="0" borderId="57" xfId="25" applyFont="1" applyBorder="1" applyAlignment="1">
      <alignment horizontal="left" vertical="top" wrapText="1"/>
    </xf>
    <xf numFmtId="0" fontId="112" fillId="0" borderId="51" xfId="25" applyFont="1" applyBorder="1" applyAlignment="1">
      <alignment horizontal="left" vertical="top" wrapText="1"/>
    </xf>
    <xf numFmtId="0" fontId="112" fillId="0" borderId="24" xfId="25" applyFont="1" applyBorder="1" applyAlignment="1">
      <alignment horizontal="left"/>
    </xf>
    <xf numFmtId="0" fontId="112" fillId="0" borderId="57" xfId="25" applyFont="1" applyBorder="1" applyAlignment="1">
      <alignment horizontal="left"/>
    </xf>
    <xf numFmtId="0" fontId="112" fillId="0" borderId="51" xfId="25" applyFont="1" applyBorder="1" applyAlignment="1">
      <alignment horizontal="left"/>
    </xf>
    <xf numFmtId="0" fontId="100" fillId="7" borderId="9" xfId="26" applyFont="1" applyFill="1" applyBorder="1" applyAlignment="1">
      <alignment horizontal="center"/>
    </xf>
    <xf numFmtId="0" fontId="100" fillId="7" borderId="108" xfId="26" applyFont="1" applyFill="1" applyBorder="1" applyAlignment="1">
      <alignment horizontal="center"/>
    </xf>
    <xf numFmtId="0" fontId="100" fillId="12" borderId="76" xfId="26" applyFont="1" applyFill="1" applyBorder="1"/>
    <xf numFmtId="0" fontId="100" fillId="12" borderId="16" xfId="26" applyFont="1" applyFill="1" applyBorder="1"/>
    <xf numFmtId="0" fontId="100" fillId="12" borderId="57" xfId="26" applyFont="1" applyFill="1" applyBorder="1"/>
    <xf numFmtId="0" fontId="100" fillId="12" borderId="57" xfId="26" applyFont="1" applyFill="1" applyBorder="1" applyAlignment="1">
      <alignment wrapText="1"/>
    </xf>
    <xf numFmtId="0" fontId="100" fillId="12" borderId="16" xfId="26" applyFont="1" applyFill="1" applyBorder="1" applyAlignment="1">
      <alignment wrapText="1"/>
    </xf>
    <xf numFmtId="0" fontId="100" fillId="12" borderId="70" xfId="26" applyFont="1" applyFill="1" applyBorder="1"/>
    <xf numFmtId="0" fontId="100" fillId="12" borderId="57" xfId="26" applyFont="1" applyFill="1" applyBorder="1" applyAlignment="1">
      <alignment horizontal="center"/>
    </xf>
    <xf numFmtId="0" fontId="100" fillId="12" borderId="16" xfId="26" applyFont="1" applyFill="1" applyBorder="1" applyAlignment="1">
      <alignment horizontal="center"/>
    </xf>
    <xf numFmtId="165" fontId="100" fillId="12" borderId="57" xfId="26" applyNumberFormat="1" applyFont="1" applyFill="1" applyBorder="1"/>
    <xf numFmtId="165" fontId="100" fillId="12" borderId="16" xfId="26" applyNumberFormat="1" applyFont="1" applyFill="1" applyBorder="1"/>
    <xf numFmtId="0" fontId="100" fillId="7" borderId="0" xfId="26" applyFont="1" applyFill="1" applyBorder="1" applyAlignment="1">
      <alignment horizontal="center" wrapText="1"/>
    </xf>
    <xf numFmtId="0" fontId="100" fillId="7" borderId="16" xfId="26" applyFont="1" applyFill="1" applyBorder="1" applyAlignment="1">
      <alignment horizontal="center" wrapText="1"/>
    </xf>
    <xf numFmtId="0" fontId="100" fillId="12" borderId="0" xfId="26" applyFont="1" applyFill="1" applyBorder="1" applyAlignment="1">
      <alignment horizontal="center"/>
    </xf>
    <xf numFmtId="0" fontId="100" fillId="12" borderId="0" xfId="26" applyFont="1" applyFill="1" applyBorder="1" applyAlignment="1">
      <alignment horizontal="center" wrapText="1"/>
    </xf>
    <xf numFmtId="0" fontId="100" fillId="12" borderId="16" xfId="26" applyFont="1" applyFill="1" applyBorder="1" applyAlignment="1">
      <alignment horizontal="center" wrapText="1"/>
    </xf>
    <xf numFmtId="0" fontId="100" fillId="0" borderId="82" xfId="26" applyFont="1" applyBorder="1" applyAlignment="1">
      <alignment horizontal="right"/>
    </xf>
    <xf numFmtId="165" fontId="100" fillId="12" borderId="0" xfId="26" applyNumberFormat="1" applyFont="1" applyFill="1" applyBorder="1" applyAlignment="1">
      <alignment horizontal="center"/>
    </xf>
    <xf numFmtId="165" fontId="100" fillId="12" borderId="16" xfId="26" applyNumberFormat="1" applyFont="1" applyFill="1" applyBorder="1" applyAlignment="1">
      <alignment horizontal="center"/>
    </xf>
    <xf numFmtId="0" fontId="100" fillId="7" borderId="0" xfId="26" applyFont="1" applyFill="1" applyBorder="1" applyAlignment="1">
      <alignment horizontal="center"/>
    </xf>
    <xf numFmtId="0" fontId="100" fillId="7" borderId="16" xfId="26" applyFont="1" applyFill="1" applyBorder="1" applyAlignment="1">
      <alignment horizontal="center"/>
    </xf>
    <xf numFmtId="165" fontId="100" fillId="12" borderId="107" xfId="26" applyNumberFormat="1" applyFont="1" applyFill="1" applyBorder="1"/>
    <xf numFmtId="165" fontId="100" fillId="12" borderId="108" xfId="26" applyNumberFormat="1" applyFont="1" applyFill="1" applyBorder="1"/>
    <xf numFmtId="0" fontId="100" fillId="12" borderId="107" xfId="26" applyFont="1" applyFill="1" applyBorder="1"/>
    <xf numFmtId="0" fontId="100" fillId="12" borderId="108" xfId="26" applyFont="1" applyFill="1" applyBorder="1"/>
    <xf numFmtId="0" fontId="100" fillId="12" borderId="52" xfId="26" applyFont="1" applyFill="1" applyBorder="1" applyAlignment="1">
      <alignment horizontal="center"/>
    </xf>
    <xf numFmtId="0" fontId="100" fillId="12" borderId="22" xfId="26" applyFont="1" applyFill="1" applyBorder="1" applyAlignment="1">
      <alignment horizontal="center"/>
    </xf>
    <xf numFmtId="0" fontId="100" fillId="12" borderId="36" xfId="26" applyFont="1" applyFill="1" applyBorder="1" applyAlignment="1">
      <alignment horizontal="center" wrapText="1"/>
    </xf>
    <xf numFmtId="0" fontId="100" fillId="12" borderId="4" xfId="26" applyFont="1" applyFill="1" applyBorder="1" applyAlignment="1">
      <alignment horizontal="center" wrapText="1"/>
    </xf>
    <xf numFmtId="165" fontId="100" fillId="12" borderId="104" xfId="26" applyNumberFormat="1" applyFont="1" applyFill="1" applyBorder="1" applyAlignment="1">
      <alignment horizontal="center"/>
    </xf>
    <xf numFmtId="165" fontId="100" fillId="12" borderId="11" xfId="26" applyNumberFormat="1" applyFont="1" applyFill="1" applyBorder="1" applyAlignment="1">
      <alignment horizontal="center"/>
    </xf>
    <xf numFmtId="165" fontId="100" fillId="12" borderId="0" xfId="26" applyNumberFormat="1" applyFont="1" applyFill="1" applyBorder="1"/>
    <xf numFmtId="0" fontId="100" fillId="12" borderId="0" xfId="26" applyFont="1" applyFill="1" applyBorder="1"/>
    <xf numFmtId="0" fontId="100" fillId="12" borderId="8" xfId="26" applyFont="1" applyFill="1" applyBorder="1"/>
    <xf numFmtId="0" fontId="100" fillId="12" borderId="0" xfId="26" applyFont="1" applyFill="1" applyBorder="1" applyAlignment="1">
      <alignment wrapText="1"/>
    </xf>
    <xf numFmtId="165" fontId="100" fillId="12" borderId="57" xfId="26" applyNumberFormat="1" applyFont="1" applyFill="1" applyBorder="1" applyAlignment="1">
      <alignment horizontal="right"/>
    </xf>
    <xf numFmtId="165" fontId="100" fillId="12" borderId="16" xfId="26" applyNumberFormat="1" applyFont="1" applyFill="1" applyBorder="1" applyAlignment="1">
      <alignment horizontal="right"/>
    </xf>
    <xf numFmtId="0" fontId="100" fillId="7" borderId="4" xfId="26" applyFont="1" applyFill="1" applyBorder="1" applyAlignment="1">
      <alignment horizontal="center" wrapText="1"/>
    </xf>
    <xf numFmtId="0" fontId="100" fillId="7" borderId="11" xfId="26" applyFont="1" applyFill="1" applyBorder="1" applyAlignment="1">
      <alignment horizontal="center"/>
    </xf>
    <xf numFmtId="0" fontId="100" fillId="7" borderId="68" xfId="26" applyFont="1" applyFill="1" applyBorder="1"/>
    <xf numFmtId="0" fontId="100" fillId="7" borderId="36" xfId="26" applyFont="1" applyFill="1" applyBorder="1"/>
    <xf numFmtId="0" fontId="100" fillId="7" borderId="10" xfId="26" applyFont="1" applyFill="1" applyBorder="1" applyAlignment="1">
      <alignment horizontal="center"/>
    </xf>
    <xf numFmtId="0" fontId="100" fillId="7" borderId="22" xfId="26" applyFont="1" applyFill="1" applyBorder="1" applyAlignment="1">
      <alignment horizontal="center"/>
    </xf>
    <xf numFmtId="0" fontId="98" fillId="0" borderId="65" xfId="26" applyFont="1" applyBorder="1" applyAlignment="1">
      <alignment horizontal="center"/>
    </xf>
    <xf numFmtId="0" fontId="98" fillId="0" borderId="39" xfId="26" applyFont="1" applyBorder="1" applyAlignment="1">
      <alignment horizontal="center"/>
    </xf>
    <xf numFmtId="0" fontId="98" fillId="0" borderId="66" xfId="26" applyFont="1" applyBorder="1" applyAlignment="1">
      <alignment horizontal="center"/>
    </xf>
    <xf numFmtId="0" fontId="98" fillId="0" borderId="59" xfId="26" applyFont="1" applyBorder="1" applyAlignment="1">
      <alignment horizontal="center"/>
    </xf>
    <xf numFmtId="0" fontId="98" fillId="0" borderId="58" xfId="26" applyFont="1" applyBorder="1" applyAlignment="1">
      <alignment horizontal="center"/>
    </xf>
    <xf numFmtId="0" fontId="98" fillId="0" borderId="55" xfId="26" applyFont="1" applyBorder="1" applyAlignment="1">
      <alignment horizontal="center"/>
    </xf>
    <xf numFmtId="0" fontId="100" fillId="7" borderId="99" xfId="26" applyFont="1" applyFill="1" applyBorder="1"/>
    <xf numFmtId="0" fontId="100" fillId="7" borderId="34" xfId="26" applyFont="1" applyFill="1" applyBorder="1"/>
    <xf numFmtId="0" fontId="100" fillId="7" borderId="23" xfId="26" applyFont="1" applyFill="1" applyBorder="1"/>
    <xf numFmtId="0" fontId="100" fillId="7" borderId="100" xfId="26" applyFont="1" applyFill="1" applyBorder="1" applyAlignment="1">
      <alignment horizontal="center"/>
    </xf>
    <xf numFmtId="0" fontId="100" fillId="7" borderId="104" xfId="26" applyFont="1" applyFill="1" applyBorder="1" applyAlignment="1">
      <alignment horizontal="center"/>
    </xf>
    <xf numFmtId="0" fontId="100" fillId="12" borderId="104" xfId="26" applyFont="1" applyFill="1" applyBorder="1" applyAlignment="1">
      <alignment horizontal="center"/>
    </xf>
    <xf numFmtId="0" fontId="100" fillId="12" borderId="11" xfId="26" applyFont="1" applyFill="1" applyBorder="1" applyAlignment="1">
      <alignment horizontal="center"/>
    </xf>
    <xf numFmtId="0" fontId="100" fillId="0" borderId="4" xfId="26" applyFont="1" applyBorder="1" applyAlignment="1">
      <alignment horizontal="left"/>
    </xf>
    <xf numFmtId="0" fontId="100" fillId="0" borderId="23" xfId="26" applyFont="1" applyBorder="1" applyAlignment="1">
      <alignment horizontal="left"/>
    </xf>
    <xf numFmtId="0" fontId="112" fillId="0" borderId="4" xfId="26" applyFont="1" applyBorder="1" applyAlignment="1">
      <alignment vertical="top" wrapText="1"/>
    </xf>
    <xf numFmtId="0" fontId="112" fillId="0" borderId="4" xfId="26" applyFont="1" applyBorder="1" applyAlignment="1">
      <alignment horizontal="left" vertical="center" wrapText="1"/>
    </xf>
    <xf numFmtId="0" fontId="100" fillId="0" borderId="57" xfId="26" applyFont="1" applyBorder="1" applyAlignment="1">
      <alignment horizontal="right" wrapText="1"/>
    </xf>
    <xf numFmtId="0" fontId="112" fillId="0" borderId="4" xfId="26" applyFont="1" applyBorder="1" applyAlignment="1">
      <alignment horizontal="left" wrapText="1"/>
    </xf>
    <xf numFmtId="0" fontId="100" fillId="0" borderId="4" xfId="26" applyFont="1" applyBorder="1" applyAlignment="1">
      <alignment horizontal="left" vertical="center" wrapText="1"/>
    </xf>
    <xf numFmtId="0" fontId="100" fillId="0" borderId="23" xfId="26" applyFont="1" applyBorder="1" applyAlignment="1">
      <alignment horizontal="left" vertical="top" wrapText="1"/>
    </xf>
    <xf numFmtId="0" fontId="100" fillId="0" borderId="94" xfId="26" applyFont="1" applyBorder="1" applyAlignment="1">
      <alignment horizontal="left" vertical="top" wrapText="1"/>
    </xf>
    <xf numFmtId="0" fontId="100" fillId="0" borderId="22" xfId="26" applyFont="1" applyBorder="1" applyAlignment="1">
      <alignment horizontal="left" vertical="top" wrapText="1"/>
    </xf>
    <xf numFmtId="0" fontId="112" fillId="0" borderId="4" xfId="26" applyFont="1" applyBorder="1" applyAlignment="1">
      <alignment horizontal="left" vertical="top" wrapText="1"/>
    </xf>
    <xf numFmtId="0" fontId="100" fillId="0" borderId="57" xfId="26" applyFont="1" applyBorder="1" applyAlignment="1">
      <alignment horizontal="right" vertical="top" wrapText="1"/>
    </xf>
    <xf numFmtId="0" fontId="100" fillId="0" borderId="94" xfId="26" applyFont="1" applyBorder="1" applyAlignment="1">
      <alignment horizontal="left"/>
    </xf>
    <xf numFmtId="0" fontId="100" fillId="0" borderId="22" xfId="26" applyFont="1" applyBorder="1" applyAlignment="1">
      <alignment horizontal="left"/>
    </xf>
    <xf numFmtId="0" fontId="112" fillId="0" borderId="4" xfId="26" applyFont="1" applyBorder="1" applyAlignment="1">
      <alignment horizontal="left"/>
    </xf>
    <xf numFmtId="0" fontId="112" fillId="0" borderId="34" xfId="26" applyFont="1" applyBorder="1" applyAlignment="1">
      <alignment horizontal="left"/>
    </xf>
    <xf numFmtId="0" fontId="112" fillId="0" borderId="24" xfId="26" applyFont="1" applyBorder="1" applyAlignment="1">
      <alignment horizontal="left"/>
    </xf>
    <xf numFmtId="0" fontId="112" fillId="0" borderId="57" xfId="26" applyFont="1" applyBorder="1" applyAlignment="1">
      <alignment horizontal="left"/>
    </xf>
    <xf numFmtId="0" fontId="112" fillId="0" borderId="51" xfId="26" applyFont="1" applyBorder="1" applyAlignment="1">
      <alignment horizontal="left"/>
    </xf>
    <xf numFmtId="0" fontId="112" fillId="0" borderId="23" xfId="26" applyFont="1" applyBorder="1" applyAlignment="1">
      <alignment horizontal="left"/>
    </xf>
    <xf numFmtId="0" fontId="112" fillId="0" borderId="94" xfId="26" applyFont="1" applyBorder="1" applyAlignment="1">
      <alignment horizontal="left"/>
    </xf>
    <xf numFmtId="0" fontId="112" fillId="0" borderId="22" xfId="26" applyFont="1" applyBorder="1" applyAlignment="1">
      <alignment horizontal="left"/>
    </xf>
    <xf numFmtId="0" fontId="112" fillId="0" borderId="0" xfId="26" applyFont="1" applyBorder="1" applyAlignment="1">
      <alignment horizontal="left" vertical="top" wrapText="1"/>
    </xf>
    <xf numFmtId="0" fontId="112" fillId="0" borderId="36" xfId="26" applyFont="1" applyBorder="1" applyAlignment="1">
      <alignment horizontal="left"/>
    </xf>
    <xf numFmtId="0" fontId="112" fillId="0" borderId="25" xfId="26" applyFont="1" applyBorder="1" applyAlignment="1">
      <alignment horizontal="left"/>
    </xf>
    <xf numFmtId="0" fontId="112" fillId="0" borderId="24" xfId="26" applyFont="1" applyBorder="1" applyAlignment="1">
      <alignment horizontal="left" vertical="top" wrapText="1"/>
    </xf>
    <xf numFmtId="0" fontId="112" fillId="0" borderId="57" xfId="26" applyFont="1" applyBorder="1" applyAlignment="1">
      <alignment horizontal="left" vertical="top" wrapText="1"/>
    </xf>
    <xf numFmtId="0" fontId="112" fillId="0" borderId="51" xfId="26" applyFont="1" applyBorder="1" applyAlignment="1">
      <alignment horizontal="left" vertical="top" wrapText="1"/>
    </xf>
    <xf numFmtId="0" fontId="112" fillId="0" borderId="23" xfId="26" applyFont="1" applyBorder="1" applyAlignment="1">
      <alignment horizontal="left" vertical="top" wrapText="1"/>
    </xf>
    <xf numFmtId="0" fontId="112" fillId="0" borderId="94" xfId="26" applyFont="1" applyBorder="1" applyAlignment="1">
      <alignment horizontal="left" vertical="top" wrapText="1"/>
    </xf>
    <xf numFmtId="0" fontId="112" fillId="0" borderId="22" xfId="26" applyFont="1" applyBorder="1" applyAlignment="1">
      <alignment horizontal="left" vertical="top" wrapText="1"/>
    </xf>
    <xf numFmtId="0" fontId="100" fillId="0" borderId="23" xfId="26" applyFont="1" applyBorder="1" applyAlignment="1">
      <alignment horizontal="left" wrapText="1"/>
    </xf>
    <xf numFmtId="0" fontId="100" fillId="0" borderId="94" xfId="26" applyFont="1" applyBorder="1" applyAlignment="1">
      <alignment horizontal="left" wrapText="1"/>
    </xf>
    <xf numFmtId="0" fontId="100" fillId="0" borderId="22" xfId="26" applyFont="1" applyBorder="1" applyAlignment="1">
      <alignment horizontal="left" wrapText="1"/>
    </xf>
    <xf numFmtId="0" fontId="100" fillId="0" borderId="23" xfId="26" applyFont="1" applyBorder="1" applyAlignment="1">
      <alignment horizontal="left" vertical="center" wrapText="1"/>
    </xf>
    <xf numFmtId="0" fontId="100" fillId="0" borderId="94" xfId="26" applyFont="1" applyBorder="1" applyAlignment="1">
      <alignment horizontal="left" vertical="center" wrapText="1"/>
    </xf>
    <xf numFmtId="0" fontId="100" fillId="0" borderId="22" xfId="26" applyFont="1" applyBorder="1" applyAlignment="1">
      <alignment horizontal="left" vertical="center" wrapText="1"/>
    </xf>
    <xf numFmtId="0" fontId="112" fillId="0" borderId="23" xfId="26" applyFont="1" applyBorder="1" applyAlignment="1">
      <alignment horizontal="left" wrapText="1"/>
    </xf>
    <xf numFmtId="0" fontId="112" fillId="0" borderId="94" xfId="26" applyFont="1" applyBorder="1" applyAlignment="1">
      <alignment horizontal="left" wrapText="1"/>
    </xf>
    <xf numFmtId="0" fontId="112" fillId="0" borderId="22" xfId="26" applyFont="1" applyBorder="1" applyAlignment="1">
      <alignment horizontal="left" wrapText="1"/>
    </xf>
    <xf numFmtId="0" fontId="15" fillId="0" borderId="0" xfId="20" applyFont="1" applyBorder="1" applyAlignment="1">
      <alignment horizontal="right" wrapText="1"/>
    </xf>
    <xf numFmtId="0" fontId="121" fillId="0" borderId="0" xfId="20" applyFont="1" applyBorder="1" applyAlignment="1">
      <alignment textRotation="90"/>
    </xf>
    <xf numFmtId="0" fontId="99" fillId="0" borderId="16" xfId="20" applyFont="1" applyBorder="1" applyAlignment="1">
      <alignment textRotation="90"/>
    </xf>
    <xf numFmtId="0" fontId="98" fillId="0" borderId="0" xfId="20" applyFont="1" applyAlignment="1">
      <alignment horizontal="center"/>
    </xf>
    <xf numFmtId="0" fontId="98" fillId="0" borderId="0" xfId="20" applyFont="1" applyAlignment="1">
      <alignment horizontal="center" vertical="center"/>
    </xf>
    <xf numFmtId="0" fontId="99" fillId="0" borderId="4" xfId="20" applyFont="1" applyBorder="1" applyAlignment="1">
      <alignment horizontal="center"/>
    </xf>
    <xf numFmtId="0" fontId="99" fillId="0" borderId="23" xfId="20" applyFont="1" applyBorder="1" applyAlignment="1">
      <alignment horizontal="center"/>
    </xf>
    <xf numFmtId="0" fontId="99" fillId="0" borderId="22" xfId="20" applyFont="1" applyBorder="1" applyAlignment="1">
      <alignment horizontal="center"/>
    </xf>
    <xf numFmtId="0" fontId="99" fillId="0" borderId="23" xfId="20" applyFont="1" applyFill="1" applyBorder="1" applyAlignment="1">
      <alignment horizontal="center"/>
    </xf>
    <xf numFmtId="0" fontId="99" fillId="0" borderId="22" xfId="20" applyFont="1" applyFill="1" applyBorder="1" applyAlignment="1">
      <alignment horizontal="center"/>
    </xf>
    <xf numFmtId="0" fontId="6" fillId="0" borderId="0" xfId="20" applyFont="1" applyBorder="1" applyAlignment="1">
      <alignment horizontal="right"/>
    </xf>
    <xf numFmtId="0" fontId="0" fillId="0" borderId="0" xfId="0"/>
    <xf numFmtId="0" fontId="213" fillId="13" borderId="24" xfId="0" applyFont="1" applyFill="1" applyBorder="1" applyAlignment="1">
      <alignment horizontal="left" vertical="top" wrapText="1" indent="4"/>
    </xf>
    <xf numFmtId="0" fontId="213" fillId="13" borderId="57" xfId="0" applyFont="1" applyFill="1" applyBorder="1" applyAlignment="1">
      <alignment horizontal="left" vertical="top" wrapText="1" indent="4"/>
    </xf>
    <xf numFmtId="0" fontId="213" fillId="13" borderId="51" xfId="0" applyFont="1" applyFill="1" applyBorder="1" applyAlignment="1">
      <alignment horizontal="left" vertical="top" wrapText="1" indent="4"/>
    </xf>
    <xf numFmtId="0" fontId="213" fillId="13" borderId="25" xfId="0" applyFont="1" applyFill="1" applyBorder="1" applyAlignment="1">
      <alignment horizontal="left" vertical="top" wrapText="1" indent="4"/>
    </xf>
    <xf numFmtId="0" fontId="213" fillId="13" borderId="16" xfId="0" applyFont="1" applyFill="1" applyBorder="1" applyAlignment="1">
      <alignment horizontal="left" vertical="top" wrapText="1" indent="4"/>
    </xf>
    <xf numFmtId="0" fontId="213" fillId="13" borderId="52" xfId="0" applyFont="1" applyFill="1" applyBorder="1" applyAlignment="1">
      <alignment horizontal="left" vertical="top" wrapText="1" indent="4"/>
    </xf>
    <xf numFmtId="0" fontId="210" fillId="0" borderId="4" xfId="0" applyFont="1" applyBorder="1" applyAlignment="1">
      <alignment horizontal="left" vertical="top" wrapText="1"/>
    </xf>
    <xf numFmtId="0" fontId="215" fillId="13" borderId="4" xfId="0" applyFont="1" applyFill="1" applyBorder="1" applyAlignment="1">
      <alignment horizontal="left" vertical="top" indent="4"/>
    </xf>
    <xf numFmtId="0" fontId="210" fillId="13" borderId="4" xfId="0" applyFont="1" applyFill="1" applyBorder="1" applyAlignment="1">
      <alignment horizontal="left" vertical="top"/>
    </xf>
    <xf numFmtId="0" fontId="87" fillId="2" borderId="113" xfId="0" applyFont="1" applyFill="1" applyBorder="1" applyAlignment="1">
      <alignment horizontal="left" vertical="center" wrapText="1"/>
    </xf>
    <xf numFmtId="0" fontId="87" fillId="2" borderId="137" xfId="0" applyFont="1" applyFill="1" applyBorder="1" applyAlignment="1">
      <alignment horizontal="left" vertical="center" wrapText="1"/>
    </xf>
    <xf numFmtId="0" fontId="87" fillId="2" borderId="138" xfId="0" applyFont="1" applyFill="1" applyBorder="1" applyAlignment="1">
      <alignment horizontal="left" vertical="center" wrapText="1"/>
    </xf>
    <xf numFmtId="0" fontId="87" fillId="2" borderId="113" xfId="0" applyFont="1" applyFill="1" applyBorder="1" applyAlignment="1">
      <alignment horizontal="left" vertical="top" wrapText="1"/>
    </xf>
    <xf numFmtId="0" fontId="87" fillId="2" borderId="137" xfId="0" applyFont="1" applyFill="1" applyBorder="1" applyAlignment="1">
      <alignment horizontal="left" vertical="top" wrapText="1"/>
    </xf>
    <xf numFmtId="0" fontId="87" fillId="2" borderId="138" xfId="0" applyFont="1" applyFill="1" applyBorder="1" applyAlignment="1">
      <alignment horizontal="left" vertical="top" wrapText="1"/>
    </xf>
    <xf numFmtId="178" fontId="92" fillId="0" borderId="113" xfId="0" applyNumberFormat="1" applyFont="1" applyFill="1" applyBorder="1" applyAlignment="1">
      <alignment horizontal="left" vertical="top" wrapText="1"/>
    </xf>
    <xf numFmtId="178" fontId="92" fillId="0" borderId="137" xfId="0" applyNumberFormat="1" applyFont="1" applyFill="1" applyBorder="1" applyAlignment="1">
      <alignment horizontal="left" vertical="top" wrapText="1"/>
    </xf>
    <xf numFmtId="178" fontId="92" fillId="0" borderId="138" xfId="0" applyNumberFormat="1" applyFont="1" applyFill="1" applyBorder="1" applyAlignment="1">
      <alignment horizontal="left" vertical="top" wrapText="1"/>
    </xf>
    <xf numFmtId="178" fontId="92" fillId="0" borderId="146" xfId="0" applyNumberFormat="1" applyFont="1" applyFill="1" applyBorder="1" applyAlignment="1">
      <alignment horizontal="left" vertical="top" wrapText="1"/>
    </xf>
    <xf numFmtId="0" fontId="0" fillId="0" borderId="139" xfId="0" applyFill="1" applyBorder="1" applyAlignment="1">
      <alignment horizontal="left" vertical="top" wrapText="1"/>
    </xf>
    <xf numFmtId="178" fontId="88" fillId="3" borderId="139" xfId="0" applyNumberFormat="1" applyFont="1" applyFill="1" applyBorder="1" applyAlignment="1">
      <alignment horizontal="left" vertical="top" wrapText="1"/>
    </xf>
    <xf numFmtId="175" fontId="148" fillId="0" borderId="147" xfId="0" applyNumberFormat="1" applyFont="1" applyFill="1" applyBorder="1" applyAlignment="1">
      <alignment horizontal="center" vertical="top" wrapText="1"/>
    </xf>
    <xf numFmtId="175" fontId="148" fillId="0" borderId="148" xfId="0" applyNumberFormat="1" applyFont="1" applyFill="1" applyBorder="1" applyAlignment="1">
      <alignment horizontal="center" vertical="top" wrapText="1"/>
    </xf>
    <xf numFmtId="175" fontId="148" fillId="0" borderId="149" xfId="0" applyNumberFormat="1" applyFont="1" applyFill="1" applyBorder="1" applyAlignment="1">
      <alignment horizontal="center" vertical="top" wrapText="1"/>
    </xf>
    <xf numFmtId="175" fontId="149" fillId="0" borderId="113" xfId="0" applyNumberFormat="1" applyFont="1" applyFill="1" applyBorder="1" applyAlignment="1">
      <alignment horizontal="right" vertical="top" wrapText="1"/>
    </xf>
    <xf numFmtId="175" fontId="149" fillId="0" borderId="137" xfId="0" applyNumberFormat="1" applyFont="1" applyFill="1" applyBorder="1" applyAlignment="1">
      <alignment horizontal="right" vertical="top" wrapText="1"/>
    </xf>
    <xf numFmtId="175" fontId="149" fillId="0" borderId="138" xfId="0" applyNumberFormat="1" applyFont="1" applyFill="1" applyBorder="1" applyAlignment="1">
      <alignment horizontal="right" vertical="top" wrapText="1"/>
    </xf>
    <xf numFmtId="0" fontId="91" fillId="0" borderId="150" xfId="0" applyFont="1" applyFill="1" applyBorder="1" applyAlignment="1">
      <alignment horizontal="center" vertical="top" wrapText="1"/>
    </xf>
    <xf numFmtId="0" fontId="91" fillId="0" borderId="148" xfId="0" applyFont="1" applyFill="1" applyBorder="1" applyAlignment="1">
      <alignment horizontal="center" vertical="top" wrapText="1"/>
    </xf>
    <xf numFmtId="0" fontId="91" fillId="0" borderId="151" xfId="0" applyFont="1" applyFill="1" applyBorder="1" applyAlignment="1">
      <alignment horizontal="center" vertical="top" wrapText="1"/>
    </xf>
    <xf numFmtId="0" fontId="91" fillId="0" borderId="147" xfId="0" applyFont="1" applyFill="1" applyBorder="1" applyAlignment="1">
      <alignment horizontal="left" vertical="top" wrapText="1"/>
    </xf>
    <xf numFmtId="0" fontId="91" fillId="0" borderId="148" xfId="0" applyFont="1" applyFill="1" applyBorder="1" applyAlignment="1">
      <alignment horizontal="left" vertical="top" wrapText="1"/>
    </xf>
    <xf numFmtId="0" fontId="91" fillId="0" borderId="149" xfId="0" applyFont="1" applyFill="1" applyBorder="1" applyAlignment="1">
      <alignment horizontal="left" vertical="top" wrapText="1"/>
    </xf>
    <xf numFmtId="0" fontId="87" fillId="2" borderId="0" xfId="0" applyFont="1" applyFill="1" applyBorder="1" applyAlignment="1">
      <alignment horizontal="left" wrapText="1"/>
    </xf>
    <xf numFmtId="0" fontId="87" fillId="2" borderId="124" xfId="0" applyFont="1" applyFill="1" applyBorder="1" applyAlignment="1">
      <alignment horizontal="left" wrapText="1"/>
    </xf>
    <xf numFmtId="0" fontId="87" fillId="2" borderId="135" xfId="0" applyFont="1" applyFill="1" applyBorder="1" applyAlignment="1">
      <alignment horizontal="left" wrapText="1"/>
    </xf>
    <xf numFmtId="0" fontId="87" fillId="2" borderId="127" xfId="0" applyFont="1" applyFill="1" applyBorder="1" applyAlignment="1">
      <alignment horizontal="left" wrapText="1"/>
    </xf>
    <xf numFmtId="0" fontId="87" fillId="2" borderId="140" xfId="0" applyFont="1" applyFill="1" applyBorder="1" applyAlignment="1">
      <alignment horizontal="left" wrapText="1"/>
    </xf>
    <xf numFmtId="177" fontId="149" fillId="2" borderId="113" xfId="0" applyNumberFormat="1" applyFont="1" applyFill="1" applyBorder="1" applyAlignment="1">
      <alignment horizontal="left" vertical="top" wrapText="1"/>
    </xf>
    <xf numFmtId="177" fontId="149" fillId="2" borderId="137" xfId="0" applyNumberFormat="1" applyFont="1" applyFill="1" applyBorder="1" applyAlignment="1">
      <alignment horizontal="left" vertical="top" wrapText="1"/>
    </xf>
    <xf numFmtId="177" fontId="149" fillId="2" borderId="138" xfId="0" applyNumberFormat="1" applyFont="1" applyFill="1" applyBorder="1" applyAlignment="1">
      <alignment horizontal="left" vertical="top" wrapText="1"/>
    </xf>
    <xf numFmtId="174" fontId="149" fillId="2" borderId="113" xfId="0" applyNumberFormat="1" applyFont="1" applyFill="1" applyBorder="1" applyAlignment="1">
      <alignment horizontal="left" vertical="top" wrapText="1"/>
    </xf>
    <xf numFmtId="174" fontId="149" fillId="2" borderId="137" xfId="0" applyNumberFormat="1" applyFont="1" applyFill="1" applyBorder="1" applyAlignment="1">
      <alignment horizontal="left" vertical="top" wrapText="1"/>
    </xf>
    <xf numFmtId="174" fontId="149" fillId="2" borderId="138" xfId="0" applyNumberFormat="1" applyFont="1" applyFill="1" applyBorder="1" applyAlignment="1">
      <alignment horizontal="left" vertical="top" wrapText="1"/>
    </xf>
    <xf numFmtId="174" fontId="148" fillId="0" borderId="113" xfId="0" applyNumberFormat="1" applyFont="1" applyFill="1" applyBorder="1" applyAlignment="1">
      <alignment horizontal="left" vertical="top" wrapText="1"/>
    </xf>
    <xf numFmtId="174" fontId="148" fillId="0" borderId="137" xfId="0" applyNumberFormat="1" applyFont="1" applyFill="1" applyBorder="1" applyAlignment="1">
      <alignment horizontal="left" vertical="top" wrapText="1"/>
    </xf>
    <xf numFmtId="174" fontId="148" fillId="0" borderId="138" xfId="0" applyNumberFormat="1" applyFont="1" applyFill="1" applyBorder="1" applyAlignment="1">
      <alignment horizontal="left" vertical="top" wrapText="1"/>
    </xf>
    <xf numFmtId="174" fontId="149" fillId="0" borderId="113" xfId="0" applyNumberFormat="1" applyFont="1" applyFill="1" applyBorder="1" applyAlignment="1">
      <alignment horizontal="left" vertical="top" wrapText="1"/>
    </xf>
    <xf numFmtId="174" fontId="149" fillId="0" borderId="137" xfId="0" applyNumberFormat="1" applyFont="1" applyFill="1" applyBorder="1" applyAlignment="1">
      <alignment horizontal="left" vertical="top" wrapText="1"/>
    </xf>
    <xf numFmtId="174" fontId="149" fillId="0" borderId="146" xfId="0" applyNumberFormat="1" applyFont="1" applyFill="1" applyBorder="1" applyAlignment="1">
      <alignment horizontal="left" vertical="top" wrapText="1"/>
    </xf>
    <xf numFmtId="0" fontId="87" fillId="3" borderId="139" xfId="0" applyFont="1" applyFill="1" applyBorder="1" applyAlignment="1">
      <alignment horizontal="left" vertical="top" wrapText="1"/>
    </xf>
    <xf numFmtId="0" fontId="0" fillId="2" borderId="0" xfId="0" applyFill="1" applyBorder="1" applyAlignment="1">
      <alignment horizontal="left" vertical="top" wrapText="1"/>
    </xf>
    <xf numFmtId="0" fontId="0" fillId="2" borderId="124" xfId="0" applyFill="1" applyBorder="1" applyAlignment="1">
      <alignment horizontal="left" vertical="top" wrapText="1"/>
    </xf>
    <xf numFmtId="177" fontId="149" fillId="0" borderId="113" xfId="0" applyNumberFormat="1" applyFont="1" applyFill="1" applyBorder="1" applyAlignment="1">
      <alignment horizontal="left" vertical="top" wrapText="1"/>
    </xf>
    <xf numFmtId="177" fontId="149" fillId="0" borderId="137" xfId="0" applyNumberFormat="1" applyFont="1" applyFill="1" applyBorder="1" applyAlignment="1">
      <alignment horizontal="left" vertical="top" wrapText="1"/>
    </xf>
    <xf numFmtId="177" fontId="149" fillId="0" borderId="138" xfId="0" applyNumberFormat="1" applyFont="1" applyFill="1" applyBorder="1" applyAlignment="1">
      <alignment horizontal="left" vertical="top" wrapText="1"/>
    </xf>
    <xf numFmtId="174" fontId="149" fillId="0" borderId="138" xfId="0" applyNumberFormat="1" applyFont="1" applyFill="1" applyBorder="1" applyAlignment="1">
      <alignment horizontal="left" vertical="top" wrapText="1"/>
    </xf>
    <xf numFmtId="0" fontId="91" fillId="0" borderId="113" xfId="0" applyFont="1" applyFill="1" applyBorder="1" applyAlignment="1">
      <alignment horizontal="left" vertical="top" wrapText="1"/>
    </xf>
    <xf numFmtId="0" fontId="91" fillId="0" borderId="137" xfId="0" applyFont="1" applyFill="1" applyBorder="1" applyAlignment="1">
      <alignment horizontal="left" vertical="top" wrapText="1"/>
    </xf>
    <xf numFmtId="0" fontId="91" fillId="0" borderId="138" xfId="0" applyFont="1" applyFill="1" applyBorder="1" applyAlignment="1">
      <alignment horizontal="left" vertical="top" wrapText="1"/>
    </xf>
    <xf numFmtId="175" fontId="148" fillId="2" borderId="113" xfId="0" applyNumberFormat="1" applyFont="1" applyFill="1" applyBorder="1" applyAlignment="1">
      <alignment horizontal="left" vertical="top" wrapText="1"/>
    </xf>
    <xf numFmtId="175" fontId="148" fillId="2" borderId="137" xfId="0" applyNumberFormat="1" applyFont="1" applyFill="1" applyBorder="1" applyAlignment="1">
      <alignment horizontal="left" vertical="top" wrapText="1"/>
    </xf>
    <xf numFmtId="175" fontId="148" fillId="2" borderId="138" xfId="0" applyNumberFormat="1" applyFont="1" applyFill="1" applyBorder="1" applyAlignment="1">
      <alignment horizontal="left" vertical="top" wrapText="1"/>
    </xf>
    <xf numFmtId="176" fontId="148" fillId="2" borderId="113" xfId="0" applyNumberFormat="1" applyFont="1" applyFill="1" applyBorder="1" applyAlignment="1">
      <alignment horizontal="left" vertical="top" wrapText="1"/>
    </xf>
    <xf numFmtId="176" fontId="148" fillId="2" borderId="137" xfId="0" applyNumberFormat="1" applyFont="1" applyFill="1" applyBorder="1" applyAlignment="1">
      <alignment horizontal="left" vertical="top" wrapText="1"/>
    </xf>
    <xf numFmtId="176" fontId="148" fillId="2" borderId="138" xfId="0" applyNumberFormat="1" applyFont="1" applyFill="1" applyBorder="1" applyAlignment="1">
      <alignment horizontal="left" vertical="top" wrapText="1"/>
    </xf>
    <xf numFmtId="0" fontId="91" fillId="2" borderId="113" xfId="0" applyFont="1" applyFill="1" applyBorder="1" applyAlignment="1">
      <alignment horizontal="center" vertical="top" wrapText="1"/>
    </xf>
    <xf numFmtId="0" fontId="91" fillId="2" borderId="137" xfId="0" applyFont="1" applyFill="1" applyBorder="1" applyAlignment="1">
      <alignment horizontal="center" vertical="top" wrapText="1"/>
    </xf>
    <xf numFmtId="0" fontId="91" fillId="2" borderId="138" xfId="0" applyFont="1" applyFill="1" applyBorder="1" applyAlignment="1">
      <alignment horizontal="center" vertical="top" wrapText="1"/>
    </xf>
    <xf numFmtId="0" fontId="91" fillId="2" borderId="113" xfId="0" applyFont="1" applyFill="1" applyBorder="1" applyAlignment="1">
      <alignment horizontal="left" vertical="top" wrapText="1"/>
    </xf>
    <xf numFmtId="0" fontId="91" fillId="2" borderId="137" xfId="0" applyFont="1" applyFill="1" applyBorder="1" applyAlignment="1">
      <alignment horizontal="left" vertical="top" wrapText="1"/>
    </xf>
    <xf numFmtId="0" fontId="91" fillId="2" borderId="138" xfId="0" applyFont="1" applyFill="1" applyBorder="1" applyAlignment="1">
      <alignment horizontal="left" vertical="top" wrapText="1"/>
    </xf>
    <xf numFmtId="177" fontId="149" fillId="2" borderId="113" xfId="0" applyNumberFormat="1" applyFont="1" applyFill="1" applyBorder="1" applyAlignment="1">
      <alignment horizontal="right" vertical="top" wrapText="1"/>
    </xf>
    <xf numFmtId="177" fontId="149" fillId="2" borderId="137" xfId="0" applyNumberFormat="1" applyFont="1" applyFill="1" applyBorder="1" applyAlignment="1">
      <alignment horizontal="right" vertical="top" wrapText="1"/>
    </xf>
    <xf numFmtId="177" fontId="149" fillId="2" borderId="138" xfId="0" applyNumberFormat="1" applyFont="1" applyFill="1" applyBorder="1" applyAlignment="1">
      <alignment horizontal="right" vertical="top" wrapText="1"/>
    </xf>
    <xf numFmtId="175" fontId="148" fillId="0" borderId="152" xfId="0" applyNumberFormat="1" applyFont="1" applyFill="1" applyBorder="1" applyAlignment="1">
      <alignment horizontal="left" vertical="top" wrapText="1"/>
    </xf>
    <xf numFmtId="175" fontId="148" fillId="0" borderId="137" xfId="0" applyNumberFormat="1" applyFont="1" applyFill="1" applyBorder="1" applyAlignment="1">
      <alignment horizontal="left" vertical="top" wrapText="1"/>
    </xf>
    <xf numFmtId="175" fontId="148" fillId="0" borderId="138" xfId="0" applyNumberFormat="1" applyFont="1" applyFill="1" applyBorder="1" applyAlignment="1">
      <alignment horizontal="left" vertical="top" wrapText="1"/>
    </xf>
    <xf numFmtId="175" fontId="148" fillId="0" borderId="113" xfId="0" applyNumberFormat="1" applyFont="1" applyFill="1" applyBorder="1" applyAlignment="1">
      <alignment horizontal="right" vertical="top" wrapText="1"/>
    </xf>
    <xf numFmtId="175" fontId="148" fillId="0" borderId="137" xfId="0" applyNumberFormat="1" applyFont="1" applyFill="1" applyBorder="1" applyAlignment="1">
      <alignment horizontal="right" vertical="top" wrapText="1"/>
    </xf>
    <xf numFmtId="175" fontId="148" fillId="0" borderId="138" xfId="0" applyNumberFormat="1" applyFont="1" applyFill="1" applyBorder="1" applyAlignment="1">
      <alignment horizontal="right" vertical="top" wrapText="1"/>
    </xf>
    <xf numFmtId="0" fontId="91" fillId="0" borderId="113" xfId="0" applyFont="1" applyFill="1" applyBorder="1" applyAlignment="1">
      <alignment horizontal="center" vertical="top" wrapText="1"/>
    </xf>
    <xf numFmtId="0" fontId="91" fillId="0" borderId="137" xfId="0" applyFont="1" applyFill="1" applyBorder="1" applyAlignment="1">
      <alignment horizontal="center" vertical="top" wrapText="1"/>
    </xf>
    <xf numFmtId="0" fontId="91" fillId="0" borderId="146" xfId="0" applyFont="1" applyFill="1" applyBorder="1" applyAlignment="1">
      <alignment horizontal="center" vertical="top" wrapText="1"/>
    </xf>
    <xf numFmtId="0" fontId="91" fillId="0" borderId="152" xfId="0" applyFont="1" applyFill="1" applyBorder="1" applyAlignment="1">
      <alignment horizontal="left" vertical="top" wrapText="1"/>
    </xf>
    <xf numFmtId="0" fontId="91" fillId="0" borderId="146" xfId="0" applyFont="1" applyFill="1" applyBorder="1" applyAlignment="1">
      <alignment horizontal="left" vertical="top" wrapText="1"/>
    </xf>
    <xf numFmtId="175" fontId="148" fillId="0" borderId="113" xfId="0" applyNumberFormat="1" applyFont="1" applyFill="1" applyBorder="1" applyAlignment="1">
      <alignment horizontal="left" vertical="top" wrapText="1"/>
    </xf>
    <xf numFmtId="177" fontId="149" fillId="0" borderId="113" xfId="0" applyNumberFormat="1" applyFont="1" applyFill="1" applyBorder="1" applyAlignment="1">
      <alignment horizontal="right" vertical="top" wrapText="1"/>
    </xf>
    <xf numFmtId="177" fontId="149" fillId="0" borderId="137" xfId="0" applyNumberFormat="1" applyFont="1" applyFill="1" applyBorder="1" applyAlignment="1">
      <alignment horizontal="right" vertical="top" wrapText="1"/>
    </xf>
    <xf numFmtId="177" fontId="149" fillId="0" borderId="138" xfId="0" applyNumberFormat="1" applyFont="1" applyFill="1" applyBorder="1" applyAlignment="1">
      <alignment horizontal="right" vertical="top" wrapText="1"/>
    </xf>
    <xf numFmtId="0" fontId="91" fillId="0" borderId="138" xfId="0" applyFont="1" applyFill="1" applyBorder="1" applyAlignment="1">
      <alignment horizontal="center" vertical="top" wrapText="1"/>
    </xf>
    <xf numFmtId="176" fontId="148" fillId="0" borderId="113" xfId="0" applyNumberFormat="1" applyFont="1" applyFill="1" applyBorder="1" applyAlignment="1">
      <alignment horizontal="left" vertical="top" wrapText="1"/>
    </xf>
    <xf numFmtId="176" fontId="148" fillId="0" borderId="137" xfId="0" applyNumberFormat="1" applyFont="1" applyFill="1" applyBorder="1" applyAlignment="1">
      <alignment horizontal="left" vertical="top" wrapText="1"/>
    </xf>
    <xf numFmtId="176" fontId="148" fillId="0" borderId="138" xfId="0" applyNumberFormat="1" applyFont="1" applyFill="1" applyBorder="1" applyAlignment="1">
      <alignment horizontal="left" vertical="top" wrapText="1"/>
    </xf>
    <xf numFmtId="175" fontId="148" fillId="2" borderId="113" xfId="0" applyNumberFormat="1" applyFont="1" applyFill="1" applyBorder="1" applyAlignment="1">
      <alignment horizontal="right" vertical="top" wrapText="1"/>
    </xf>
    <xf numFmtId="175" fontId="148" fillId="2" borderId="137" xfId="0" applyNumberFormat="1" applyFont="1" applyFill="1" applyBorder="1" applyAlignment="1">
      <alignment horizontal="right" vertical="top" wrapText="1"/>
    </xf>
    <xf numFmtId="175" fontId="148" fillId="2" borderId="138" xfId="0" applyNumberFormat="1" applyFont="1" applyFill="1" applyBorder="1" applyAlignment="1">
      <alignment horizontal="right" vertical="top" wrapText="1"/>
    </xf>
    <xf numFmtId="175" fontId="148" fillId="2" borderId="113" xfId="0" applyNumberFormat="1" applyFont="1" applyFill="1" applyBorder="1" applyAlignment="1">
      <alignment horizontal="center" vertical="top" wrapText="1"/>
    </xf>
    <xf numFmtId="175" fontId="148" fillId="2" borderId="137" xfId="0" applyNumberFormat="1" applyFont="1" applyFill="1" applyBorder="1" applyAlignment="1">
      <alignment horizontal="center" vertical="top" wrapText="1"/>
    </xf>
    <xf numFmtId="175" fontId="148" fillId="2" borderId="138" xfId="0" applyNumberFormat="1" applyFont="1" applyFill="1" applyBorder="1" applyAlignment="1">
      <alignment horizontal="center" vertical="top" wrapText="1"/>
    </xf>
    <xf numFmtId="175" fontId="148" fillId="0" borderId="113" xfId="0" applyNumberFormat="1" applyFont="1" applyFill="1" applyBorder="1" applyAlignment="1">
      <alignment horizontal="center" vertical="top" wrapText="1"/>
    </xf>
    <xf numFmtId="175" fontId="148" fillId="0" borderId="137" xfId="0" applyNumberFormat="1" applyFont="1" applyFill="1" applyBorder="1" applyAlignment="1">
      <alignment horizontal="center" vertical="top" wrapText="1"/>
    </xf>
    <xf numFmtId="175" fontId="148" fillId="0" borderId="138" xfId="0" applyNumberFormat="1" applyFont="1" applyFill="1" applyBorder="1" applyAlignment="1">
      <alignment horizontal="center" vertical="top" wrapText="1"/>
    </xf>
    <xf numFmtId="176" fontId="149" fillId="2" borderId="113" xfId="0" applyNumberFormat="1" applyFont="1" applyFill="1" applyBorder="1" applyAlignment="1">
      <alignment horizontal="left" vertical="top" wrapText="1"/>
    </xf>
    <xf numFmtId="176" fontId="149" fillId="2" borderId="137" xfId="0" applyNumberFormat="1" applyFont="1" applyFill="1" applyBorder="1" applyAlignment="1">
      <alignment horizontal="left" vertical="top" wrapText="1"/>
    </xf>
    <xf numFmtId="176" fontId="149" fillId="2" borderId="138" xfId="0" applyNumberFormat="1" applyFont="1" applyFill="1" applyBorder="1" applyAlignment="1">
      <alignment horizontal="left" vertical="top" wrapText="1"/>
    </xf>
    <xf numFmtId="174" fontId="149" fillId="2" borderId="146" xfId="0" applyNumberFormat="1" applyFont="1" applyFill="1" applyBorder="1" applyAlignment="1">
      <alignment horizontal="left" vertical="top" wrapText="1"/>
    </xf>
    <xf numFmtId="0" fontId="0" fillId="2" borderId="135" xfId="0" applyFill="1" applyBorder="1" applyAlignment="1">
      <alignment horizontal="left" vertical="top" wrapText="1"/>
    </xf>
    <xf numFmtId="0" fontId="87" fillId="2" borderId="136" xfId="0" applyFont="1" applyFill="1" applyBorder="1" applyAlignment="1">
      <alignment horizontal="left" wrapText="1"/>
    </xf>
    <xf numFmtId="175" fontId="148" fillId="0" borderId="141" xfId="0" applyNumberFormat="1" applyFont="1" applyFill="1" applyBorder="1" applyAlignment="1">
      <alignment horizontal="left" vertical="top" wrapText="1"/>
    </xf>
    <xf numFmtId="175" fontId="148" fillId="0" borderId="142" xfId="0" applyNumberFormat="1" applyFont="1" applyFill="1" applyBorder="1" applyAlignment="1">
      <alignment horizontal="left" vertical="top" wrapText="1"/>
    </xf>
    <xf numFmtId="175" fontId="148" fillId="0" borderId="143" xfId="0" applyNumberFormat="1" applyFont="1" applyFill="1" applyBorder="1" applyAlignment="1">
      <alignment horizontal="left" vertical="top" wrapText="1"/>
    </xf>
    <xf numFmtId="0" fontId="91" fillId="0" borderId="144" xfId="0" applyFont="1" applyFill="1" applyBorder="1" applyAlignment="1">
      <alignment horizontal="left" vertical="top" wrapText="1"/>
    </xf>
    <xf numFmtId="0" fontId="91" fillId="0" borderId="142" xfId="0" applyFont="1" applyFill="1" applyBorder="1" applyAlignment="1">
      <alignment horizontal="left" vertical="top" wrapText="1"/>
    </xf>
    <xf numFmtId="0" fontId="91" fillId="0" borderId="145" xfId="0" applyFont="1" applyFill="1" applyBorder="1" applyAlignment="1">
      <alignment horizontal="left" vertical="top" wrapText="1"/>
    </xf>
    <xf numFmtId="0" fontId="91" fillId="0" borderId="141" xfId="0" applyFont="1" applyFill="1" applyBorder="1" applyAlignment="1">
      <alignment horizontal="left" vertical="top" wrapText="1"/>
    </xf>
    <xf numFmtId="0" fontId="91" fillId="0" borderId="143" xfId="0" applyFont="1" applyFill="1" applyBorder="1" applyAlignment="1">
      <alignment horizontal="left" vertical="top" wrapText="1"/>
    </xf>
    <xf numFmtId="175" fontId="148" fillId="2" borderId="147" xfId="0" applyNumberFormat="1" applyFont="1" applyFill="1" applyBorder="1" applyAlignment="1">
      <alignment horizontal="left" vertical="top" wrapText="1"/>
    </xf>
    <xf numFmtId="175" fontId="148" fillId="2" borderId="148" xfId="0" applyNumberFormat="1" applyFont="1" applyFill="1" applyBorder="1" applyAlignment="1">
      <alignment horizontal="left" vertical="top" wrapText="1"/>
    </xf>
    <xf numFmtId="175" fontId="148" fillId="2" borderId="149" xfId="0" applyNumberFormat="1" applyFont="1" applyFill="1" applyBorder="1" applyAlignment="1">
      <alignment horizontal="left" vertical="top" wrapText="1"/>
    </xf>
    <xf numFmtId="0" fontId="91" fillId="2" borderId="144" xfId="0" applyFont="1" applyFill="1" applyBorder="1" applyAlignment="1">
      <alignment horizontal="center" vertical="top" wrapText="1"/>
    </xf>
    <xf numFmtId="0" fontId="91" fillId="2" borderId="142" xfId="0" applyFont="1" applyFill="1" applyBorder="1" applyAlignment="1">
      <alignment horizontal="center" vertical="top" wrapText="1"/>
    </xf>
    <xf numFmtId="0" fontId="91" fillId="2" borderId="145" xfId="0" applyFont="1" applyFill="1" applyBorder="1" applyAlignment="1">
      <alignment horizontal="center" vertical="top" wrapText="1"/>
    </xf>
    <xf numFmtId="0" fontId="91" fillId="2" borderId="141" xfId="0" applyFont="1" applyFill="1" applyBorder="1" applyAlignment="1">
      <alignment horizontal="left" vertical="top" wrapText="1"/>
    </xf>
    <xf numFmtId="0" fontId="91" fillId="2" borderId="142" xfId="0" applyFont="1" applyFill="1" applyBorder="1" applyAlignment="1">
      <alignment horizontal="left" vertical="top" wrapText="1"/>
    </xf>
    <xf numFmtId="0" fontId="91" fillId="2" borderId="143" xfId="0" applyFont="1" applyFill="1" applyBorder="1" applyAlignment="1">
      <alignment horizontal="left" vertical="top" wrapText="1"/>
    </xf>
    <xf numFmtId="175" fontId="148" fillId="2" borderId="141" xfId="0" applyNumberFormat="1" applyFont="1" applyFill="1" applyBorder="1" applyAlignment="1">
      <alignment horizontal="left" vertical="top" wrapText="1"/>
    </xf>
    <xf numFmtId="175" fontId="148" fillId="2" borderId="142" xfId="0" applyNumberFormat="1" applyFont="1" applyFill="1" applyBorder="1" applyAlignment="1">
      <alignment horizontal="left" vertical="top" wrapText="1"/>
    </xf>
    <xf numFmtId="175" fontId="148" fillId="2" borderId="143" xfId="0" applyNumberFormat="1" applyFont="1" applyFill="1" applyBorder="1" applyAlignment="1">
      <alignment horizontal="left" vertical="top" wrapText="1"/>
    </xf>
    <xf numFmtId="175" fontId="149" fillId="2" borderId="113" xfId="0" applyNumberFormat="1" applyFont="1" applyFill="1" applyBorder="1" applyAlignment="1">
      <alignment horizontal="left" vertical="top" wrapText="1"/>
    </xf>
    <xf numFmtId="175" fontId="149" fillId="2" borderId="137" xfId="0" applyNumberFormat="1" applyFont="1" applyFill="1" applyBorder="1" applyAlignment="1">
      <alignment horizontal="left" vertical="top" wrapText="1"/>
    </xf>
    <xf numFmtId="175" fontId="149" fillId="2" borderId="138" xfId="0" applyNumberFormat="1" applyFont="1" applyFill="1" applyBorder="1" applyAlignment="1">
      <alignment horizontal="left" vertical="top" wrapText="1"/>
    </xf>
    <xf numFmtId="0" fontId="91" fillId="2" borderId="144" xfId="0" applyFont="1" applyFill="1" applyBorder="1" applyAlignment="1">
      <alignment horizontal="left" vertical="top" wrapText="1"/>
    </xf>
    <xf numFmtId="0" fontId="91" fillId="2" borderId="145" xfId="0" applyFont="1" applyFill="1" applyBorder="1" applyAlignment="1">
      <alignment horizontal="left" vertical="top" wrapText="1"/>
    </xf>
    <xf numFmtId="0" fontId="91" fillId="0" borderId="144" xfId="0" applyFont="1" applyFill="1" applyBorder="1" applyAlignment="1">
      <alignment horizontal="center" vertical="top" wrapText="1"/>
    </xf>
    <xf numFmtId="0" fontId="91" fillId="0" borderId="142" xfId="0" applyFont="1" applyFill="1" applyBorder="1" applyAlignment="1">
      <alignment horizontal="center" vertical="top" wrapText="1"/>
    </xf>
    <xf numFmtId="0" fontId="91" fillId="0" borderId="145" xfId="0" applyFont="1" applyFill="1" applyBorder="1" applyAlignment="1">
      <alignment horizontal="center" vertical="top" wrapText="1"/>
    </xf>
    <xf numFmtId="175" fontId="148" fillId="0" borderId="141" xfId="0" applyNumberFormat="1" applyFont="1" applyFill="1" applyBorder="1" applyAlignment="1">
      <alignment horizontal="center" vertical="top" wrapText="1"/>
    </xf>
    <xf numFmtId="175" fontId="148" fillId="0" borderId="142" xfId="0" applyNumberFormat="1" applyFont="1" applyFill="1" applyBorder="1" applyAlignment="1">
      <alignment horizontal="center" vertical="top" wrapText="1"/>
    </xf>
    <xf numFmtId="175" fontId="148" fillId="0" borderId="143" xfId="0" applyNumberFormat="1" applyFont="1" applyFill="1" applyBorder="1" applyAlignment="1">
      <alignment horizontal="center" vertical="top" wrapText="1"/>
    </xf>
    <xf numFmtId="175" fontId="149" fillId="2" borderId="113" xfId="0" applyNumberFormat="1" applyFont="1" applyFill="1" applyBorder="1" applyAlignment="1">
      <alignment horizontal="right" vertical="top" wrapText="1"/>
    </xf>
    <xf numFmtId="175" fontId="149" fillId="2" borderId="137" xfId="0" applyNumberFormat="1" applyFont="1" applyFill="1" applyBorder="1" applyAlignment="1">
      <alignment horizontal="right" vertical="top" wrapText="1"/>
    </xf>
    <xf numFmtId="175" fontId="149" fillId="2" borderId="138" xfId="0" applyNumberFormat="1" applyFont="1" applyFill="1" applyBorder="1" applyAlignment="1">
      <alignment horizontal="right" vertical="top" wrapText="1"/>
    </xf>
    <xf numFmtId="175" fontId="148" fillId="2" borderId="141" xfId="0" applyNumberFormat="1" applyFont="1" applyFill="1" applyBorder="1" applyAlignment="1">
      <alignment horizontal="center" vertical="top" wrapText="1"/>
    </xf>
    <xf numFmtId="175" fontId="148" fillId="2" borderId="142" xfId="0" applyNumberFormat="1" applyFont="1" applyFill="1" applyBorder="1" applyAlignment="1">
      <alignment horizontal="center" vertical="top" wrapText="1"/>
    </xf>
    <xf numFmtId="175" fontId="148" fillId="2" borderId="143" xfId="0" applyNumberFormat="1" applyFont="1" applyFill="1" applyBorder="1" applyAlignment="1">
      <alignment horizontal="center" vertical="top" wrapText="1"/>
    </xf>
    <xf numFmtId="0" fontId="80" fillId="0" borderId="0" xfId="0" applyFont="1" applyFill="1" applyBorder="1" applyAlignment="1">
      <alignment horizontal="left" vertical="top" wrapText="1"/>
    </xf>
    <xf numFmtId="0" fontId="0" fillId="0" borderId="0" xfId="0" applyFill="1" applyBorder="1" applyAlignment="1">
      <alignment horizontal="left" vertical="top" wrapText="1"/>
    </xf>
    <xf numFmtId="0" fontId="83" fillId="0" borderId="135" xfId="0" applyFont="1" applyFill="1" applyBorder="1" applyAlignment="1">
      <alignment horizontal="left" vertical="top" wrapText="1"/>
    </xf>
    <xf numFmtId="0" fontId="80" fillId="0" borderId="139" xfId="0" applyFont="1" applyFill="1" applyBorder="1" applyAlignment="1">
      <alignment horizontal="left" vertical="top" wrapText="1"/>
    </xf>
    <xf numFmtId="0" fontId="84" fillId="0" borderId="113" xfId="0" applyFont="1" applyFill="1" applyBorder="1" applyAlignment="1">
      <alignment horizontal="left" vertical="top" wrapText="1"/>
    </xf>
    <xf numFmtId="0" fontId="84" fillId="0" borderId="137" xfId="0" applyFont="1" applyFill="1" applyBorder="1" applyAlignment="1">
      <alignment horizontal="left" vertical="top" wrapText="1"/>
    </xf>
    <xf numFmtId="0" fontId="84" fillId="0" borderId="138" xfId="0" applyFont="1" applyFill="1" applyBorder="1" applyAlignment="1">
      <alignment horizontal="left" vertical="top" wrapText="1"/>
    </xf>
    <xf numFmtId="39" fontId="117" fillId="0" borderId="137" xfId="0" applyNumberFormat="1" applyFont="1" applyFill="1" applyBorder="1" applyAlignment="1">
      <alignment horizontal="left" vertical="top" wrapText="1"/>
    </xf>
    <xf numFmtId="39" fontId="117" fillId="0" borderId="138" xfId="0" applyNumberFormat="1" applyFont="1" applyFill="1" applyBorder="1" applyAlignment="1">
      <alignment horizontal="left" vertical="top" wrapText="1"/>
    </xf>
    <xf numFmtId="0" fontId="84" fillId="2" borderId="113" xfId="0" applyFont="1" applyFill="1" applyBorder="1" applyAlignment="1">
      <alignment horizontal="left" vertical="top" wrapText="1"/>
    </xf>
    <xf numFmtId="0" fontId="84" fillId="2" borderId="137" xfId="0" applyFont="1" applyFill="1" applyBorder="1" applyAlignment="1">
      <alignment horizontal="left" vertical="top" wrapText="1"/>
    </xf>
    <xf numFmtId="0" fontId="84" fillId="2" borderId="138" xfId="0" applyFont="1" applyFill="1" applyBorder="1" applyAlignment="1">
      <alignment horizontal="left" vertical="top" wrapText="1"/>
    </xf>
    <xf numFmtId="39" fontId="117" fillId="2" borderId="137" xfId="0" applyNumberFormat="1" applyFont="1" applyFill="1" applyBorder="1" applyAlignment="1">
      <alignment horizontal="left" vertical="top" wrapText="1"/>
    </xf>
    <xf numFmtId="39" fontId="117" fillId="2" borderId="138" xfId="0" applyNumberFormat="1" applyFont="1" applyFill="1" applyBorder="1" applyAlignment="1">
      <alignment horizontal="left" vertical="top" wrapText="1"/>
    </xf>
    <xf numFmtId="0" fontId="83" fillId="2" borderId="135" xfId="0" applyFont="1" applyFill="1" applyBorder="1" applyAlignment="1">
      <alignment horizontal="left" vertical="center" wrapText="1"/>
    </xf>
    <xf numFmtId="0" fontId="83" fillId="2" borderId="136" xfId="0" applyFont="1" applyFill="1" applyBorder="1" applyAlignment="1">
      <alignment horizontal="left" vertical="center" wrapText="1"/>
    </xf>
    <xf numFmtId="0" fontId="83" fillId="2" borderId="113" xfId="0" applyFont="1" applyFill="1" applyBorder="1" applyAlignment="1">
      <alignment horizontal="left" vertical="center" wrapText="1"/>
    </xf>
    <xf numFmtId="0" fontId="83" fillId="2" borderId="137" xfId="0" applyFont="1" applyFill="1" applyBorder="1" applyAlignment="1">
      <alignment horizontal="left" vertical="center" wrapText="1"/>
    </xf>
    <xf numFmtId="0" fontId="83" fillId="2" borderId="138" xfId="0" applyFont="1" applyFill="1" applyBorder="1" applyAlignment="1">
      <alignment horizontal="left" vertical="center" wrapText="1"/>
    </xf>
    <xf numFmtId="174" fontId="117" fillId="0" borderId="137" xfId="0" applyNumberFormat="1" applyFont="1" applyFill="1" applyBorder="1" applyAlignment="1">
      <alignment horizontal="left" vertical="top" wrapText="1"/>
    </xf>
    <xf numFmtId="174" fontId="117" fillId="0" borderId="138" xfId="0" applyNumberFormat="1" applyFont="1" applyFill="1" applyBorder="1" applyAlignment="1">
      <alignment horizontal="left" vertical="top" wrapText="1"/>
    </xf>
    <xf numFmtId="0" fontId="84" fillId="3" borderId="113" xfId="0" applyFont="1" applyFill="1" applyBorder="1" applyAlignment="1">
      <alignment horizontal="left" vertical="top" wrapText="1"/>
    </xf>
    <xf numFmtId="0" fontId="84" fillId="3" borderId="137" xfId="0" applyFont="1" applyFill="1" applyBorder="1" applyAlignment="1">
      <alignment horizontal="left" vertical="top" wrapText="1"/>
    </xf>
    <xf numFmtId="174" fontId="117" fillId="3" borderId="137" xfId="0" applyNumberFormat="1" applyFont="1" applyFill="1" applyBorder="1" applyAlignment="1">
      <alignment horizontal="left" vertical="top" wrapText="1"/>
    </xf>
    <xf numFmtId="174" fontId="117" fillId="3" borderId="138" xfId="0" applyNumberFormat="1" applyFont="1" applyFill="1" applyBorder="1" applyAlignment="1">
      <alignment horizontal="left" vertical="top" wrapText="1"/>
    </xf>
    <xf numFmtId="174" fontId="117" fillId="2" borderId="137" xfId="0" applyNumberFormat="1" applyFont="1" applyFill="1" applyBorder="1" applyAlignment="1">
      <alignment horizontal="left" vertical="top" wrapText="1"/>
    </xf>
    <xf numFmtId="174" fontId="117" fillId="2" borderId="138" xfId="0" applyNumberFormat="1" applyFont="1" applyFill="1" applyBorder="1" applyAlignment="1">
      <alignment horizontal="left" vertical="top" wrapText="1"/>
    </xf>
    <xf numFmtId="0" fontId="15" fillId="13" borderId="0" xfId="27" applyFont="1" applyFill="1" applyBorder="1" applyAlignment="1">
      <alignment horizontal="center"/>
    </xf>
    <xf numFmtId="0" fontId="15" fillId="0" borderId="0" xfId="27" applyFont="1" applyBorder="1" applyAlignment="1">
      <alignment horizontal="center" wrapText="1"/>
    </xf>
    <xf numFmtId="0" fontId="14" fillId="0" borderId="0" xfId="0" applyFont="1" applyFill="1" applyBorder="1" applyAlignment="1" applyProtection="1">
      <alignment horizontal="left" wrapText="1"/>
      <protection locked="0"/>
    </xf>
    <xf numFmtId="0" fontId="15" fillId="8" borderId="24" xfId="0" applyFont="1" applyFill="1" applyBorder="1" applyAlignment="1">
      <alignment horizontal="center" wrapText="1"/>
    </xf>
    <xf numFmtId="0" fontId="15" fillId="8" borderId="51" xfId="0" applyFont="1" applyFill="1" applyBorder="1" applyAlignment="1">
      <alignment horizontal="center" wrapText="1"/>
    </xf>
    <xf numFmtId="0" fontId="15" fillId="0" borderId="24" xfId="0" applyFont="1" applyBorder="1" applyAlignment="1">
      <alignment horizontal="center" wrapText="1"/>
    </xf>
    <xf numFmtId="0" fontId="15" fillId="0" borderId="51" xfId="0" applyFont="1" applyBorder="1" applyAlignment="1">
      <alignment horizontal="center" wrapText="1"/>
    </xf>
    <xf numFmtId="0" fontId="15" fillId="0" borderId="23" xfId="0" applyFont="1" applyBorder="1" applyAlignment="1">
      <alignment horizontal="center" wrapText="1"/>
    </xf>
    <xf numFmtId="0" fontId="15" fillId="0" borderId="22" xfId="0" applyFont="1" applyBorder="1" applyAlignment="1">
      <alignment horizontal="center" wrapText="1"/>
    </xf>
    <xf numFmtId="43" fontId="98" fillId="0" borderId="82" xfId="2" applyFont="1" applyBorder="1" applyAlignment="1">
      <alignment horizontal="center" vertical="center" wrapText="1"/>
    </xf>
    <xf numFmtId="0" fontId="98" fillId="0" borderId="82" xfId="0" applyFont="1" applyBorder="1" applyAlignment="1">
      <alignment horizontal="center" vertical="center" wrapText="1"/>
    </xf>
    <xf numFmtId="0" fontId="98" fillId="0" borderId="0" xfId="0" applyFont="1" applyAlignment="1">
      <alignment horizontal="center" vertical="center" wrapText="1"/>
    </xf>
    <xf numFmtId="0" fontId="46" fillId="0" borderId="0" xfId="0" applyFont="1" applyAlignment="1">
      <alignment horizontal="center" vertical="center" wrapText="1"/>
    </xf>
    <xf numFmtId="0" fontId="46" fillId="0" borderId="0" xfId="0" applyFont="1" applyAlignment="1">
      <alignment horizontal="center" vertical="center"/>
    </xf>
    <xf numFmtId="0" fontId="98" fillId="0" borderId="4" xfId="0" applyFont="1" applyBorder="1" applyAlignment="1">
      <alignment horizontal="center" vertical="center"/>
    </xf>
    <xf numFmtId="0" fontId="107" fillId="0" borderId="153" xfId="23" applyFont="1" applyFill="1" applyBorder="1" applyAlignment="1">
      <alignment horizontal="center"/>
    </xf>
    <xf numFmtId="0" fontId="107" fillId="0" borderId="154" xfId="23" applyFont="1" applyFill="1" applyBorder="1" applyAlignment="1">
      <alignment horizontal="center"/>
    </xf>
    <xf numFmtId="0" fontId="107" fillId="0" borderId="155" xfId="23" applyFont="1" applyFill="1" applyBorder="1" applyAlignment="1">
      <alignment horizontal="center" wrapText="1"/>
    </xf>
    <xf numFmtId="0" fontId="107" fillId="0" borderId="156" xfId="23" applyFont="1" applyFill="1" applyBorder="1" applyAlignment="1">
      <alignment horizontal="center" wrapText="1"/>
    </xf>
    <xf numFmtId="0" fontId="177" fillId="0" borderId="23" xfId="24" applyFont="1" applyFill="1" applyBorder="1" applyAlignment="1">
      <alignment horizontal="center" vertical="center"/>
    </xf>
    <xf numFmtId="0" fontId="177" fillId="0" borderId="94" xfId="24" applyFont="1" applyFill="1" applyBorder="1" applyAlignment="1">
      <alignment horizontal="center" vertical="center"/>
    </xf>
    <xf numFmtId="0" fontId="177" fillId="13" borderId="22" xfId="24" applyFont="1" applyFill="1" applyBorder="1" applyAlignment="1">
      <alignment horizontal="center" vertical="center"/>
    </xf>
    <xf numFmtId="0" fontId="177" fillId="0" borderId="0" xfId="24" applyFont="1" applyFill="1" applyAlignment="1">
      <alignment horizontal="right" vertical="center"/>
    </xf>
    <xf numFmtId="0" fontId="177" fillId="13" borderId="4" xfId="24" applyFont="1" applyFill="1" applyBorder="1" applyAlignment="1">
      <alignment horizontal="center" vertical="center"/>
    </xf>
    <xf numFmtId="0" fontId="177" fillId="13" borderId="23" xfId="24" applyFont="1" applyFill="1" applyBorder="1" applyAlignment="1">
      <alignment horizontal="center" vertical="center"/>
    </xf>
    <xf numFmtId="0" fontId="177" fillId="13" borderId="94" xfId="24" applyFont="1" applyFill="1" applyBorder="1" applyAlignment="1">
      <alignment horizontal="center" vertical="center"/>
    </xf>
    <xf numFmtId="44" fontId="6" fillId="0" borderId="0" xfId="7" applyFont="1" applyAlignment="1">
      <alignment horizontal="right" vertical="center"/>
    </xf>
    <xf numFmtId="44" fontId="15" fillId="0" borderId="0" xfId="7" applyFont="1" applyAlignment="1">
      <alignment horizontal="right" vertical="center"/>
    </xf>
    <xf numFmtId="0" fontId="177" fillId="13" borderId="0" xfId="24" applyFont="1" applyFill="1" applyAlignment="1">
      <alignment horizontal="center" vertical="center"/>
    </xf>
    <xf numFmtId="0" fontId="177" fillId="0" borderId="0" xfId="24" applyFont="1" applyFill="1" applyBorder="1" applyAlignment="1">
      <alignment horizontal="right" vertical="center" wrapText="1"/>
    </xf>
    <xf numFmtId="0" fontId="177" fillId="0" borderId="0" xfId="24" applyFont="1" applyFill="1" applyBorder="1" applyAlignment="1">
      <alignment horizontal="center" vertical="center"/>
    </xf>
    <xf numFmtId="0" fontId="177" fillId="13" borderId="0" xfId="24" applyFont="1" applyFill="1" applyBorder="1" applyAlignment="1">
      <alignment horizontal="center" vertical="center"/>
    </xf>
    <xf numFmtId="0" fontId="177" fillId="13" borderId="16" xfId="24" applyFont="1" applyFill="1" applyBorder="1" applyAlignment="1">
      <alignment horizontal="left" vertical="center" wrapText="1"/>
    </xf>
    <xf numFmtId="0" fontId="202" fillId="8" borderId="4" xfId="24" applyFont="1" applyFill="1" applyBorder="1" applyAlignment="1" applyProtection="1">
      <alignment horizontal="left" vertical="top" indent="9"/>
      <protection locked="0"/>
    </xf>
    <xf numFmtId="0" fontId="202" fillId="8" borderId="4" xfId="24" applyFont="1" applyFill="1" applyBorder="1" applyAlignment="1" applyProtection="1">
      <alignment horizontal="left" wrapText="1" indent="2"/>
      <protection locked="0"/>
    </xf>
    <xf numFmtId="0" fontId="204" fillId="8" borderId="4" xfId="24" applyFont="1" applyFill="1" applyBorder="1" applyAlignment="1" applyProtection="1">
      <alignment horizontal="left" vertical="top" indent="9"/>
      <protection locked="0"/>
    </xf>
    <xf numFmtId="0" fontId="204" fillId="8" borderId="4" xfId="24" applyFont="1" applyFill="1" applyBorder="1" applyAlignment="1" applyProtection="1">
      <alignment horizontal="left" wrapText="1" indent="2"/>
      <protection locked="0"/>
    </xf>
    <xf numFmtId="0" fontId="202" fillId="0" borderId="4" xfId="24" applyFont="1" applyBorder="1" applyAlignment="1">
      <alignment horizontal="left" vertical="top" indent="9"/>
    </xf>
    <xf numFmtId="0" fontId="202" fillId="0" borderId="4" xfId="24" applyFont="1" applyBorder="1" applyAlignment="1" applyProtection="1">
      <alignment horizontal="left" wrapText="1" indent="2"/>
      <protection locked="0"/>
    </xf>
    <xf numFmtId="0" fontId="202" fillId="0" borderId="4" xfId="24" applyFont="1" applyBorder="1" applyAlignment="1" applyProtection="1">
      <alignment horizontal="left" vertical="top" indent="9"/>
      <protection locked="0"/>
    </xf>
    <xf numFmtId="0" fontId="40" fillId="8" borderId="4" xfId="24" applyFont="1" applyFill="1" applyBorder="1" applyAlignment="1" applyProtection="1">
      <alignment horizontal="left" vertical="top" indent="9"/>
      <protection locked="0"/>
    </xf>
    <xf numFmtId="0" fontId="40" fillId="8" borderId="4" xfId="24" applyFont="1" applyFill="1" applyBorder="1" applyAlignment="1" applyProtection="1">
      <alignment horizontal="left" wrapText="1" indent="2"/>
      <protection locked="0"/>
    </xf>
    <xf numFmtId="0" fontId="40" fillId="0" borderId="4" xfId="24" applyFont="1" applyBorder="1" applyAlignment="1">
      <alignment horizontal="left" vertical="top" indent="9"/>
    </xf>
    <xf numFmtId="0" fontId="40" fillId="0" borderId="4" xfId="24" applyFont="1" applyBorder="1" applyAlignment="1" applyProtection="1">
      <alignment horizontal="left" wrapText="1" indent="2"/>
      <protection locked="0"/>
    </xf>
    <xf numFmtId="0" fontId="40" fillId="0" borderId="4" xfId="24" applyFont="1" applyBorder="1" applyAlignment="1" applyProtection="1">
      <alignment horizontal="left" vertical="top" indent="9"/>
      <protection locked="0"/>
    </xf>
    <xf numFmtId="0" fontId="161" fillId="0" borderId="0" xfId="0" applyFont="1" applyAlignment="1">
      <alignment horizontal="center" vertical="center"/>
    </xf>
    <xf numFmtId="0" fontId="163" fillId="0" borderId="0" xfId="0" applyFont="1" applyFill="1" applyAlignment="1">
      <alignment horizontal="center" vertical="center"/>
    </xf>
    <xf numFmtId="0" fontId="30" fillId="0" borderId="16" xfId="0" applyFont="1" applyBorder="1" applyAlignment="1">
      <alignment horizontal="center"/>
    </xf>
    <xf numFmtId="0" fontId="31" fillId="0" borderId="23" xfId="0" applyFont="1" applyBorder="1" applyAlignment="1" applyProtection="1">
      <alignment horizontal="center"/>
    </xf>
    <xf numFmtId="0" fontId="31" fillId="0" borderId="22" xfId="0" applyFont="1" applyBorder="1" applyAlignment="1" applyProtection="1">
      <alignment horizontal="center"/>
    </xf>
    <xf numFmtId="0" fontId="6" fillId="0" borderId="0" xfId="0" applyFont="1" applyAlignment="1">
      <alignment horizontal="center"/>
    </xf>
    <xf numFmtId="0" fontId="15" fillId="0" borderId="6" xfId="0" applyFont="1" applyBorder="1" applyAlignment="1">
      <alignment horizontal="center" wrapText="1"/>
    </xf>
    <xf numFmtId="0" fontId="15" fillId="0" borderId="7" xfId="0" applyFont="1" applyBorder="1" applyAlignment="1">
      <alignment horizontal="center" wrapText="1"/>
    </xf>
    <xf numFmtId="0" fontId="15" fillId="0" borderId="0" xfId="0" applyFont="1" applyAlignment="1">
      <alignment horizontal="center" wrapText="1"/>
    </xf>
    <xf numFmtId="0" fontId="15" fillId="0" borderId="9" xfId="0" applyFont="1" applyBorder="1" applyAlignment="1">
      <alignment horizontal="center" wrapText="1"/>
    </xf>
    <xf numFmtId="0" fontId="6" fillId="0" borderId="8" xfId="0" applyFont="1" applyBorder="1" applyAlignment="1">
      <alignment horizontal="center" wrapText="1"/>
    </xf>
    <xf numFmtId="0" fontId="6" fillId="0" borderId="9" xfId="0" applyFont="1" applyBorder="1" applyAlignment="1">
      <alignment horizontal="center" wrapText="1"/>
    </xf>
    <xf numFmtId="0" fontId="6" fillId="0" borderId="12" xfId="0" applyFont="1" applyBorder="1" applyAlignment="1">
      <alignment horizontal="center" wrapText="1"/>
    </xf>
    <xf numFmtId="0" fontId="6" fillId="0" borderId="14" xfId="0" applyFont="1" applyBorder="1" applyAlignment="1">
      <alignment horizontal="center" wrapText="1"/>
    </xf>
    <xf numFmtId="0" fontId="6" fillId="0" borderId="59" xfId="0" applyFont="1" applyBorder="1" applyAlignment="1">
      <alignment horizontal="center" wrapText="1"/>
    </xf>
    <xf numFmtId="0" fontId="6" fillId="0" borderId="55" xfId="0" applyFont="1" applyBorder="1" applyAlignment="1">
      <alignment horizontal="center" wrapText="1"/>
    </xf>
    <xf numFmtId="0" fontId="6" fillId="11" borderId="59" xfId="0" applyFont="1" applyFill="1" applyBorder="1" applyAlignment="1">
      <alignment horizontal="center" wrapText="1"/>
    </xf>
    <xf numFmtId="0" fontId="6" fillId="11" borderId="55" xfId="0" applyFont="1" applyFill="1" applyBorder="1" applyAlignment="1">
      <alignment horizontal="center" wrapText="1"/>
    </xf>
    <xf numFmtId="0" fontId="6" fillId="0" borderId="59" xfId="0" applyFont="1" applyBorder="1" applyAlignment="1">
      <alignment horizontal="center"/>
    </xf>
    <xf numFmtId="0" fontId="6" fillId="0" borderId="55" xfId="0" applyFont="1" applyBorder="1" applyAlignment="1">
      <alignment horizontal="center"/>
    </xf>
    <xf numFmtId="0" fontId="14" fillId="0" borderId="4" xfId="36" applyFont="1" applyFill="1" applyBorder="1" applyAlignment="1" applyProtection="1">
      <alignment horizontal="left" vertical="center"/>
      <protection locked="0"/>
    </xf>
    <xf numFmtId="0" fontId="14" fillId="24" borderId="4" xfId="36" applyFont="1" applyFill="1" applyBorder="1" applyAlignment="1" applyProtection="1">
      <alignment horizontal="left" vertical="center"/>
      <protection locked="0"/>
    </xf>
    <xf numFmtId="0" fontId="245" fillId="0" borderId="0" xfId="36" applyFont="1" applyBorder="1" applyAlignment="1">
      <alignment horizontal="left" vertical="center" wrapText="1"/>
    </xf>
    <xf numFmtId="4" fontId="15" fillId="0" borderId="8" xfId="0" applyNumberFormat="1" applyFont="1" applyBorder="1" applyAlignment="1">
      <alignment horizontal="center"/>
    </xf>
    <xf numFmtId="4" fontId="15" fillId="0" borderId="0" xfId="0" applyNumberFormat="1" applyFont="1" applyBorder="1" applyAlignment="1">
      <alignment horizontal="center"/>
    </xf>
    <xf numFmtId="15" fontId="15" fillId="0" borderId="0" xfId="0" applyNumberFormat="1" applyFont="1" applyAlignment="1">
      <alignment horizontal="center"/>
    </xf>
    <xf numFmtId="44" fontId="0" fillId="0" borderId="0" xfId="6" applyFont="1"/>
    <xf numFmtId="0" fontId="6" fillId="0" borderId="25" xfId="0" applyFont="1" applyBorder="1" applyAlignment="1">
      <alignment horizontal="right"/>
    </xf>
    <xf numFmtId="0" fontId="6" fillId="0" borderId="52" xfId="0" applyFont="1" applyBorder="1" applyAlignment="1">
      <alignment horizontal="right"/>
    </xf>
    <xf numFmtId="0" fontId="116" fillId="0" borderId="123" xfId="24" applyFont="1" applyBorder="1" applyAlignment="1">
      <alignment horizontal="center" wrapText="1"/>
    </xf>
    <xf numFmtId="0" fontId="116" fillId="0" borderId="105" xfId="24" applyFont="1" applyBorder="1" applyAlignment="1">
      <alignment horizontal="center" wrapText="1"/>
    </xf>
    <xf numFmtId="0" fontId="116" fillId="0" borderId="90" xfId="24" applyFont="1" applyBorder="1" applyAlignment="1">
      <alignment horizontal="center" wrapText="1"/>
    </xf>
    <xf numFmtId="0" fontId="116" fillId="0" borderId="11" xfId="24" applyFont="1" applyBorder="1" applyAlignment="1">
      <alignment horizontal="center" wrapText="1"/>
    </xf>
    <xf numFmtId="0" fontId="150" fillId="0" borderId="10" xfId="24" applyFont="1" applyBorder="1" applyAlignment="1">
      <alignment horizontal="center" wrapText="1"/>
    </xf>
    <xf numFmtId="0" fontId="116" fillId="0" borderId="4" xfId="24" applyFont="1" applyBorder="1" applyAlignment="1">
      <alignment horizontal="center" wrapText="1"/>
    </xf>
    <xf numFmtId="0" fontId="116" fillId="0" borderId="34" xfId="24" applyFont="1" applyBorder="1" applyAlignment="1">
      <alignment horizontal="center" wrapText="1"/>
    </xf>
    <xf numFmtId="0" fontId="116" fillId="0" borderId="50" xfId="24" applyFont="1" applyBorder="1" applyAlignment="1">
      <alignment horizontal="center" wrapText="1"/>
    </xf>
    <xf numFmtId="0" fontId="116" fillId="0" borderId="36" xfId="24" applyFont="1" applyBorder="1" applyAlignment="1">
      <alignment horizontal="center" wrapText="1"/>
    </xf>
    <xf numFmtId="168" fontId="117" fillId="0" borderId="100" xfId="2" applyNumberFormat="1" applyFont="1" applyBorder="1" applyAlignment="1">
      <alignment horizontal="center" wrapText="1"/>
    </xf>
    <xf numFmtId="168" fontId="117" fillId="0" borderId="104" xfId="2" applyNumberFormat="1" applyFont="1" applyBorder="1" applyAlignment="1">
      <alignment horizontal="center" wrapText="1"/>
    </xf>
    <xf numFmtId="0" fontId="117" fillId="0" borderId="99" xfId="24" applyFont="1" applyBorder="1" applyAlignment="1">
      <alignment horizontal="center" wrapText="1"/>
    </xf>
    <xf numFmtId="0" fontId="117" fillId="0" borderId="68" xfId="24" applyFont="1" applyBorder="1" applyAlignment="1">
      <alignment horizontal="center" wrapText="1"/>
    </xf>
    <xf numFmtId="0" fontId="117" fillId="0" borderId="34" xfId="24" applyFont="1" applyBorder="1" applyAlignment="1">
      <alignment horizontal="center" wrapText="1"/>
    </xf>
    <xf numFmtId="0" fontId="117" fillId="0" borderId="36" xfId="24" applyFont="1" applyBorder="1" applyAlignment="1">
      <alignment horizontal="center" wrapText="1"/>
    </xf>
    <xf numFmtId="0" fontId="116" fillId="0" borderId="10" xfId="24" applyFont="1" applyBorder="1" applyAlignment="1">
      <alignment horizontal="center" wrapText="1"/>
    </xf>
    <xf numFmtId="44" fontId="117" fillId="0" borderId="10" xfId="11" applyFont="1" applyBorder="1" applyAlignment="1">
      <alignment wrapText="1"/>
    </xf>
    <xf numFmtId="0" fontId="117" fillId="0" borderId="4" xfId="24" applyFont="1" applyBorder="1" applyAlignment="1">
      <alignment wrapText="1"/>
    </xf>
    <xf numFmtId="44" fontId="117" fillId="0" borderId="4" xfId="24" applyNumberFormat="1" applyFont="1" applyBorder="1" applyAlignment="1">
      <alignment wrapText="1"/>
    </xf>
    <xf numFmtId="44" fontId="116" fillId="11" borderId="34" xfId="11" applyFont="1" applyFill="1" applyBorder="1" applyAlignment="1">
      <alignment horizontal="right" wrapText="1"/>
    </xf>
    <xf numFmtId="44" fontId="116" fillId="11" borderId="36" xfId="11" applyFont="1" applyFill="1" applyBorder="1" applyAlignment="1">
      <alignment horizontal="right" wrapText="1"/>
    </xf>
    <xf numFmtId="0" fontId="117" fillId="0" borderId="100" xfId="24" applyFont="1" applyBorder="1" applyAlignment="1">
      <alignment horizontal="center" wrapText="1"/>
    </xf>
    <xf numFmtId="0" fontId="117" fillId="0" borderId="104" xfId="24" applyFont="1" applyBorder="1" applyAlignment="1">
      <alignment horizontal="center" wrapText="1"/>
    </xf>
    <xf numFmtId="0" fontId="117" fillId="0" borderId="10" xfId="24" applyFont="1" applyBorder="1" applyAlignment="1">
      <alignment horizontal="center" wrapText="1"/>
    </xf>
    <xf numFmtId="0" fontId="117" fillId="0" borderId="4" xfId="24" applyFont="1" applyBorder="1" applyAlignment="1">
      <alignment horizontal="center" wrapText="1"/>
    </xf>
    <xf numFmtId="0" fontId="117" fillId="0" borderId="11" xfId="24" applyFont="1" applyBorder="1" applyAlignment="1">
      <alignment horizontal="center" wrapText="1"/>
    </xf>
    <xf numFmtId="0" fontId="117" fillId="0" borderId="100" xfId="24" applyFont="1" applyBorder="1" applyAlignment="1">
      <alignment horizontal="right" wrapText="1"/>
    </xf>
    <xf numFmtId="0" fontId="117" fillId="0" borderId="104" xfId="24" applyFont="1" applyBorder="1" applyAlignment="1">
      <alignment horizontal="right" wrapText="1"/>
    </xf>
    <xf numFmtId="168" fontId="117" fillId="0" borderId="11" xfId="2" applyNumberFormat="1" applyFont="1" applyBorder="1" applyAlignment="1">
      <alignment horizontal="center" wrapText="1"/>
    </xf>
    <xf numFmtId="0" fontId="117" fillId="0" borderId="10" xfId="24" applyFont="1" applyBorder="1" applyAlignment="1">
      <alignment wrapText="1"/>
    </xf>
    <xf numFmtId="0" fontId="117" fillId="0" borderId="11" xfId="24" applyFont="1" applyBorder="1" applyAlignment="1">
      <alignment horizontal="right" wrapText="1"/>
    </xf>
    <xf numFmtId="0" fontId="117" fillId="14" borderId="10" xfId="24" applyFont="1" applyFill="1" applyBorder="1" applyAlignment="1">
      <alignment wrapText="1"/>
    </xf>
    <xf numFmtId="0" fontId="117" fillId="14" borderId="4" xfId="24" applyFont="1" applyFill="1" applyBorder="1" applyAlignment="1">
      <alignment wrapText="1"/>
    </xf>
    <xf numFmtId="44" fontId="116" fillId="14" borderId="34" xfId="11" applyFont="1" applyFill="1" applyBorder="1" applyAlignment="1">
      <alignment horizontal="center" wrapText="1"/>
    </xf>
    <xf numFmtId="44" fontId="116" fillId="14" borderId="50" xfId="11" applyFont="1" applyFill="1" applyBorder="1" applyAlignment="1">
      <alignment horizontal="center" wrapText="1"/>
    </xf>
    <xf numFmtId="44" fontId="116" fillId="14" borderId="36" xfId="11" applyFont="1" applyFill="1" applyBorder="1" applyAlignment="1">
      <alignment horizontal="center" wrapText="1"/>
    </xf>
    <xf numFmtId="0" fontId="117" fillId="14" borderId="11" xfId="24" applyFont="1" applyFill="1" applyBorder="1" applyAlignment="1">
      <alignment horizontal="right" wrapText="1"/>
    </xf>
    <xf numFmtId="0" fontId="117" fillId="0" borderId="114" xfId="24" applyFont="1" applyBorder="1" applyAlignment="1">
      <alignment horizontal="center" wrapText="1"/>
    </xf>
    <xf numFmtId="0" fontId="117" fillId="0" borderId="50" xfId="24" applyFont="1" applyBorder="1" applyAlignment="1">
      <alignment horizontal="center" wrapText="1"/>
    </xf>
    <xf numFmtId="0" fontId="117" fillId="0" borderId="96" xfId="24" applyFont="1" applyBorder="1" applyAlignment="1">
      <alignment horizontal="center" wrapText="1"/>
    </xf>
    <xf numFmtId="44" fontId="117" fillId="0" borderId="4" xfId="11" applyFont="1" applyBorder="1" applyAlignment="1">
      <alignment wrapText="1"/>
    </xf>
    <xf numFmtId="44" fontId="116" fillId="11" borderId="34" xfId="24" applyNumberFormat="1" applyFont="1" applyFill="1" applyBorder="1" applyAlignment="1">
      <alignment horizontal="center" wrapText="1"/>
    </xf>
    <xf numFmtId="44" fontId="116" fillId="11" borderId="50" xfId="24" applyNumberFormat="1" applyFont="1" applyFill="1" applyBorder="1" applyAlignment="1">
      <alignment horizontal="center" wrapText="1"/>
    </xf>
    <xf numFmtId="44" fontId="116" fillId="11" borderId="36" xfId="24" applyNumberFormat="1" applyFont="1" applyFill="1" applyBorder="1" applyAlignment="1">
      <alignment horizontal="center" wrapText="1"/>
    </xf>
    <xf numFmtId="0" fontId="103" fillId="0" borderId="0" xfId="0" applyFont="1" applyFill="1" applyAlignment="1">
      <alignment horizontal="center" vertical="center"/>
    </xf>
    <xf numFmtId="0" fontId="7" fillId="13" borderId="0" xfId="0" applyFont="1" applyFill="1" applyBorder="1" applyAlignment="1">
      <alignment horizontal="left"/>
    </xf>
    <xf numFmtId="0" fontId="14" fillId="0" borderId="0" xfId="28" applyFont="1" applyFill="1" applyBorder="1" applyAlignment="1" applyProtection="1">
      <alignment horizontal="left" wrapText="1"/>
      <protection locked="0"/>
    </xf>
    <xf numFmtId="0" fontId="30" fillId="0" borderId="0" xfId="28" applyFont="1" applyBorder="1" applyAlignment="1">
      <alignment wrapText="1"/>
    </xf>
    <xf numFmtId="0" fontId="15" fillId="13" borderId="0" xfId="28" applyFont="1" applyFill="1" applyBorder="1" applyAlignment="1">
      <alignment horizontal="center"/>
    </xf>
    <xf numFmtId="0" fontId="31" fillId="0" borderId="0" xfId="28" applyFont="1" applyBorder="1" applyAlignment="1">
      <alignment horizontal="right" vertical="center" wrapText="1"/>
    </xf>
    <xf numFmtId="0" fontId="98" fillId="0" borderId="0" xfId="0" applyFont="1" applyAlignment="1">
      <alignment horizontal="left" vertical="center" indent="9"/>
    </xf>
    <xf numFmtId="0" fontId="98" fillId="0" borderId="0" xfId="0" applyFont="1" applyFill="1" applyAlignment="1">
      <alignment horizontal="left" vertical="center" indent="9"/>
    </xf>
    <xf numFmtId="0" fontId="100" fillId="0" borderId="4" xfId="0" applyFont="1" applyBorder="1" applyAlignment="1">
      <alignment horizontal="center" wrapText="1"/>
    </xf>
    <xf numFmtId="0" fontId="112" fillId="0" borderId="23" xfId="0" applyFont="1" applyBorder="1" applyAlignment="1">
      <alignment horizontal="right" wrapText="1"/>
    </xf>
    <xf numFmtId="0" fontId="112" fillId="0" borderId="94" xfId="0" applyFont="1" applyBorder="1" applyAlignment="1">
      <alignment horizontal="right" wrapText="1"/>
    </xf>
    <xf numFmtId="0" fontId="112" fillId="0" borderId="22" xfId="0" applyFont="1" applyBorder="1" applyAlignment="1">
      <alignment horizontal="right" wrapText="1"/>
    </xf>
    <xf numFmtId="0" fontId="112" fillId="8" borderId="34" xfId="0" applyFont="1" applyFill="1" applyBorder="1" applyAlignment="1">
      <alignment horizontal="left" wrapText="1"/>
    </xf>
    <xf numFmtId="0" fontId="112" fillId="8" borderId="50" xfId="0" applyFont="1" applyFill="1" applyBorder="1" applyAlignment="1">
      <alignment horizontal="left" wrapText="1"/>
    </xf>
    <xf numFmtId="0" fontId="112" fillId="8" borderId="36" xfId="0" applyFont="1" applyFill="1" applyBorder="1" applyAlignment="1">
      <alignment horizontal="left" wrapText="1"/>
    </xf>
    <xf numFmtId="0" fontId="112" fillId="0" borderId="4" xfId="0" applyFont="1" applyBorder="1" applyAlignment="1">
      <alignment horizontal="center" wrapText="1"/>
    </xf>
    <xf numFmtId="0" fontId="112" fillId="13" borderId="4" xfId="0" applyFont="1" applyFill="1" applyBorder="1" applyAlignment="1">
      <alignment horizontal="center" wrapText="1"/>
    </xf>
    <xf numFmtId="0" fontId="136" fillId="0" borderId="0" xfId="0" applyFont="1" applyAlignment="1">
      <alignment horizontal="left" vertical="center" indent="9"/>
    </xf>
    <xf numFmtId="0" fontId="100" fillId="0" borderId="4" xfId="0" applyFont="1" applyBorder="1" applyAlignment="1">
      <alignment horizontal="center"/>
    </xf>
    <xf numFmtId="0" fontId="100" fillId="13" borderId="4" xfId="0" applyFont="1" applyFill="1" applyBorder="1" applyAlignment="1">
      <alignment horizontal="center"/>
    </xf>
    <xf numFmtId="0" fontId="116" fillId="0" borderId="5" xfId="0" applyFont="1" applyFill="1" applyBorder="1" applyAlignment="1">
      <alignment horizontal="center" wrapText="1"/>
    </xf>
    <xf numFmtId="44" fontId="116" fillId="0" borderId="26" xfId="11" applyFont="1" applyFill="1" applyBorder="1" applyAlignment="1">
      <alignment wrapText="1"/>
    </xf>
    <xf numFmtId="44" fontId="116" fillId="0" borderId="30" xfId="11" applyFont="1" applyFill="1" applyBorder="1" applyAlignment="1">
      <alignment wrapText="1"/>
    </xf>
    <xf numFmtId="0" fontId="116" fillId="0" borderId="26" xfId="11" applyNumberFormat="1" applyFont="1" applyFill="1" applyBorder="1" applyAlignment="1">
      <alignment horizontal="center" wrapText="1"/>
    </xf>
    <xf numFmtId="168" fontId="116" fillId="0" borderId="5" xfId="2" applyNumberFormat="1" applyFont="1" applyBorder="1" applyAlignment="1">
      <alignment horizontal="center" wrapText="1"/>
    </xf>
    <xf numFmtId="168" fontId="116" fillId="0" borderId="8" xfId="2" applyNumberFormat="1" applyFont="1" applyBorder="1" applyAlignment="1">
      <alignment horizontal="center" wrapText="1"/>
    </xf>
    <xf numFmtId="168" fontId="116" fillId="0" borderId="12" xfId="2" applyNumberFormat="1" applyFont="1" applyBorder="1" applyAlignment="1">
      <alignment horizontal="center" wrapText="1"/>
    </xf>
    <xf numFmtId="44" fontId="116" fillId="5" borderId="26" xfId="11" applyFont="1" applyFill="1" applyBorder="1" applyAlignment="1">
      <alignment wrapText="1"/>
    </xf>
    <xf numFmtId="0" fontId="116" fillId="0" borderId="7" xfId="0" applyFont="1" applyFill="1" applyBorder="1" applyAlignment="1">
      <alignment horizontal="center" wrapText="1"/>
    </xf>
    <xf numFmtId="44" fontId="116" fillId="0" borderId="86" xfId="11" applyFont="1" applyFill="1" applyBorder="1" applyAlignment="1">
      <alignment horizontal="center" wrapText="1"/>
    </xf>
    <xf numFmtId="44" fontId="116" fillId="0" borderId="26" xfId="11" applyFont="1" applyFill="1" applyBorder="1" applyAlignment="1">
      <alignment horizontal="left" wrapText="1"/>
    </xf>
    <xf numFmtId="44" fontId="116" fillId="0" borderId="30" xfId="11" applyFont="1" applyFill="1" applyBorder="1" applyAlignment="1">
      <alignment horizontal="left" wrapText="1"/>
    </xf>
    <xf numFmtId="44" fontId="116" fillId="5" borderId="86" xfId="11" applyFont="1" applyFill="1" applyBorder="1" applyAlignment="1">
      <alignment horizontal="center" wrapText="1"/>
    </xf>
    <xf numFmtId="0" fontId="150" fillId="0" borderId="5" xfId="0" applyFont="1" applyBorder="1" applyAlignment="1">
      <alignment horizontal="center" vertical="center" wrapText="1"/>
    </xf>
    <xf numFmtId="0" fontId="150" fillId="0" borderId="8" xfId="0" applyFont="1" applyBorder="1" applyAlignment="1">
      <alignment horizontal="center" vertical="center" wrapText="1"/>
    </xf>
    <xf numFmtId="0" fontId="150" fillId="0" borderId="12" xfId="0" applyFont="1" applyBorder="1" applyAlignment="1">
      <alignment horizontal="center" vertical="center" wrapText="1"/>
    </xf>
    <xf numFmtId="0" fontId="150" fillId="0" borderId="86" xfId="0" applyFont="1" applyBorder="1" applyAlignment="1">
      <alignment horizontal="center" vertical="center" wrapText="1"/>
    </xf>
    <xf numFmtId="0" fontId="150" fillId="0" borderId="29" xfId="0" applyFont="1" applyBorder="1" applyAlignment="1">
      <alignment horizontal="center" vertical="center" wrapText="1"/>
    </xf>
    <xf numFmtId="0" fontId="150" fillId="0" borderId="157" xfId="0" applyFont="1" applyBorder="1" applyAlignment="1">
      <alignment horizontal="center" vertical="center" wrapText="1"/>
    </xf>
    <xf numFmtId="44" fontId="116" fillId="0" borderId="26" xfId="11" applyFont="1" applyFill="1" applyBorder="1" applyAlignment="1">
      <alignment horizontal="center" wrapText="1"/>
    </xf>
    <xf numFmtId="0" fontId="116" fillId="0" borderId="7" xfId="2" applyNumberFormat="1" applyFont="1" applyFill="1" applyBorder="1" applyAlignment="1">
      <alignment horizontal="center" wrapText="1"/>
    </xf>
    <xf numFmtId="0" fontId="154" fillId="0" borderId="0" xfId="0" applyFont="1" applyAlignment="1">
      <alignment horizontal="left" vertical="center" indent="9"/>
    </xf>
    <xf numFmtId="0" fontId="154" fillId="0" borderId="0" xfId="0" applyFont="1" applyFill="1" applyAlignment="1">
      <alignment horizontal="left" vertical="center" indent="9"/>
    </xf>
    <xf numFmtId="0" fontId="155" fillId="0" borderId="59" xfId="0" applyFont="1" applyBorder="1" applyAlignment="1">
      <alignment horizontal="center"/>
    </xf>
    <xf numFmtId="0" fontId="155" fillId="0" borderId="58" xfId="0" applyFont="1" applyBorder="1" applyAlignment="1">
      <alignment horizontal="center"/>
    </xf>
    <xf numFmtId="0" fontId="155" fillId="0" borderId="7" xfId="0" applyFont="1" applyBorder="1" applyAlignment="1">
      <alignment horizontal="center"/>
    </xf>
    <xf numFmtId="0" fontId="155" fillId="0" borderId="55" xfId="0" applyFont="1" applyBorder="1" applyAlignment="1">
      <alignment horizontal="center"/>
    </xf>
    <xf numFmtId="0" fontId="116" fillId="0" borderId="26" xfId="0" applyFont="1" applyBorder="1" applyAlignment="1">
      <alignment horizontal="center" wrapText="1"/>
    </xf>
    <xf numFmtId="0" fontId="116" fillId="0" borderId="27" xfId="0" applyFont="1" applyBorder="1" applyAlignment="1">
      <alignment horizontal="center" wrapText="1"/>
    </xf>
    <xf numFmtId="0" fontId="116" fillId="0" borderId="30" xfId="0" applyFont="1" applyBorder="1" applyAlignment="1">
      <alignment horizontal="center" wrapText="1"/>
    </xf>
    <xf numFmtId="44" fontId="150" fillId="0" borderId="26" xfId="11" applyFont="1" applyBorder="1" applyAlignment="1">
      <alignment horizontal="center" vertical="center" wrapText="1"/>
    </xf>
    <xf numFmtId="44" fontId="150" fillId="0" borderId="27" xfId="11" applyFont="1" applyBorder="1" applyAlignment="1">
      <alignment horizontal="center" vertical="center" wrapText="1"/>
    </xf>
    <xf numFmtId="44" fontId="150" fillId="0" borderId="30" xfId="11" applyFont="1" applyBorder="1" applyAlignment="1">
      <alignment horizontal="center" vertical="center" wrapText="1"/>
    </xf>
    <xf numFmtId="0" fontId="150" fillId="0" borderId="9" xfId="0" applyFont="1" applyBorder="1" applyAlignment="1">
      <alignment horizontal="center" vertical="center" wrapText="1"/>
    </xf>
    <xf numFmtId="0" fontId="150" fillId="0" borderId="14" xfId="0" applyFont="1" applyBorder="1" applyAlignment="1">
      <alignment horizontal="center" vertical="center" wrapText="1"/>
    </xf>
    <xf numFmtId="44" fontId="150" fillId="0" borderId="86" xfId="11" applyFont="1" applyBorder="1" applyAlignment="1">
      <alignment horizontal="center" vertical="center" wrapText="1"/>
    </xf>
    <xf numFmtId="44" fontId="150" fillId="0" borderId="29" xfId="11" applyFont="1" applyBorder="1" applyAlignment="1">
      <alignment horizontal="center" vertical="center" wrapText="1"/>
    </xf>
    <xf numFmtId="44" fontId="150" fillId="0" borderId="92" xfId="11" applyFont="1" applyBorder="1" applyAlignment="1">
      <alignment horizontal="center" vertical="center" wrapText="1"/>
    </xf>
    <xf numFmtId="0" fontId="150" fillId="0" borderId="7" xfId="11" applyNumberFormat="1" applyFont="1" applyBorder="1" applyAlignment="1">
      <alignment horizontal="center" vertical="center" wrapText="1"/>
    </xf>
    <xf numFmtId="0" fontId="150" fillId="0" borderId="9" xfId="11" applyNumberFormat="1" applyFont="1" applyBorder="1" applyAlignment="1">
      <alignment horizontal="center" vertical="center" wrapText="1"/>
    </xf>
    <xf numFmtId="0" fontId="150" fillId="0" borderId="14" xfId="11" applyNumberFormat="1" applyFont="1" applyBorder="1" applyAlignment="1">
      <alignment horizontal="center" vertical="center" wrapText="1"/>
    </xf>
    <xf numFmtId="0" fontId="150" fillId="0" borderId="26" xfId="11" applyNumberFormat="1" applyFont="1" applyBorder="1" applyAlignment="1">
      <alignment horizontal="center" vertical="center" wrapText="1"/>
    </xf>
    <xf numFmtId="0" fontId="150" fillId="0" borderId="27" xfId="11" applyNumberFormat="1" applyFont="1" applyBorder="1" applyAlignment="1">
      <alignment horizontal="center" vertical="center" wrapText="1"/>
    </xf>
    <xf numFmtId="0" fontId="150" fillId="0" borderId="30" xfId="11" applyNumberFormat="1" applyFont="1" applyBorder="1" applyAlignment="1">
      <alignment horizontal="center" vertical="center" wrapText="1"/>
    </xf>
    <xf numFmtId="0" fontId="151" fillId="0" borderId="0" xfId="26" applyFont="1" applyFill="1" applyBorder="1" applyAlignment="1">
      <alignment horizontal="center" vertical="center" wrapText="1"/>
    </xf>
    <xf numFmtId="0" fontId="103" fillId="0" borderId="0" xfId="26" applyFont="1" applyAlignment="1">
      <alignment horizontal="left" vertical="center" indent="9"/>
    </xf>
    <xf numFmtId="0" fontId="114" fillId="0" borderId="105" xfId="0" applyFont="1" applyBorder="1" applyAlignment="1">
      <alignment horizontal="center" vertical="center" wrapText="1"/>
    </xf>
    <xf numFmtId="0" fontId="114" fillId="0" borderId="94" xfId="0" applyFont="1" applyBorder="1" applyAlignment="1">
      <alignment horizontal="center" vertical="center" wrapText="1"/>
    </xf>
    <xf numFmtId="0" fontId="31" fillId="7" borderId="23" xfId="0" applyFont="1" applyFill="1" applyBorder="1" applyAlignment="1">
      <alignment horizontal="center" wrapText="1"/>
    </xf>
    <xf numFmtId="0" fontId="31" fillId="7" borderId="94" xfId="0" applyFont="1" applyFill="1" applyBorder="1" applyAlignment="1">
      <alignment horizontal="center" wrapText="1"/>
    </xf>
    <xf numFmtId="0" fontId="31" fillId="7" borderId="22" xfId="0" applyFont="1" applyFill="1" applyBorder="1" applyAlignment="1">
      <alignment horizontal="center" wrapText="1"/>
    </xf>
    <xf numFmtId="0" fontId="158" fillId="0" borderId="0" xfId="0" applyFont="1" applyAlignment="1">
      <alignment horizontal="center"/>
    </xf>
    <xf numFmtId="0" fontId="158" fillId="0" borderId="4" xfId="0" applyFont="1" applyBorder="1" applyAlignment="1">
      <alignment horizontal="center"/>
    </xf>
    <xf numFmtId="0" fontId="31" fillId="0" borderId="4" xfId="0" applyFont="1" applyBorder="1" applyAlignment="1">
      <alignment textRotation="90" wrapText="1"/>
    </xf>
    <xf numFmtId="0" fontId="31" fillId="0" borderId="34" xfId="0" applyFont="1" applyBorder="1" applyAlignment="1">
      <alignment horizontal="center" textRotation="90"/>
    </xf>
    <xf numFmtId="0" fontId="31" fillId="0" borderId="50" xfId="0" applyFont="1" applyBorder="1" applyAlignment="1">
      <alignment horizontal="center" textRotation="90"/>
    </xf>
    <xf numFmtId="0" fontId="31" fillId="0" borderId="36" xfId="0" applyFont="1" applyBorder="1" applyAlignment="1">
      <alignment horizontal="center" textRotation="90"/>
    </xf>
    <xf numFmtId="0" fontId="31" fillId="0" borderId="34" xfId="0" applyFont="1" applyBorder="1" applyAlignment="1">
      <alignment horizontal="center" wrapText="1"/>
    </xf>
    <xf numFmtId="0" fontId="31" fillId="0" borderId="50" xfId="0" applyFont="1" applyBorder="1" applyAlignment="1">
      <alignment horizontal="center" wrapText="1"/>
    </xf>
    <xf numFmtId="0" fontId="31" fillId="0" borderId="36" xfId="0" applyFont="1" applyBorder="1" applyAlignment="1">
      <alignment horizontal="center" wrapText="1"/>
    </xf>
    <xf numFmtId="0" fontId="56" fillId="0" borderId="0" xfId="0" applyFont="1" applyAlignment="1">
      <alignment horizontal="center" vertical="center"/>
    </xf>
    <xf numFmtId="0" fontId="104" fillId="0" borderId="0" xfId="0" applyFont="1" applyFill="1" applyAlignment="1">
      <alignment horizontal="center" vertical="center"/>
    </xf>
    <xf numFmtId="0" fontId="152" fillId="0" borderId="23" xfId="0" applyFont="1" applyBorder="1" applyAlignment="1">
      <alignment horizontal="center"/>
    </xf>
    <xf numFmtId="0" fontId="152" fillId="0" borderId="94" xfId="0" applyFont="1" applyBorder="1" applyAlignment="1">
      <alignment horizontal="center"/>
    </xf>
    <xf numFmtId="0" fontId="152" fillId="0" borderId="22" xfId="0" applyFont="1" applyBorder="1" applyAlignment="1">
      <alignment horizontal="center"/>
    </xf>
    <xf numFmtId="0" fontId="125" fillId="0" borderId="80" xfId="0" applyFont="1" applyBorder="1" applyAlignment="1">
      <alignment horizontal="center"/>
    </xf>
    <xf numFmtId="0" fontId="125" fillId="0" borderId="46" xfId="0" applyFont="1" applyBorder="1" applyAlignment="1">
      <alignment horizontal="center"/>
    </xf>
    <xf numFmtId="0" fontId="125" fillId="0" borderId="46" xfId="0" applyFont="1" applyBorder="1" applyAlignment="1">
      <alignment horizontal="center" wrapText="1"/>
    </xf>
    <xf numFmtId="0" fontId="125" fillId="0" borderId="4" xfId="0" applyFont="1" applyBorder="1" applyAlignment="1">
      <alignment horizontal="center" wrapText="1"/>
    </xf>
    <xf numFmtId="0" fontId="125" fillId="0" borderId="158" xfId="0" applyFont="1" applyBorder="1" applyAlignment="1">
      <alignment horizontal="center" wrapText="1"/>
    </xf>
    <xf numFmtId="0" fontId="125" fillId="0" borderId="159" xfId="0" applyFont="1" applyBorder="1" applyAlignment="1">
      <alignment horizontal="center" wrapText="1"/>
    </xf>
    <xf numFmtId="0" fontId="6" fillId="0" borderId="0" xfId="20" applyFont="1" applyAlignment="1">
      <alignment horizontal="center"/>
    </xf>
    <xf numFmtId="0" fontId="14" fillId="5" borderId="34" xfId="0" applyFont="1" applyFill="1" applyBorder="1" applyAlignment="1">
      <alignment horizontal="center" vertical="center"/>
    </xf>
    <xf numFmtId="0" fontId="0" fillId="5" borderId="36" xfId="0" applyFill="1" applyBorder="1" applyAlignment="1">
      <alignment horizontal="center" vertical="center"/>
    </xf>
    <xf numFmtId="0" fontId="13" fillId="0" borderId="0" xfId="0" applyFont="1" applyAlignment="1">
      <alignment horizontal="center"/>
    </xf>
    <xf numFmtId="0" fontId="12" fillId="0" borderId="0" xfId="0" applyFont="1" applyAlignment="1">
      <alignment horizontal="center"/>
    </xf>
    <xf numFmtId="0" fontId="6" fillId="0" borderId="0" xfId="0" applyFont="1" applyAlignment="1">
      <alignment horizontal="left"/>
    </xf>
    <xf numFmtId="0" fontId="37" fillId="0" borderId="0" xfId="0" applyFont="1" applyAlignment="1">
      <alignment horizontal="left"/>
    </xf>
    <xf numFmtId="0" fontId="6" fillId="0" borderId="23" xfId="0" applyFont="1" applyBorder="1" applyAlignment="1">
      <alignment horizontal="center"/>
    </xf>
    <xf numFmtId="0" fontId="6" fillId="0" borderId="94" xfId="0" applyFont="1" applyBorder="1" applyAlignment="1">
      <alignment horizontal="center"/>
    </xf>
    <xf numFmtId="0" fontId="6" fillId="0" borderId="22" xfId="0" applyFont="1" applyBorder="1" applyAlignment="1">
      <alignment horizontal="center"/>
    </xf>
    <xf numFmtId="9" fontId="5" fillId="0" borderId="0" xfId="0" applyNumberFormat="1" applyFont="1" applyBorder="1" applyAlignment="1">
      <alignment horizontal="right" wrapText="1"/>
    </xf>
    <xf numFmtId="9" fontId="38" fillId="0" borderId="0" xfId="0" applyNumberFormat="1" applyFont="1" applyBorder="1" applyAlignment="1">
      <alignment horizontal="right" wrapText="1"/>
    </xf>
    <xf numFmtId="0" fontId="234" fillId="11" borderId="23" xfId="24" applyFill="1" applyBorder="1" applyAlignment="1">
      <alignment horizontal="center"/>
    </xf>
    <xf numFmtId="0" fontId="234" fillId="11" borderId="22" xfId="24" applyFill="1" applyBorder="1" applyAlignment="1">
      <alignment horizontal="center"/>
    </xf>
    <xf numFmtId="0" fontId="234" fillId="0" borderId="23" xfId="24" applyBorder="1" applyAlignment="1">
      <alignment horizontal="center"/>
    </xf>
    <xf numFmtId="0" fontId="234" fillId="0" borderId="22" xfId="24" applyBorder="1" applyAlignment="1">
      <alignment horizontal="center"/>
    </xf>
    <xf numFmtId="0" fontId="100" fillId="11" borderId="24" xfId="24" applyFont="1" applyFill="1" applyBorder="1" applyAlignment="1">
      <alignment horizontal="center"/>
    </xf>
    <xf numFmtId="0" fontId="100" fillId="11" borderId="25" xfId="24" applyFont="1" applyFill="1" applyBorder="1" applyAlignment="1">
      <alignment horizontal="center"/>
    </xf>
    <xf numFmtId="0" fontId="100" fillId="11" borderId="51" xfId="24" applyFont="1" applyFill="1" applyBorder="1" applyAlignment="1">
      <alignment horizontal="center"/>
    </xf>
    <xf numFmtId="0" fontId="100" fillId="11" borderId="52" xfId="24" applyFont="1" applyFill="1" applyBorder="1" applyAlignment="1">
      <alignment horizontal="center"/>
    </xf>
    <xf numFmtId="0" fontId="100" fillId="0" borderId="24" xfId="24" applyFont="1" applyBorder="1" applyAlignment="1">
      <alignment horizontal="center"/>
    </xf>
    <xf numFmtId="0" fontId="100" fillId="0" borderId="25" xfId="24" applyFont="1" applyBorder="1" applyAlignment="1">
      <alignment horizontal="center"/>
    </xf>
    <xf numFmtId="0" fontId="100" fillId="0" borderId="51" xfId="24" applyFont="1" applyBorder="1" applyAlignment="1">
      <alignment horizontal="center"/>
    </xf>
    <xf numFmtId="0" fontId="100" fillId="0" borderId="52" xfId="24" applyFont="1" applyBorder="1" applyAlignment="1">
      <alignment horizontal="center"/>
    </xf>
    <xf numFmtId="165" fontId="112" fillId="0" borderId="27" xfId="24" applyNumberFormat="1" applyFont="1" applyBorder="1" applyAlignment="1">
      <alignment horizontal="center"/>
    </xf>
    <xf numFmtId="165" fontId="112" fillId="0" borderId="30" xfId="24" applyNumberFormat="1" applyFont="1" applyBorder="1" applyAlignment="1">
      <alignment horizontal="center"/>
    </xf>
    <xf numFmtId="165" fontId="112" fillId="0" borderId="26" xfId="24" applyNumberFormat="1" applyFont="1" applyBorder="1" applyAlignment="1">
      <alignment horizontal="center"/>
    </xf>
    <xf numFmtId="165" fontId="112" fillId="11" borderId="27" xfId="24" applyNumberFormat="1" applyFont="1" applyFill="1" applyBorder="1" applyAlignment="1">
      <alignment horizontal="center"/>
    </xf>
    <xf numFmtId="165" fontId="112" fillId="11" borderId="30" xfId="24" applyNumberFormat="1" applyFont="1" applyFill="1" applyBorder="1" applyAlignment="1">
      <alignment horizontal="center"/>
    </xf>
    <xf numFmtId="165" fontId="112" fillId="11" borderId="26" xfId="24" applyNumberFormat="1" applyFont="1" applyFill="1" applyBorder="1" applyAlignment="1">
      <alignment horizontal="center"/>
    </xf>
    <xf numFmtId="0" fontId="14" fillId="0" borderId="23" xfId="24" applyFont="1" applyFill="1" applyBorder="1" applyAlignment="1">
      <alignment horizontal="left" vertical="top"/>
    </xf>
    <xf numFmtId="0" fontId="14" fillId="0" borderId="22" xfId="24" applyFont="1" applyFill="1" applyBorder="1" applyAlignment="1">
      <alignment horizontal="left" vertical="top"/>
    </xf>
    <xf numFmtId="0" fontId="14" fillId="0" borderId="23" xfId="24" applyFont="1" applyFill="1" applyBorder="1" applyAlignment="1" applyProtection="1">
      <alignment horizontal="left" vertical="top" wrapText="1"/>
      <protection locked="0"/>
    </xf>
    <xf numFmtId="0" fontId="14" fillId="0" borderId="22" xfId="24" applyFont="1" applyFill="1" applyBorder="1" applyAlignment="1" applyProtection="1">
      <alignment horizontal="left" vertical="top" wrapText="1"/>
      <protection locked="0"/>
    </xf>
    <xf numFmtId="165" fontId="100" fillId="11" borderId="26" xfId="24" applyNumberFormat="1" applyFont="1" applyFill="1" applyBorder="1" applyAlignment="1">
      <alignment horizontal="center"/>
    </xf>
    <xf numFmtId="165" fontId="100" fillId="11" borderId="30" xfId="24" applyNumberFormat="1" applyFont="1" applyFill="1" applyBorder="1" applyAlignment="1">
      <alignment horizontal="center"/>
    </xf>
    <xf numFmtId="165" fontId="100" fillId="0" borderId="26" xfId="24" applyNumberFormat="1" applyFont="1" applyBorder="1" applyAlignment="1">
      <alignment horizontal="center"/>
    </xf>
    <xf numFmtId="165" fontId="100" fillId="0" borderId="30" xfId="24" applyNumberFormat="1" applyFont="1" applyBorder="1" applyAlignment="1">
      <alignment horizontal="center"/>
    </xf>
    <xf numFmtId="0" fontId="98" fillId="0" borderId="23" xfId="24" applyFont="1" applyBorder="1" applyAlignment="1">
      <alignment horizontal="center" wrapText="1"/>
    </xf>
    <xf numFmtId="0" fontId="98" fillId="0" borderId="22" xfId="24" applyFont="1" applyBorder="1" applyAlignment="1">
      <alignment horizontal="center" wrapText="1"/>
    </xf>
    <xf numFmtId="0" fontId="234" fillId="0" borderId="23" xfId="24" quotePrefix="1" applyBorder="1" applyAlignment="1">
      <alignment horizontal="center" vertical="center" wrapText="1"/>
    </xf>
    <xf numFmtId="0" fontId="97" fillId="0" borderId="22" xfId="24" applyFont="1" applyBorder="1" applyAlignment="1">
      <alignment horizontal="center" vertical="center" wrapText="1"/>
    </xf>
    <xf numFmtId="0" fontId="122" fillId="0" borderId="0" xfId="0" applyFont="1" applyBorder="1" applyAlignment="1">
      <alignment horizontal="right" vertical="center" wrapText="1"/>
    </xf>
    <xf numFmtId="0" fontId="100" fillId="5" borderId="4" xfId="29" applyFont="1" applyFill="1" applyBorder="1" applyAlignment="1">
      <alignment horizontal="center" wrapText="1"/>
    </xf>
    <xf numFmtId="0" fontId="100" fillId="0" borderId="4" xfId="29" applyFont="1" applyBorder="1" applyAlignment="1">
      <alignment horizontal="center" wrapText="1"/>
    </xf>
    <xf numFmtId="0" fontId="56" fillId="0" borderId="0" xfId="29" applyFont="1" applyAlignment="1">
      <alignment horizontal="center" vertical="center"/>
    </xf>
    <xf numFmtId="0" fontId="104" fillId="0" borderId="0" xfId="29" applyFont="1" applyFill="1" applyAlignment="1">
      <alignment horizontal="center" vertical="center"/>
    </xf>
    <xf numFmtId="0" fontId="98" fillId="5" borderId="24" xfId="29" applyFont="1" applyFill="1" applyBorder="1" applyAlignment="1">
      <alignment horizontal="center"/>
    </xf>
    <xf numFmtId="0" fontId="98" fillId="5" borderId="57" xfId="29" applyFont="1" applyFill="1" applyBorder="1" applyAlignment="1">
      <alignment horizontal="center"/>
    </xf>
    <xf numFmtId="0" fontId="98" fillId="5" borderId="51" xfId="29" applyFont="1" applyFill="1" applyBorder="1" applyAlignment="1">
      <alignment horizontal="center"/>
    </xf>
    <xf numFmtId="0" fontId="98" fillId="0" borderId="24" xfId="29" applyFont="1" applyBorder="1" applyAlignment="1">
      <alignment horizontal="center"/>
    </xf>
    <xf numFmtId="0" fontId="98" fillId="0" borderId="57" xfId="29" applyFont="1" applyBorder="1" applyAlignment="1">
      <alignment horizontal="center"/>
    </xf>
    <xf numFmtId="0" fontId="98" fillId="0" borderId="51" xfId="29" applyFont="1" applyBorder="1" applyAlignment="1">
      <alignment horizontal="center"/>
    </xf>
    <xf numFmtId="0" fontId="116" fillId="0" borderId="4" xfId="29" applyFont="1" applyBorder="1" applyAlignment="1">
      <alignment wrapText="1"/>
    </xf>
    <xf numFmtId="0" fontId="116" fillId="0" borderId="34" xfId="0" applyFont="1" applyBorder="1" applyAlignment="1">
      <alignment horizontal="center"/>
    </xf>
    <xf numFmtId="0" fontId="116" fillId="0" borderId="36" xfId="0" applyFont="1" applyBorder="1" applyAlignment="1">
      <alignment horizontal="center"/>
    </xf>
    <xf numFmtId="49" fontId="117" fillId="0" borderId="16" xfId="11" applyNumberFormat="1" applyFont="1" applyBorder="1" applyAlignment="1">
      <alignment horizontal="center" vertical="center"/>
    </xf>
    <xf numFmtId="1" fontId="117" fillId="0" borderId="16" xfId="11" applyNumberFormat="1" applyFont="1" applyBorder="1" applyAlignment="1">
      <alignment horizontal="center" vertical="center"/>
    </xf>
    <xf numFmtId="0" fontId="112" fillId="0" borderId="94" xfId="0" applyFont="1" applyBorder="1" applyAlignment="1">
      <alignment horizontal="center"/>
    </xf>
    <xf numFmtId="0" fontId="116" fillId="0" borderId="34" xfId="0" applyFont="1" applyBorder="1" applyAlignment="1">
      <alignment horizontal="center" vertical="center" textRotation="90"/>
    </xf>
    <xf numFmtId="0" fontId="116" fillId="0" borderId="36" xfId="0" applyFont="1" applyBorder="1" applyAlignment="1">
      <alignment horizontal="center" vertical="center" textRotation="90"/>
    </xf>
    <xf numFmtId="0" fontId="116" fillId="0" borderId="4" xfId="0" applyFont="1" applyBorder="1" applyAlignment="1">
      <alignment horizontal="center"/>
    </xf>
    <xf numFmtId="0" fontId="116" fillId="8" borderId="34" xfId="0" applyFont="1" applyFill="1" applyBorder="1" applyAlignment="1">
      <alignment horizontal="center"/>
    </xf>
    <xf numFmtId="0" fontId="116" fillId="8" borderId="36" xfId="0" applyFont="1" applyFill="1" applyBorder="1" applyAlignment="1">
      <alignment horizontal="center"/>
    </xf>
    <xf numFmtId="0" fontId="116" fillId="0" borderId="50" xfId="0" applyFont="1" applyBorder="1" applyAlignment="1">
      <alignment horizontal="center"/>
    </xf>
    <xf numFmtId="0" fontId="12" fillId="0" borderId="0" xfId="0" applyFont="1" applyAlignment="1">
      <alignment horizontal="center" vertical="center"/>
    </xf>
    <xf numFmtId="0" fontId="116" fillId="8" borderId="16" xfId="0" applyFont="1" applyFill="1" applyBorder="1" applyAlignment="1">
      <alignment horizontal="center" wrapText="1"/>
    </xf>
    <xf numFmtId="0" fontId="116" fillId="0" borderId="16" xfId="0" applyFont="1" applyBorder="1" applyAlignment="1">
      <alignment horizontal="center" wrapText="1"/>
    </xf>
    <xf numFmtId="0" fontId="112" fillId="0" borderId="0" xfId="0" applyFont="1" applyAlignment="1">
      <alignment horizontal="center"/>
    </xf>
    <xf numFmtId="0" fontId="116" fillId="0" borderId="34" xfId="0" applyFont="1" applyBorder="1" applyAlignment="1">
      <alignment horizontal="center" textRotation="90"/>
    </xf>
    <xf numFmtId="0" fontId="116" fillId="0" borderId="36" xfId="0" applyFont="1" applyBorder="1" applyAlignment="1">
      <alignment horizontal="center" textRotation="90"/>
    </xf>
    <xf numFmtId="0" fontId="116" fillId="0" borderId="34" xfId="0" applyFont="1" applyBorder="1" applyAlignment="1">
      <alignment horizontal="left"/>
    </xf>
    <xf numFmtId="0" fontId="116" fillId="0" borderId="36" xfId="0" applyFont="1" applyBorder="1" applyAlignment="1">
      <alignment horizontal="left"/>
    </xf>
    <xf numFmtId="49" fontId="116" fillId="0" borderId="0" xfId="11" applyNumberFormat="1" applyFont="1" applyBorder="1" applyAlignment="1">
      <alignment horizontal="center" vertical="center"/>
    </xf>
    <xf numFmtId="0" fontId="0" fillId="0" borderId="0" xfId="0" applyFont="1" applyAlignment="1">
      <alignment horizontal="center"/>
    </xf>
    <xf numFmtId="0" fontId="77" fillId="0" borderId="0" xfId="0" applyFont="1" applyAlignment="1">
      <alignment horizontal="left" indent="10"/>
    </xf>
    <xf numFmtId="0" fontId="124" fillId="0" borderId="0" xfId="0" applyFont="1" applyFill="1" applyAlignment="1">
      <alignment horizontal="left" vertical="center" indent="10"/>
    </xf>
    <xf numFmtId="0" fontId="100" fillId="8" borderId="4" xfId="0" applyFont="1" applyFill="1" applyBorder="1" applyAlignment="1">
      <alignment horizontal="center"/>
    </xf>
    <xf numFmtId="0" fontId="76" fillId="0" borderId="0" xfId="0" applyFont="1" applyAlignment="1">
      <alignment horizontal="center"/>
    </xf>
    <xf numFmtId="0" fontId="76" fillId="0" borderId="0" xfId="0" applyFont="1" applyAlignment="1">
      <alignment horizontal="center" vertical="center"/>
    </xf>
    <xf numFmtId="0" fontId="128" fillId="0" borderId="16" xfId="0" applyFont="1" applyBorder="1" applyAlignment="1">
      <alignment horizontal="center"/>
    </xf>
    <xf numFmtId="0" fontId="128" fillId="0" borderId="23" xfId="0" applyFont="1" applyFill="1" applyBorder="1" applyAlignment="1">
      <alignment horizontal="center" wrapText="1"/>
    </xf>
    <xf numFmtId="0" fontId="128" fillId="0" borderId="94" xfId="0" applyFont="1" applyFill="1" applyBorder="1" applyAlignment="1">
      <alignment horizontal="center" wrapText="1"/>
    </xf>
    <xf numFmtId="0" fontId="128" fillId="0" borderId="22" xfId="0" applyFont="1" applyFill="1" applyBorder="1" applyAlignment="1">
      <alignment horizontal="center" wrapText="1"/>
    </xf>
    <xf numFmtId="0" fontId="128" fillId="8" borderId="4" xfId="0" applyFont="1" applyFill="1" applyBorder="1" applyAlignment="1">
      <alignment horizontal="center" wrapText="1"/>
    </xf>
    <xf numFmtId="0" fontId="128" fillId="0" borderId="23" xfId="0" applyFont="1" applyBorder="1" applyAlignment="1">
      <alignment horizontal="center" wrapText="1"/>
    </xf>
    <xf numFmtId="0" fontId="128" fillId="0" borderId="94" xfId="0" applyFont="1" applyBorder="1" applyAlignment="1">
      <alignment horizontal="center" wrapText="1"/>
    </xf>
    <xf numFmtId="0" fontId="128" fillId="0" borderId="22" xfId="0" applyFont="1" applyBorder="1" applyAlignment="1">
      <alignment horizontal="center" wrapText="1"/>
    </xf>
    <xf numFmtId="0" fontId="137" fillId="0" borderId="23" xfId="0" applyFont="1" applyBorder="1" applyAlignment="1">
      <alignment horizontal="center" vertical="center"/>
    </xf>
    <xf numFmtId="0" fontId="137" fillId="0" borderId="22" xfId="0" applyFont="1" applyBorder="1" applyAlignment="1">
      <alignment horizontal="center" vertical="center"/>
    </xf>
    <xf numFmtId="0" fontId="137" fillId="8" borderId="23" xfId="0" applyFont="1" applyFill="1" applyBorder="1" applyAlignment="1">
      <alignment horizontal="center" vertical="center"/>
    </xf>
    <xf numFmtId="0" fontId="137" fillId="8" borderId="22" xfId="0" applyFont="1" applyFill="1" applyBorder="1" applyAlignment="1">
      <alignment horizontal="center" vertical="center"/>
    </xf>
    <xf numFmtId="0" fontId="137" fillId="0" borderId="23" xfId="0" applyFont="1" applyBorder="1" applyAlignment="1">
      <alignment horizontal="center" vertical="center" wrapText="1"/>
    </xf>
    <xf numFmtId="0" fontId="137" fillId="0" borderId="22" xfId="0" applyFont="1" applyBorder="1" applyAlignment="1">
      <alignment horizontal="center" vertical="center" wrapText="1"/>
    </xf>
    <xf numFmtId="0" fontId="123" fillId="0" borderId="23" xfId="0" applyFont="1" applyBorder="1" applyAlignment="1">
      <alignment horizontal="center" vertical="center" wrapText="1"/>
    </xf>
    <xf numFmtId="0" fontId="123" fillId="0" borderId="22" xfId="0" applyFont="1" applyBorder="1" applyAlignment="1">
      <alignment horizontal="center" vertical="center" wrapText="1"/>
    </xf>
    <xf numFmtId="44" fontId="139" fillId="0" borderId="23" xfId="11" applyFont="1" applyFill="1" applyBorder="1" applyAlignment="1">
      <alignment horizontal="center" vertical="center"/>
    </xf>
    <xf numFmtId="44" fontId="139" fillId="0" borderId="22" xfId="11" applyFont="1" applyFill="1" applyBorder="1" applyAlignment="1">
      <alignment horizontal="center" vertical="center"/>
    </xf>
    <xf numFmtId="44" fontId="139" fillId="8" borderId="23" xfId="11" applyFont="1" applyFill="1" applyBorder="1" applyAlignment="1">
      <alignment horizontal="center" vertical="center"/>
    </xf>
    <xf numFmtId="44" fontId="139" fillId="8" borderId="22" xfId="11" applyFont="1" applyFill="1" applyBorder="1" applyAlignment="1">
      <alignment horizontal="center" vertical="center"/>
    </xf>
    <xf numFmtId="44" fontId="139" fillId="0" borderId="23" xfId="11" applyFont="1" applyBorder="1" applyAlignment="1">
      <alignment horizontal="center" vertical="center"/>
    </xf>
    <xf numFmtId="44" fontId="139" fillId="0" borderId="94" xfId="11" applyFont="1" applyBorder="1" applyAlignment="1">
      <alignment horizontal="center" vertical="center"/>
    </xf>
    <xf numFmtId="44" fontId="139" fillId="0" borderId="22" xfId="11" applyFont="1" applyBorder="1" applyAlignment="1">
      <alignment horizontal="center" vertical="center"/>
    </xf>
    <xf numFmtId="44" fontId="128" fillId="0" borderId="23" xfId="11" applyFont="1" applyFill="1" applyBorder="1" applyAlignment="1">
      <alignment horizontal="center" vertical="top"/>
    </xf>
    <xf numFmtId="44" fontId="128" fillId="0" borderId="22" xfId="11" applyFont="1" applyFill="1" applyBorder="1" applyAlignment="1">
      <alignment horizontal="center" vertical="top"/>
    </xf>
    <xf numFmtId="44" fontId="128" fillId="8" borderId="23" xfId="11" applyFont="1" applyFill="1" applyBorder="1" applyAlignment="1">
      <alignment horizontal="center" vertical="top"/>
    </xf>
    <xf numFmtId="44" fontId="128" fillId="8" borderId="22" xfId="11" applyFont="1" applyFill="1" applyBorder="1" applyAlignment="1">
      <alignment horizontal="center" vertical="top"/>
    </xf>
    <xf numFmtId="0" fontId="140" fillId="0" borderId="0" xfId="0" applyFont="1" applyAlignment="1">
      <alignment horizontal="center"/>
    </xf>
    <xf numFmtId="0" fontId="137" fillId="0" borderId="4" xfId="0" applyFont="1" applyBorder="1" applyAlignment="1">
      <alignment horizontal="center" wrapText="1"/>
    </xf>
    <xf numFmtId="0" fontId="128" fillId="0" borderId="4" xfId="0" applyFont="1" applyFill="1" applyBorder="1" applyAlignment="1">
      <alignment horizontal="center" wrapText="1"/>
    </xf>
    <xf numFmtId="0" fontId="128" fillId="0" borderId="4" xfId="0" applyFont="1" applyBorder="1" applyAlignment="1">
      <alignment horizontal="center" wrapText="1"/>
    </xf>
    <xf numFmtId="0" fontId="137" fillId="0" borderId="4" xfId="0" applyFont="1" applyFill="1" applyBorder="1" applyAlignment="1">
      <alignment horizontal="center"/>
    </xf>
    <xf numFmtId="0" fontId="137" fillId="0" borderId="4" xfId="0" applyFont="1" applyBorder="1" applyAlignment="1">
      <alignment horizontal="center"/>
    </xf>
    <xf numFmtId="0" fontId="137" fillId="8" borderId="4" xfId="0" applyFont="1" applyFill="1" applyBorder="1" applyAlignment="1">
      <alignment horizontal="center" wrapText="1"/>
    </xf>
    <xf numFmtId="9" fontId="137" fillId="18" borderId="4" xfId="33" applyNumberFormat="1" applyFont="1" applyFill="1" applyBorder="1" applyAlignment="1">
      <alignment horizontal="center" wrapText="1"/>
    </xf>
    <xf numFmtId="0" fontId="137" fillId="8" borderId="4" xfId="0" applyFont="1" applyFill="1" applyBorder="1" applyAlignment="1">
      <alignment horizontal="center"/>
    </xf>
    <xf numFmtId="0" fontId="138" fillId="0" borderId="4" xfId="0" applyFont="1" applyBorder="1" applyAlignment="1">
      <alignment horizontal="center" wrapText="1"/>
    </xf>
    <xf numFmtId="0" fontId="108" fillId="8" borderId="23" xfId="0" applyFont="1" applyFill="1" applyBorder="1" applyAlignment="1">
      <alignment horizontal="center"/>
    </xf>
    <xf numFmtId="0" fontId="108" fillId="8" borderId="22" xfId="0" applyFont="1" applyFill="1" applyBorder="1" applyAlignment="1">
      <alignment horizontal="center"/>
    </xf>
    <xf numFmtId="0" fontId="108" fillId="0" borderId="23" xfId="0" applyFont="1" applyFill="1" applyBorder="1" applyAlignment="1">
      <alignment horizontal="center"/>
    </xf>
    <xf numFmtId="0" fontId="108" fillId="0" borderId="22" xfId="0" applyFont="1" applyFill="1" applyBorder="1" applyAlignment="1">
      <alignment horizontal="center"/>
    </xf>
    <xf numFmtId="0" fontId="137" fillId="0" borderId="4" xfId="0" applyFont="1" applyFill="1" applyBorder="1" applyAlignment="1">
      <alignment horizontal="center" wrapText="1"/>
    </xf>
    <xf numFmtId="0" fontId="137" fillId="17" borderId="4" xfId="0" applyFont="1" applyFill="1" applyBorder="1" applyAlignment="1">
      <alignment horizontal="center" wrapText="1"/>
    </xf>
    <xf numFmtId="0" fontId="124" fillId="0" borderId="4" xfId="0" applyFont="1" applyBorder="1" applyAlignment="1">
      <alignment horizontal="center"/>
    </xf>
    <xf numFmtId="43" fontId="108" fillId="0" borderId="23" xfId="2" applyFont="1" applyFill="1" applyBorder="1" applyAlignment="1">
      <alignment horizontal="center"/>
    </xf>
    <xf numFmtId="43" fontId="108" fillId="0" borderId="22" xfId="2" applyFont="1" applyFill="1" applyBorder="1" applyAlignment="1">
      <alignment horizontal="center"/>
    </xf>
    <xf numFmtId="0" fontId="138" fillId="13" borderId="4" xfId="0" applyFont="1" applyFill="1" applyBorder="1" applyAlignment="1">
      <alignment horizontal="center" wrapText="1"/>
    </xf>
    <xf numFmtId="0" fontId="124" fillId="8" borderId="0" xfId="0" applyFont="1" applyFill="1" applyBorder="1" applyAlignment="1">
      <alignment horizontal="center"/>
    </xf>
    <xf numFmtId="0" fontId="30" fillId="0" borderId="0" xfId="0" applyFont="1" applyBorder="1" applyAlignment="1">
      <alignment wrapText="1"/>
    </xf>
    <xf numFmtId="0" fontId="104" fillId="0" borderId="0" xfId="24" applyFont="1" applyAlignment="1">
      <alignment horizontal="center"/>
    </xf>
    <xf numFmtId="0" fontId="15" fillId="0" borderId="23" xfId="24" applyFont="1" applyBorder="1" applyAlignment="1">
      <alignment horizontal="center" wrapText="1"/>
    </xf>
    <xf numFmtId="0" fontId="15" fillId="0" borderId="94" xfId="24" applyFont="1" applyBorder="1" applyAlignment="1">
      <alignment horizontal="center" wrapText="1"/>
    </xf>
    <xf numFmtId="0" fontId="15" fillId="0" borderId="22" xfId="24" applyFont="1" applyBorder="1" applyAlignment="1">
      <alignment horizontal="center" wrapText="1"/>
    </xf>
    <xf numFmtId="0" fontId="14" fillId="0" borderId="0" xfId="24" applyFont="1" applyFill="1" applyBorder="1" applyAlignment="1" applyProtection="1">
      <alignment horizontal="left" wrapText="1"/>
      <protection locked="0"/>
    </xf>
    <xf numFmtId="0" fontId="30" fillId="0" borderId="0" xfId="24" applyFont="1" applyBorder="1" applyAlignment="1">
      <alignment wrapText="1"/>
    </xf>
    <xf numFmtId="44" fontId="98" fillId="0" borderId="123" xfId="11" applyFont="1" applyBorder="1" applyAlignment="1">
      <alignment horizontal="center" wrapText="1"/>
    </xf>
    <xf numFmtId="44" fontId="98" fillId="0" borderId="40" xfId="11" applyFont="1" applyBorder="1" applyAlignment="1">
      <alignment horizontal="center" wrapText="1"/>
    </xf>
    <xf numFmtId="44" fontId="98" fillId="0" borderId="119" xfId="11" applyFont="1" applyBorder="1" applyAlignment="1">
      <alignment horizontal="center" wrapText="1"/>
    </xf>
    <xf numFmtId="44" fontId="98" fillId="0" borderId="91" xfId="11" applyFont="1" applyBorder="1" applyAlignment="1">
      <alignment horizontal="center" wrapText="1"/>
    </xf>
    <xf numFmtId="44" fontId="98" fillId="0" borderId="66" xfId="11" applyFont="1" applyBorder="1" applyAlignment="1">
      <alignment horizontal="center" wrapText="1"/>
    </xf>
    <xf numFmtId="44" fontId="116" fillId="0" borderId="26" xfId="11" applyFont="1" applyBorder="1" applyAlignment="1">
      <alignment horizontal="center" wrapText="1"/>
    </xf>
    <xf numFmtId="44" fontId="116" fillId="0" borderId="30" xfId="11" applyFont="1" applyBorder="1" applyAlignment="1">
      <alignment horizontal="center" wrapText="1"/>
    </xf>
    <xf numFmtId="0" fontId="116" fillId="0" borderId="26" xfId="24" applyFont="1" applyBorder="1" applyAlignment="1">
      <alignment wrapText="1"/>
    </xf>
    <xf numFmtId="0" fontId="116" fillId="0" borderId="30" xfId="24" applyFont="1" applyBorder="1" applyAlignment="1">
      <alignment wrapText="1"/>
    </xf>
    <xf numFmtId="0" fontId="116" fillId="0" borderId="5" xfId="24" applyFont="1" applyBorder="1" applyAlignment="1">
      <alignment horizontal="center" wrapText="1"/>
    </xf>
    <xf numFmtId="0" fontId="116" fillId="0" borderId="12" xfId="24" applyFont="1" applyBorder="1" applyAlignment="1">
      <alignment horizontal="center" wrapText="1"/>
    </xf>
    <xf numFmtId="49" fontId="116" fillId="0" borderId="0" xfId="16" applyNumberFormat="1" applyFont="1" applyBorder="1" applyAlignment="1">
      <alignment horizontal="center" vertical="center"/>
    </xf>
    <xf numFmtId="44" fontId="117" fillId="0" borderId="23" xfId="16" applyFont="1" applyBorder="1" applyAlignment="1">
      <alignment horizontal="center" vertical="center"/>
    </xf>
    <xf numFmtId="44" fontId="117" fillId="0" borderId="22" xfId="16" applyFont="1" applyBorder="1" applyAlignment="1">
      <alignment horizontal="center" vertical="center"/>
    </xf>
    <xf numFmtId="0" fontId="116" fillId="0" borderId="34" xfId="26" applyFont="1" applyFill="1" applyBorder="1" applyAlignment="1">
      <alignment horizontal="center"/>
    </xf>
    <xf numFmtId="0" fontId="116" fillId="0" borderId="36" xfId="26" applyFont="1" applyFill="1" applyBorder="1" applyAlignment="1">
      <alignment horizontal="center"/>
    </xf>
    <xf numFmtId="0" fontId="112" fillId="0" borderId="0" xfId="26" applyFont="1" applyAlignment="1">
      <alignment horizontal="center"/>
    </xf>
    <xf numFmtId="0" fontId="116" fillId="0" borderId="34" xfId="26" applyFont="1" applyBorder="1" applyAlignment="1">
      <alignment horizontal="center"/>
    </xf>
    <xf numFmtId="0" fontId="116" fillId="0" borderId="36" xfId="26" applyFont="1" applyBorder="1" applyAlignment="1">
      <alignment horizontal="center"/>
    </xf>
    <xf numFmtId="0" fontId="116" fillId="0" borderId="34" xfId="26" applyFont="1" applyBorder="1" applyAlignment="1">
      <alignment horizontal="center" textRotation="90"/>
    </xf>
    <xf numFmtId="0" fontId="116" fillId="0" borderId="36" xfId="26" applyFont="1" applyBorder="1" applyAlignment="1">
      <alignment horizontal="center" textRotation="90"/>
    </xf>
    <xf numFmtId="0" fontId="116" fillId="0" borderId="34" xfId="26" applyFont="1" applyBorder="1" applyAlignment="1">
      <alignment horizontal="left"/>
    </xf>
    <xf numFmtId="0" fontId="116" fillId="0" borderId="36" xfId="26" applyFont="1" applyBorder="1" applyAlignment="1">
      <alignment horizontal="left"/>
    </xf>
    <xf numFmtId="0" fontId="68" fillId="0" borderId="0" xfId="26" applyFont="1" applyAlignment="1">
      <alignment horizontal="center"/>
    </xf>
    <xf numFmtId="0" fontId="68" fillId="0" borderId="0" xfId="26" applyFont="1" applyAlignment="1">
      <alignment horizontal="center" vertical="center"/>
    </xf>
    <xf numFmtId="0" fontId="116" fillId="0" borderId="16" xfId="26" applyFont="1" applyBorder="1" applyAlignment="1">
      <alignment horizontal="center" wrapText="1"/>
    </xf>
    <xf numFmtId="0" fontId="15" fillId="13" borderId="54" xfId="0" applyFont="1" applyFill="1" applyBorder="1" applyAlignment="1">
      <alignment horizontal="center"/>
    </xf>
    <xf numFmtId="0" fontId="15" fillId="7" borderId="24" xfId="0" applyFont="1" applyFill="1" applyBorder="1" applyAlignment="1">
      <alignment horizontal="center" wrapText="1"/>
    </xf>
    <xf numFmtId="0" fontId="15" fillId="7" borderId="51" xfId="0" applyFont="1" applyFill="1" applyBorder="1" applyAlignment="1">
      <alignment horizontal="center" wrapText="1"/>
    </xf>
    <xf numFmtId="2" fontId="4" fillId="0" borderId="16" xfId="0" applyNumberFormat="1" applyFont="1" applyBorder="1" applyAlignment="1">
      <alignment horizontal="center"/>
    </xf>
    <xf numFmtId="2" fontId="0" fillId="0" borderId="16" xfId="0" applyNumberFormat="1" applyBorder="1" applyAlignment="1">
      <alignment horizontal="center"/>
    </xf>
    <xf numFmtId="49" fontId="4" fillId="0" borderId="0" xfId="0" applyNumberFormat="1" applyFont="1" applyAlignment="1">
      <alignment horizontal="left" vertical="center" wrapText="1"/>
    </xf>
    <xf numFmtId="49" fontId="4" fillId="0" borderId="0" xfId="0" applyNumberFormat="1" applyFont="1" applyAlignment="1">
      <alignment horizontal="center" vertical="center" wrapText="1"/>
    </xf>
    <xf numFmtId="49" fontId="15" fillId="0" borderId="23" xfId="0" applyNumberFormat="1" applyFont="1" applyBorder="1" applyAlignment="1">
      <alignment horizontal="center" vertical="center"/>
    </xf>
    <xf numFmtId="49" fontId="15" fillId="0" borderId="22" xfId="0" applyNumberFormat="1" applyFont="1" applyBorder="1" applyAlignment="1">
      <alignment horizontal="center" vertical="center"/>
    </xf>
    <xf numFmtId="49" fontId="15" fillId="0" borderId="23" xfId="0" applyNumberFormat="1" applyFont="1" applyBorder="1" applyAlignment="1">
      <alignment horizontal="center" vertical="center" wrapText="1"/>
    </xf>
    <xf numFmtId="49" fontId="15" fillId="0" borderId="22" xfId="0" applyNumberFormat="1" applyFont="1" applyBorder="1" applyAlignment="1">
      <alignment horizontal="center" vertical="center" wrapText="1"/>
    </xf>
    <xf numFmtId="44" fontId="73" fillId="0" borderId="0" xfId="6" applyFont="1" applyAlignment="1">
      <alignment horizontal="left" vertical="center" wrapText="1"/>
    </xf>
    <xf numFmtId="49" fontId="15" fillId="0" borderId="23" xfId="0" applyNumberFormat="1" applyFont="1" applyFill="1" applyBorder="1" applyAlignment="1">
      <alignment horizontal="center" vertical="center"/>
    </xf>
    <xf numFmtId="49" fontId="15" fillId="0" borderId="22" xfId="0" applyNumberFormat="1" applyFont="1" applyFill="1" applyBorder="1" applyAlignment="1">
      <alignment horizontal="center" vertical="center"/>
    </xf>
    <xf numFmtId="49" fontId="15" fillId="0" borderId="4" xfId="0" applyNumberFormat="1" applyFont="1" applyBorder="1" applyAlignment="1">
      <alignment horizontal="center" vertical="center"/>
    </xf>
    <xf numFmtId="49" fontId="15" fillId="0" borderId="53" xfId="0" applyNumberFormat="1" applyFont="1" applyBorder="1" applyAlignment="1">
      <alignment horizontal="center" vertical="center"/>
    </xf>
    <xf numFmtId="49" fontId="15" fillId="0" borderId="54" xfId="0" applyNumberFormat="1" applyFont="1" applyBorder="1" applyAlignment="1">
      <alignment horizontal="center" vertical="center"/>
    </xf>
    <xf numFmtId="0" fontId="15" fillId="0" borderId="117" xfId="0" applyFont="1" applyBorder="1" applyAlignment="1">
      <alignment horizontal="center" vertical="center" wrapText="1"/>
    </xf>
    <xf numFmtId="0" fontId="15" fillId="0" borderId="115" xfId="0" applyFont="1" applyBorder="1" applyAlignment="1">
      <alignment horizontal="center" vertical="center" wrapText="1"/>
    </xf>
    <xf numFmtId="0" fontId="15" fillId="0" borderId="118" xfId="0" applyFont="1" applyBorder="1" applyAlignment="1">
      <alignment horizontal="center" vertical="center" wrapText="1"/>
    </xf>
    <xf numFmtId="44" fontId="6" fillId="0" borderId="13" xfId="6" applyFont="1" applyBorder="1" applyAlignment="1">
      <alignment horizontal="center" vertical="center" wrapText="1"/>
    </xf>
    <xf numFmtId="0" fontId="14" fillId="13" borderId="0" xfId="26" applyFont="1" applyFill="1" applyBorder="1" applyAlignment="1">
      <alignment horizontal="left" vertical="top" wrapText="1"/>
    </xf>
    <xf numFmtId="0" fontId="112" fillId="0" borderId="94" xfId="26" applyFont="1" applyBorder="1" applyAlignment="1">
      <alignment horizontal="center"/>
    </xf>
    <xf numFmtId="0" fontId="145" fillId="0" borderId="0" xfId="26" applyFont="1" applyAlignment="1">
      <alignment horizontal="left" vertical="top" wrapText="1"/>
    </xf>
    <xf numFmtId="49" fontId="117" fillId="0" borderId="16" xfId="16" applyNumberFormat="1" applyFont="1" applyBorder="1" applyAlignment="1">
      <alignment horizontal="center" vertical="center"/>
    </xf>
    <xf numFmtId="1" fontId="117" fillId="0" borderId="16" xfId="16" applyNumberFormat="1" applyFont="1" applyBorder="1" applyAlignment="1">
      <alignment horizontal="center" vertical="center"/>
    </xf>
    <xf numFmtId="0" fontId="116" fillId="0" borderId="34" xfId="26" applyFont="1" applyBorder="1" applyAlignment="1">
      <alignment horizontal="center" vertical="center" textRotation="90"/>
    </xf>
    <xf numFmtId="0" fontId="116" fillId="0" borderId="36" xfId="26" applyFont="1" applyBorder="1" applyAlignment="1">
      <alignment horizontal="center" vertical="center" textRotation="90"/>
    </xf>
    <xf numFmtId="0" fontId="116" fillId="0" borderId="4" xfId="26" applyFont="1" applyBorder="1" applyAlignment="1">
      <alignment horizontal="center"/>
    </xf>
    <xf numFmtId="0" fontId="116" fillId="8" borderId="34" xfId="26" applyFont="1" applyFill="1" applyBorder="1" applyAlignment="1">
      <alignment horizontal="center"/>
    </xf>
    <xf numFmtId="0" fontId="116" fillId="8" borderId="36" xfId="26" applyFont="1" applyFill="1" applyBorder="1" applyAlignment="1">
      <alignment horizontal="center"/>
    </xf>
    <xf numFmtId="0" fontId="116" fillId="0" borderId="50" xfId="26" applyFont="1" applyBorder="1" applyAlignment="1">
      <alignment horizontal="center"/>
    </xf>
    <xf numFmtId="0" fontId="12" fillId="0" borderId="0" xfId="26" applyFont="1" applyAlignment="1">
      <alignment horizontal="center"/>
    </xf>
    <xf numFmtId="0" fontId="12" fillId="0" borderId="0" xfId="26" applyFont="1" applyAlignment="1">
      <alignment horizontal="center" vertical="center"/>
    </xf>
    <xf numFmtId="0" fontId="116" fillId="8" borderId="16" xfId="26" applyFont="1" applyFill="1" applyBorder="1" applyAlignment="1">
      <alignment horizontal="center" wrapText="1"/>
    </xf>
    <xf numFmtId="0" fontId="116" fillId="0" borderId="78" xfId="24" applyFont="1" applyBorder="1" applyAlignment="1">
      <alignment horizontal="left" wrapText="1"/>
    </xf>
    <xf numFmtId="0" fontId="116" fillId="0" borderId="161" xfId="24" applyFont="1" applyBorder="1" applyAlignment="1">
      <alignment horizontal="left" wrapText="1"/>
    </xf>
    <xf numFmtId="0" fontId="98" fillId="0" borderId="116" xfId="24" applyFont="1" applyBorder="1" applyAlignment="1">
      <alignment horizontal="center"/>
    </xf>
    <xf numFmtId="0" fontId="98" fillId="0" borderId="58" xfId="24" applyFont="1" applyBorder="1" applyAlignment="1">
      <alignment horizontal="center"/>
    </xf>
    <xf numFmtId="0" fontId="98" fillId="0" borderId="160" xfId="24" applyFont="1" applyBorder="1" applyAlignment="1">
      <alignment horizontal="center"/>
    </xf>
    <xf numFmtId="0" fontId="98" fillId="0" borderId="59" xfId="24" applyFont="1" applyBorder="1" applyAlignment="1">
      <alignment horizontal="center"/>
    </xf>
    <xf numFmtId="0" fontId="98" fillId="0" borderId="55" xfId="24" applyFont="1" applyBorder="1" applyAlignment="1">
      <alignment horizontal="center"/>
    </xf>
    <xf numFmtId="0" fontId="153" fillId="0" borderId="117" xfId="24" applyFont="1" applyBorder="1" applyAlignment="1">
      <alignment horizontal="center"/>
    </xf>
    <xf numFmtId="0" fontId="153" fillId="0" borderId="118" xfId="24" applyFont="1" applyBorder="1" applyAlignment="1">
      <alignment horizontal="center"/>
    </xf>
    <xf numFmtId="0" fontId="116" fillId="0" borderId="68" xfId="24" applyFont="1" applyBorder="1" applyAlignment="1">
      <alignment horizontal="left" wrapText="1"/>
    </xf>
    <xf numFmtId="0" fontId="116" fillId="0" borderId="25" xfId="24" applyFont="1" applyBorder="1" applyAlignment="1">
      <alignment horizontal="left" wrapText="1"/>
    </xf>
    <xf numFmtId="0" fontId="98" fillId="0" borderId="0" xfId="24" applyFont="1" applyAlignment="1">
      <alignment horizontal="center"/>
    </xf>
    <xf numFmtId="0" fontId="98" fillId="0" borderId="0" xfId="24" applyFont="1" applyAlignment="1">
      <alignment horizontal="center" vertical="center"/>
    </xf>
    <xf numFmtId="0" fontId="151" fillId="0" borderId="0" xfId="24" applyFont="1" applyAlignment="1"/>
    <xf numFmtId="2" fontId="14" fillId="0" borderId="0" xfId="0" applyNumberFormat="1" applyFont="1" applyAlignment="1">
      <alignment horizontal="center" vertical="center" wrapText="1"/>
    </xf>
    <xf numFmtId="0" fontId="176" fillId="13" borderId="0" xfId="0" applyFont="1" applyFill="1" applyBorder="1" applyAlignment="1" applyProtection="1">
      <alignment horizontal="left" vertical="center"/>
      <protection locked="0"/>
    </xf>
    <xf numFmtId="0" fontId="15" fillId="8" borderId="123" xfId="0" applyFont="1" applyFill="1" applyBorder="1" applyAlignment="1">
      <alignment horizontal="center"/>
    </xf>
    <xf numFmtId="0" fontId="15" fillId="8" borderId="40" xfId="0" applyFont="1" applyFill="1" applyBorder="1" applyAlignment="1">
      <alignment horizontal="center"/>
    </xf>
    <xf numFmtId="0" fontId="15" fillId="13" borderId="123" xfId="0" applyFont="1" applyFill="1" applyBorder="1" applyAlignment="1">
      <alignment horizontal="center"/>
    </xf>
    <xf numFmtId="0" fontId="15" fillId="13" borderId="40" xfId="0" applyFont="1" applyFill="1" applyBorder="1" applyAlignment="1">
      <alignment horizontal="center"/>
    </xf>
    <xf numFmtId="0" fontId="15" fillId="13" borderId="57" xfId="0" applyFont="1" applyFill="1" applyBorder="1" applyAlignment="1">
      <alignment horizontal="center"/>
    </xf>
    <xf numFmtId="0" fontId="15" fillId="0" borderId="0" xfId="0" applyFont="1" applyFill="1" applyAlignment="1">
      <alignment horizontal="center"/>
    </xf>
    <xf numFmtId="0" fontId="228" fillId="0" borderId="34" xfId="24" applyFont="1" applyFill="1" applyBorder="1" applyAlignment="1">
      <alignment horizontal="center" wrapText="1"/>
    </xf>
    <xf numFmtId="0" fontId="228" fillId="0" borderId="36" xfId="24" applyFont="1" applyFill="1" applyBorder="1" applyAlignment="1">
      <alignment horizontal="center" wrapText="1"/>
    </xf>
    <xf numFmtId="49" fontId="229" fillId="0" borderId="0" xfId="8" applyNumberFormat="1" applyFont="1" applyFill="1" applyBorder="1" applyAlignment="1">
      <alignment horizontal="center" vertical="center"/>
    </xf>
    <xf numFmtId="0" fontId="228" fillId="0" borderId="16" xfId="24" applyFont="1" applyFill="1" applyBorder="1" applyAlignment="1">
      <alignment horizontal="center" wrapText="1"/>
    </xf>
    <xf numFmtId="0" fontId="232" fillId="0" borderId="0" xfId="24" applyFont="1" applyFill="1" applyBorder="1" applyAlignment="1">
      <alignment horizontal="center"/>
    </xf>
    <xf numFmtId="0" fontId="229" fillId="0" borderId="34" xfId="24" applyFont="1" applyFill="1" applyBorder="1" applyAlignment="1">
      <alignment horizontal="center"/>
    </xf>
    <xf numFmtId="0" fontId="229" fillId="0" borderId="36" xfId="24" applyFont="1" applyFill="1" applyBorder="1" applyAlignment="1">
      <alignment horizontal="center"/>
    </xf>
    <xf numFmtId="0" fontId="229" fillId="0" borderId="34" xfId="24" applyFont="1" applyFill="1" applyBorder="1" applyAlignment="1">
      <alignment horizontal="center" wrapText="1"/>
    </xf>
    <xf numFmtId="0" fontId="229" fillId="0" borderId="36" xfId="24" applyFont="1" applyFill="1" applyBorder="1" applyAlignment="1">
      <alignment horizontal="center" wrapText="1"/>
    </xf>
    <xf numFmtId="44" fontId="231" fillId="19" borderId="0" xfId="8" applyFont="1" applyFill="1" applyBorder="1" applyAlignment="1">
      <alignment horizontal="center" vertical="center"/>
    </xf>
    <xf numFmtId="0" fontId="228" fillId="0" borderId="0" xfId="24" applyFont="1" applyFill="1" applyBorder="1" applyAlignment="1">
      <alignment horizontal="center"/>
    </xf>
    <xf numFmtId="0" fontId="228" fillId="0" borderId="4" xfId="24" applyFont="1" applyFill="1" applyBorder="1" applyAlignment="1">
      <alignment horizontal="center"/>
    </xf>
    <xf numFmtId="0" fontId="228" fillId="0" borderId="34" xfId="24" applyFont="1" applyFill="1" applyBorder="1" applyAlignment="1">
      <alignment horizontal="center"/>
    </xf>
    <xf numFmtId="0" fontId="228" fillId="0" borderId="36" xfId="24" applyFont="1" applyFill="1" applyBorder="1" applyAlignment="1">
      <alignment horizontal="center"/>
    </xf>
    <xf numFmtId="0" fontId="31" fillId="0" borderId="0" xfId="24" applyFont="1" applyFill="1" applyAlignment="1">
      <alignment horizontal="center"/>
    </xf>
    <xf numFmtId="0" fontId="31" fillId="0" borderId="0" xfId="24" applyFont="1" applyFill="1" applyAlignment="1">
      <alignment horizontal="center" vertical="center"/>
    </xf>
    <xf numFmtId="0" fontId="12" fillId="0" borderId="0" xfId="24" applyFont="1" applyFill="1" applyAlignment="1">
      <alignment horizontal="center"/>
    </xf>
    <xf numFmtId="0" fontId="228" fillId="0" borderId="4" xfId="24" applyFont="1" applyFill="1" applyBorder="1" applyAlignment="1">
      <alignment horizontal="center" wrapText="1"/>
    </xf>
    <xf numFmtId="0" fontId="229" fillId="0" borderId="4" xfId="24" applyFont="1" applyFill="1" applyBorder="1" applyAlignment="1">
      <alignment horizontal="center" wrapText="1"/>
    </xf>
    <xf numFmtId="0" fontId="10" fillId="23" borderId="163" xfId="0" applyFont="1" applyFill="1" applyBorder="1" applyAlignment="1">
      <alignment vertical="center"/>
    </xf>
    <xf numFmtId="164" fontId="4" fillId="23" borderId="163" xfId="0" applyNumberFormat="1" applyFont="1" applyFill="1" applyBorder="1" applyAlignment="1">
      <alignment horizontal="center" vertical="center" wrapText="1"/>
    </xf>
  </cellXfs>
  <cellStyles count="38">
    <cellStyle name="Comma" xfId="1" builtinId="3"/>
    <cellStyle name="Comma 2" xfId="2"/>
    <cellStyle name="Comma 3" xfId="3"/>
    <cellStyle name="Comma 4" xfId="4"/>
    <cellStyle name="Comma 5" xfId="5"/>
    <cellStyle name="Currency" xfId="6" builtinId="4"/>
    <cellStyle name="Currency 10" xfId="7"/>
    <cellStyle name="Currency 11" xfId="8"/>
    <cellStyle name="Currency 2" xfId="9"/>
    <cellStyle name="Currency 3" xfId="10"/>
    <cellStyle name="Currency 4" xfId="11"/>
    <cellStyle name="Currency 5" xfId="12"/>
    <cellStyle name="Currency 5 2" xfId="13"/>
    <cellStyle name="Currency 6" xfId="14"/>
    <cellStyle name="Currency 7" xfId="15"/>
    <cellStyle name="Currency 8" xfId="16"/>
    <cellStyle name="Currency 9" xfId="17"/>
    <cellStyle name="Hyperlink" xfId="18" builtinId="8"/>
    <cellStyle name="Hyperlink 2" xfId="37"/>
    <cellStyle name="Neutral" xfId="19" builtinId="28"/>
    <cellStyle name="Normal" xfId="0" builtinId="0"/>
    <cellStyle name="Normal 10" xfId="36"/>
    <cellStyle name="Normal 2" xfId="20"/>
    <cellStyle name="Normal 2 2" xfId="21"/>
    <cellStyle name="Normal 2 3" xfId="22"/>
    <cellStyle name="Normal 3" xfId="23"/>
    <cellStyle name="Normal 4" xfId="24"/>
    <cellStyle name="Normal 5" xfId="25"/>
    <cellStyle name="Normal 6" xfId="26"/>
    <cellStyle name="Normal 7" xfId="27"/>
    <cellStyle name="Normal 8" xfId="28"/>
    <cellStyle name="Normal 9" xfId="29"/>
    <cellStyle name="Normal_Sheet1" xfId="30"/>
    <cellStyle name="Note" xfId="31" builtinId="10"/>
    <cellStyle name="Percent" xfId="32" builtinId="5"/>
    <cellStyle name="Percent 2" xfId="33"/>
    <cellStyle name="Percent 3" xfId="34"/>
    <cellStyle name="Percent 4" xfId="35"/>
  </cellStyles>
  <dxfs count="17">
    <dxf>
      <font>
        <b/>
        <i val="0"/>
        <color rgb="FFFF0000"/>
      </font>
    </dxf>
    <dxf>
      <font>
        <b/>
        <i val="0"/>
        <color rgb="FFFF0000"/>
      </font>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ont>
        <b/>
        <i val="0"/>
        <condense val="0"/>
        <extend val="0"/>
      </font>
    </dxf>
    <dxf>
      <fill>
        <patternFill>
          <bgColor theme="1"/>
        </patternFill>
      </fill>
      <border>
        <left style="thin">
          <color indexed="64"/>
        </left>
        <right style="thin">
          <color indexed="64"/>
        </right>
        <top style="thin">
          <color indexed="64"/>
        </top>
        <bottom style="thin">
          <color indexed="64"/>
        </bottom>
      </border>
    </dxf>
    <dxf>
      <font>
        <color rgb="FFFF0000"/>
      </font>
    </dxf>
    <dxf>
      <font>
        <b/>
        <i val="0"/>
        <condense val="0"/>
        <extend val="0"/>
      </font>
    </dxf>
    <dxf>
      <font>
        <strike val="0"/>
        <color theme="1"/>
      </font>
      <fill>
        <patternFill>
          <bgColor theme="0"/>
        </patternFill>
      </fill>
    </dxf>
    <dxf>
      <font>
        <b/>
        <i/>
        <strike val="0"/>
        <color rgb="FFFF0000"/>
      </font>
      <fill>
        <patternFill>
          <bgColor theme="0" tint="-0.14996795556505021"/>
        </patternFill>
      </fill>
    </dxf>
    <dxf>
      <font>
        <strike val="0"/>
        <color theme="1"/>
      </font>
      <fill>
        <patternFill>
          <bgColor theme="0"/>
        </patternFill>
      </fill>
    </dxf>
    <dxf>
      <font>
        <b/>
        <i/>
        <strike val="0"/>
        <color rgb="FFFF0000"/>
      </font>
      <fill>
        <patternFill>
          <bgColor theme="0" tint="-0.14996795556505021"/>
        </patternFill>
      </fill>
    </dxf>
    <dxf>
      <font>
        <strike val="0"/>
        <color theme="1"/>
      </font>
      <fill>
        <patternFill>
          <bgColor theme="0"/>
        </patternFill>
      </fill>
    </dxf>
    <dxf>
      <font>
        <b/>
        <i/>
        <strike val="0"/>
        <color rgb="FFFF0000"/>
      </font>
      <fill>
        <patternFill>
          <bgColor theme="0" tint="-0.14996795556505021"/>
        </patternFill>
      </fill>
    </dxf>
  </dxfs>
  <tableStyles count="0" defaultTableStyle="TableStyleMedium9" defaultPivotStyle="PivotStyleLight16"/>
  <colors>
    <mruColors>
      <color rgb="FF0000FF"/>
      <color rgb="FF0066FF"/>
      <color rgb="FFFFFFCC"/>
      <color rgb="FF008000"/>
    </mruColors>
  </colors>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externalLink" Target="externalLinks/externalLink2.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connections" Target="connections.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externalLink" Target="externalLinks/externalLink3.xml"/><Relationship Id="rId85"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externalLink" Target="externalLinks/externalLink1.xml"/><Relationship Id="rId81"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5.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7.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8.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9.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6.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7.xml.rels><?xml version="1.0" encoding="UTF-8" standalone="yes"?>
<Relationships xmlns="http://schemas.openxmlformats.org/package/2006/relationships"><Relationship Id="rId1" Type="http://schemas.openxmlformats.org/officeDocument/2006/relationships/image" Target="../media/image5.png"/></Relationships>
</file>

<file path=xl/drawings/_rels/drawing18.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9.xml.rels><?xml version="1.0" encoding="UTF-8" standalone="yes"?>
<Relationships xmlns="http://schemas.openxmlformats.org/package/2006/relationships"><Relationship Id="rId1"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5.png"/></Relationships>
</file>

<file path=xl/drawings/_rels/drawing20.xml.rels><?xml version="1.0" encoding="UTF-8" standalone="yes"?>
<Relationships xmlns="http://schemas.openxmlformats.org/package/2006/relationships"><Relationship Id="rId1" Type="http://schemas.openxmlformats.org/officeDocument/2006/relationships/image" Target="../media/image5.png"/></Relationships>
</file>

<file path=xl/drawings/_rels/drawing21.xml.rels><?xml version="1.0" encoding="UTF-8" standalone="yes"?>
<Relationships xmlns="http://schemas.openxmlformats.org/package/2006/relationships"><Relationship Id="rId1" Type="http://schemas.openxmlformats.org/officeDocument/2006/relationships/image" Target="../media/image22.png"/></Relationships>
</file>

<file path=xl/drawings/_rels/drawing22.xml.rels><?xml version="1.0" encoding="UTF-8" standalone="yes"?>
<Relationships xmlns="http://schemas.openxmlformats.org/package/2006/relationships"><Relationship Id="rId1" Type="http://schemas.openxmlformats.org/officeDocument/2006/relationships/image" Target="../media/image23.png"/></Relationships>
</file>

<file path=xl/drawings/_rels/drawing23.xml.rels><?xml version="1.0" encoding="UTF-8" standalone="yes"?>
<Relationships xmlns="http://schemas.openxmlformats.org/package/2006/relationships"><Relationship Id="rId1" Type="http://schemas.openxmlformats.org/officeDocument/2006/relationships/image" Target="../media/image5.png"/></Relationships>
</file>

<file path=xl/drawings/_rels/drawing24.xml.rels><?xml version="1.0" encoding="UTF-8" standalone="yes"?>
<Relationships xmlns="http://schemas.openxmlformats.org/package/2006/relationships"><Relationship Id="rId1" Type="http://schemas.openxmlformats.org/officeDocument/2006/relationships/image" Target="../media/image5.png"/></Relationships>
</file>

<file path=xl/drawings/_rels/drawing25.xml.rels><?xml version="1.0" encoding="UTF-8" standalone="yes"?>
<Relationships xmlns="http://schemas.openxmlformats.org/package/2006/relationships"><Relationship Id="rId1" Type="http://schemas.openxmlformats.org/officeDocument/2006/relationships/image" Target="../media/image20.png"/></Relationships>
</file>

<file path=xl/drawings/_rels/drawing26.xml.rels><?xml version="1.0" encoding="UTF-8" standalone="yes"?>
<Relationships xmlns="http://schemas.openxmlformats.org/package/2006/relationships"><Relationship Id="rId1" Type="http://schemas.openxmlformats.org/officeDocument/2006/relationships/image" Target="../media/image24.png"/></Relationships>
</file>

<file path=xl/drawings/_rels/drawing27.xml.rels><?xml version="1.0" encoding="UTF-8" standalone="yes"?>
<Relationships xmlns="http://schemas.openxmlformats.org/package/2006/relationships"><Relationship Id="rId1" Type="http://schemas.openxmlformats.org/officeDocument/2006/relationships/image" Target="../media/image25.png"/></Relationships>
</file>

<file path=xl/drawings/_rels/drawing28.xml.rels><?xml version="1.0" encoding="UTF-8" standalone="yes"?>
<Relationships xmlns="http://schemas.openxmlformats.org/package/2006/relationships"><Relationship Id="rId1" Type="http://schemas.openxmlformats.org/officeDocument/2006/relationships/image" Target="../media/image24.png"/></Relationships>
</file>

<file path=xl/drawings/_rels/drawing29.xml.rels><?xml version="1.0" encoding="UTF-8" standalone="yes"?>
<Relationships xmlns="http://schemas.openxmlformats.org/package/2006/relationships"><Relationship Id="rId1" Type="http://schemas.openxmlformats.org/officeDocument/2006/relationships/image" Target="../media/image19.png"/></Relationships>
</file>

<file path=xl/drawings/_rels/drawing3.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s>
</file>

<file path=xl/drawings/_rels/drawing30.xml.rels><?xml version="1.0" encoding="UTF-8" standalone="yes"?>
<Relationships xmlns="http://schemas.openxmlformats.org/package/2006/relationships"><Relationship Id="rId1" Type="http://schemas.openxmlformats.org/officeDocument/2006/relationships/image" Target="../media/image5.png"/></Relationships>
</file>

<file path=xl/drawings/_rels/drawing31.xml.rels><?xml version="1.0" encoding="UTF-8" standalone="yes"?>
<Relationships xmlns="http://schemas.openxmlformats.org/package/2006/relationships"><Relationship Id="rId1" Type="http://schemas.openxmlformats.org/officeDocument/2006/relationships/image" Target="../media/image5.png"/></Relationships>
</file>

<file path=xl/drawings/_rels/drawing32.xml.rels><?xml version="1.0" encoding="UTF-8" standalone="yes"?>
<Relationships xmlns="http://schemas.openxmlformats.org/package/2006/relationships"><Relationship Id="rId2" Type="http://schemas.openxmlformats.org/officeDocument/2006/relationships/image" Target="../media/image27.png"/><Relationship Id="rId1" Type="http://schemas.openxmlformats.org/officeDocument/2006/relationships/image" Target="../media/image26.png"/></Relationships>
</file>

<file path=xl/drawings/_rels/drawing33.xml.rels><?xml version="1.0" encoding="UTF-8" standalone="yes"?>
<Relationships xmlns="http://schemas.openxmlformats.org/package/2006/relationships"><Relationship Id="rId1" Type="http://schemas.openxmlformats.org/officeDocument/2006/relationships/image" Target="../media/image28.png"/></Relationships>
</file>

<file path=xl/drawings/_rels/drawing34.xml.rels><?xml version="1.0" encoding="UTF-8" standalone="yes"?>
<Relationships xmlns="http://schemas.openxmlformats.org/package/2006/relationships"><Relationship Id="rId1" Type="http://schemas.openxmlformats.org/officeDocument/2006/relationships/image" Target="../media/image29.png"/></Relationships>
</file>

<file path=xl/drawings/_rels/drawing35.xml.rels><?xml version="1.0" encoding="UTF-8" standalone="yes"?>
<Relationships xmlns="http://schemas.openxmlformats.org/package/2006/relationships"><Relationship Id="rId1" Type="http://schemas.openxmlformats.org/officeDocument/2006/relationships/image" Target="../media/image5.png"/></Relationships>
</file>

<file path=xl/drawings/_rels/drawing36.xml.rels><?xml version="1.0" encoding="UTF-8" standalone="yes"?>
<Relationships xmlns="http://schemas.openxmlformats.org/package/2006/relationships"><Relationship Id="rId2" Type="http://schemas.openxmlformats.org/officeDocument/2006/relationships/image" Target="../media/image27.png"/><Relationship Id="rId1" Type="http://schemas.openxmlformats.org/officeDocument/2006/relationships/image" Target="../media/image30.png"/></Relationships>
</file>

<file path=xl/drawings/_rels/drawing37.xml.rels><?xml version="1.0" encoding="UTF-8" standalone="yes"?>
<Relationships xmlns="http://schemas.openxmlformats.org/package/2006/relationships"><Relationship Id="rId1" Type="http://schemas.openxmlformats.org/officeDocument/2006/relationships/image" Target="../media/image31.png"/></Relationships>
</file>

<file path=xl/drawings/_rels/drawing38.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9.png"/></Relationships>
</file>

<file path=xl/drawings/_rels/drawing5.xml.rels><?xml version="1.0" encoding="UTF-8" standalone="yes"?>
<Relationships xmlns="http://schemas.openxmlformats.org/package/2006/relationships"><Relationship Id="rId1" Type="http://schemas.openxmlformats.org/officeDocument/2006/relationships/image" Target="../media/image1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2.png"/></Relationships>
</file>

<file path=xl/drawings/_rels/drawing7.xml.rels><?xml version="1.0" encoding="UTF-8" standalone="yes"?>
<Relationships xmlns="http://schemas.openxmlformats.org/package/2006/relationships"><Relationship Id="rId1" Type="http://schemas.openxmlformats.org/officeDocument/2006/relationships/image" Target="../media/image13.png"/></Relationships>
</file>

<file path=xl/drawings/_rels/drawing8.xml.rels><?xml version="1.0" encoding="UTF-8" standalone="yes"?>
<Relationships xmlns="http://schemas.openxmlformats.org/package/2006/relationships"><Relationship Id="rId1" Type="http://schemas.openxmlformats.org/officeDocument/2006/relationships/image" Target="../media/image15.png"/></Relationships>
</file>

<file path=xl/drawings/_rels/drawing9.xml.rels><?xml version="1.0" encoding="UTF-8" standalone="yes"?>
<Relationships xmlns="http://schemas.openxmlformats.org/package/2006/relationships"><Relationship Id="rId1" Type="http://schemas.openxmlformats.org/officeDocument/2006/relationships/image" Target="../media/image16.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314325</xdr:colOff>
      <xdr:row>23</xdr:row>
      <xdr:rowOff>152400</xdr:rowOff>
    </xdr:to>
    <xdr:pic>
      <xdr:nvPicPr>
        <xdr:cNvPr id="56708" name="Picture 2"/>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4581525" cy="3876675"/>
        </a:xfrm>
        <a:prstGeom prst="rect">
          <a:avLst/>
        </a:prstGeom>
        <a:noFill/>
        <a:ln w="1">
          <a:noFill/>
          <a:miter lim="800000"/>
          <a:headEnd/>
          <a:tailEnd/>
        </a:ln>
      </xdr:spPr>
    </xdr:pic>
    <xdr:clientData/>
  </xdr:twoCellAnchor>
  <xdr:twoCellAnchor editAs="oneCell">
    <xdr:from>
      <xdr:col>7</xdr:col>
      <xdr:colOff>228600</xdr:colOff>
      <xdr:row>0</xdr:row>
      <xdr:rowOff>57150</xdr:rowOff>
    </xdr:from>
    <xdr:to>
      <xdr:col>14</xdr:col>
      <xdr:colOff>466725</xdr:colOff>
      <xdr:row>23</xdr:row>
      <xdr:rowOff>142875</xdr:rowOff>
    </xdr:to>
    <xdr:pic>
      <xdr:nvPicPr>
        <xdr:cNvPr id="56709" name="Picture 3"/>
        <xdr:cNvPicPr>
          <a:picLocks noChangeAspect="1" noChangeArrowheads="1"/>
        </xdr:cNvPicPr>
      </xdr:nvPicPr>
      <xdr:blipFill>
        <a:blip xmlns:r="http://schemas.openxmlformats.org/officeDocument/2006/relationships" r:embed="rId2" cstate="print"/>
        <a:srcRect/>
        <a:stretch>
          <a:fillRect/>
        </a:stretch>
      </xdr:blipFill>
      <xdr:spPr bwMode="auto">
        <a:xfrm>
          <a:off x="4495800" y="57150"/>
          <a:ext cx="4505325" cy="3810000"/>
        </a:xfrm>
        <a:prstGeom prst="rect">
          <a:avLst/>
        </a:prstGeom>
        <a:noFill/>
        <a:ln w="1">
          <a:noFill/>
          <a:miter lim="800000"/>
          <a:headEnd/>
          <a:tailEnd/>
        </a:ln>
      </xdr:spPr>
    </xdr:pic>
    <xdr:clientData/>
  </xdr:twoCellAnchor>
  <xdr:twoCellAnchor editAs="oneCell">
    <xdr:from>
      <xdr:col>14</xdr:col>
      <xdr:colOff>371475</xdr:colOff>
      <xdr:row>0</xdr:row>
      <xdr:rowOff>0</xdr:rowOff>
    </xdr:from>
    <xdr:to>
      <xdr:col>22</xdr:col>
      <xdr:colOff>38100</xdr:colOff>
      <xdr:row>23</xdr:row>
      <xdr:rowOff>114300</xdr:rowOff>
    </xdr:to>
    <xdr:pic>
      <xdr:nvPicPr>
        <xdr:cNvPr id="56710" name="Picture 4"/>
        <xdr:cNvPicPr>
          <a:picLocks noChangeAspect="1" noChangeArrowheads="1"/>
        </xdr:cNvPicPr>
      </xdr:nvPicPr>
      <xdr:blipFill>
        <a:blip xmlns:r="http://schemas.openxmlformats.org/officeDocument/2006/relationships" r:embed="rId3" cstate="print"/>
        <a:srcRect/>
        <a:stretch>
          <a:fillRect/>
        </a:stretch>
      </xdr:blipFill>
      <xdr:spPr bwMode="auto">
        <a:xfrm>
          <a:off x="8905875" y="0"/>
          <a:ext cx="4543425" cy="3838575"/>
        </a:xfrm>
        <a:prstGeom prst="rect">
          <a:avLst/>
        </a:prstGeom>
        <a:noFill/>
        <a:ln w="1">
          <a:noFill/>
          <a:miter lim="800000"/>
          <a:headEnd/>
          <a:tailEnd/>
        </a:ln>
      </xdr:spPr>
    </xdr:pic>
    <xdr:clientData/>
  </xdr:twoCellAnchor>
  <xdr:twoCellAnchor editAs="oneCell">
    <xdr:from>
      <xdr:col>4</xdr:col>
      <xdr:colOff>419100</xdr:colOff>
      <xdr:row>24</xdr:row>
      <xdr:rowOff>57150</xdr:rowOff>
    </xdr:from>
    <xdr:to>
      <xdr:col>17</xdr:col>
      <xdr:colOff>495300</xdr:colOff>
      <xdr:row>40</xdr:row>
      <xdr:rowOff>0</xdr:rowOff>
    </xdr:to>
    <xdr:pic>
      <xdr:nvPicPr>
        <xdr:cNvPr id="56711" name="Picture 91"/>
        <xdr:cNvPicPr>
          <a:picLocks noChangeAspect="1" noChangeArrowheads="1"/>
        </xdr:cNvPicPr>
      </xdr:nvPicPr>
      <xdr:blipFill>
        <a:blip xmlns:r="http://schemas.openxmlformats.org/officeDocument/2006/relationships" r:embed="rId4" cstate="print"/>
        <a:srcRect/>
        <a:stretch>
          <a:fillRect/>
        </a:stretch>
      </xdr:blipFill>
      <xdr:spPr bwMode="auto">
        <a:xfrm>
          <a:off x="2857500" y="3943350"/>
          <a:ext cx="8001000" cy="2533650"/>
        </a:xfrm>
        <a:prstGeom prst="rect">
          <a:avLst/>
        </a:prstGeom>
        <a:noFill/>
        <a:ln w="9525">
          <a:noFill/>
          <a:miter lim="800000"/>
          <a:headEnd/>
          <a:tailEnd/>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190500</xdr:colOff>
      <xdr:row>2</xdr:row>
      <xdr:rowOff>0</xdr:rowOff>
    </xdr:from>
    <xdr:to>
      <xdr:col>0</xdr:col>
      <xdr:colOff>647700</xdr:colOff>
      <xdr:row>4</xdr:row>
      <xdr:rowOff>142875</xdr:rowOff>
    </xdr:to>
    <xdr:pic>
      <xdr:nvPicPr>
        <xdr:cNvPr id="27874" name="Picture 1" descr="Clear Seal.gif"/>
        <xdr:cNvPicPr>
          <a:picLocks noChangeAspect="1"/>
        </xdr:cNvPicPr>
      </xdr:nvPicPr>
      <xdr:blipFill>
        <a:blip xmlns:r="http://schemas.openxmlformats.org/officeDocument/2006/relationships" r:embed="rId1" cstate="print"/>
        <a:srcRect/>
        <a:stretch>
          <a:fillRect/>
        </a:stretch>
      </xdr:blipFill>
      <xdr:spPr bwMode="auto">
        <a:xfrm>
          <a:off x="190500" y="323850"/>
          <a:ext cx="457200" cy="466725"/>
        </a:xfrm>
        <a:prstGeom prst="rect">
          <a:avLst/>
        </a:prstGeom>
        <a:noFill/>
        <a:ln w="9525">
          <a:noFill/>
          <a:miter lim="800000"/>
          <a:headEnd/>
          <a:tailEnd/>
        </a:ln>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66675</xdr:colOff>
      <xdr:row>0</xdr:row>
      <xdr:rowOff>76200</xdr:rowOff>
    </xdr:from>
    <xdr:to>
      <xdr:col>0</xdr:col>
      <xdr:colOff>657225</xdr:colOff>
      <xdr:row>4</xdr:row>
      <xdr:rowOff>0</xdr:rowOff>
    </xdr:to>
    <xdr:pic>
      <xdr:nvPicPr>
        <xdr:cNvPr id="28898" name="Picture 1" descr="Clear Seal.gif"/>
        <xdr:cNvPicPr>
          <a:picLocks noChangeAspect="1"/>
        </xdr:cNvPicPr>
      </xdr:nvPicPr>
      <xdr:blipFill>
        <a:blip xmlns:r="http://schemas.openxmlformats.org/officeDocument/2006/relationships" r:embed="rId1" cstate="print"/>
        <a:srcRect/>
        <a:stretch>
          <a:fillRect/>
        </a:stretch>
      </xdr:blipFill>
      <xdr:spPr bwMode="auto">
        <a:xfrm>
          <a:off x="66675" y="76200"/>
          <a:ext cx="590550" cy="685800"/>
        </a:xfrm>
        <a:prstGeom prst="rect">
          <a:avLst/>
        </a:prstGeom>
        <a:noFill/>
        <a:ln w="9525">
          <a:noFill/>
          <a:miter lim="800000"/>
          <a:headEnd/>
          <a:tailEnd/>
        </a:ln>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9525</xdr:colOff>
      <xdr:row>1</xdr:row>
      <xdr:rowOff>19050</xdr:rowOff>
    </xdr:from>
    <xdr:to>
      <xdr:col>20</xdr:col>
      <xdr:colOff>47625</xdr:colOff>
      <xdr:row>57</xdr:row>
      <xdr:rowOff>114300</xdr:rowOff>
    </xdr:to>
    <xdr:pic>
      <xdr:nvPicPr>
        <xdr:cNvPr id="49154" name="Picture 2"/>
        <xdr:cNvPicPr>
          <a:picLocks noChangeAspect="1" noChangeArrowheads="1"/>
        </xdr:cNvPicPr>
      </xdr:nvPicPr>
      <xdr:blipFill>
        <a:blip xmlns:r="http://schemas.openxmlformats.org/officeDocument/2006/relationships" r:embed="rId1" cstate="print"/>
        <a:srcRect/>
        <a:stretch>
          <a:fillRect/>
        </a:stretch>
      </xdr:blipFill>
      <xdr:spPr bwMode="auto">
        <a:xfrm>
          <a:off x="9525" y="180975"/>
          <a:ext cx="12230100" cy="9163050"/>
        </a:xfrm>
        <a:prstGeom prst="rect">
          <a:avLst/>
        </a:prstGeom>
        <a:noFill/>
        <a:ln w="1">
          <a:noFill/>
          <a:miter lim="800000"/>
          <a:headEnd/>
          <a:tailEnd type="none" w="med" len="med"/>
        </a:ln>
        <a:effec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409575</xdr:colOff>
      <xdr:row>3</xdr:row>
      <xdr:rowOff>152400</xdr:rowOff>
    </xdr:to>
    <xdr:pic>
      <xdr:nvPicPr>
        <xdr:cNvPr id="29922" name="Picture 1" descr="Clear Seal.gif"/>
        <xdr:cNvPicPr>
          <a:picLocks noChangeAspect="1"/>
        </xdr:cNvPicPr>
      </xdr:nvPicPr>
      <xdr:blipFill>
        <a:blip xmlns:r="http://schemas.openxmlformats.org/officeDocument/2006/relationships" r:embed="rId1" cstate="print"/>
        <a:srcRect/>
        <a:stretch>
          <a:fillRect/>
        </a:stretch>
      </xdr:blipFill>
      <xdr:spPr bwMode="auto">
        <a:xfrm>
          <a:off x="0" y="0"/>
          <a:ext cx="685800" cy="685800"/>
        </a:xfrm>
        <a:prstGeom prst="rect">
          <a:avLst/>
        </a:prstGeom>
        <a:noFill/>
        <a:ln w="9525">
          <a:noFill/>
          <a:miter lim="800000"/>
          <a:headEnd/>
          <a:tailEnd/>
        </a:ln>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9525</xdr:colOff>
      <xdr:row>0</xdr:row>
      <xdr:rowOff>47625</xdr:rowOff>
    </xdr:from>
    <xdr:to>
      <xdr:col>1</xdr:col>
      <xdr:colOff>628650</xdr:colOff>
      <xdr:row>3</xdr:row>
      <xdr:rowOff>104775</xdr:rowOff>
    </xdr:to>
    <xdr:pic>
      <xdr:nvPicPr>
        <xdr:cNvPr id="30946" name="Picture 1" descr="Clear Seal.gif"/>
        <xdr:cNvPicPr>
          <a:picLocks/>
        </xdr:cNvPicPr>
      </xdr:nvPicPr>
      <xdr:blipFill>
        <a:blip xmlns:r="http://schemas.openxmlformats.org/officeDocument/2006/relationships" r:embed="rId1" cstate="print"/>
        <a:srcRect/>
        <a:stretch>
          <a:fillRect/>
        </a:stretch>
      </xdr:blipFill>
      <xdr:spPr bwMode="auto">
        <a:xfrm>
          <a:off x="9525" y="47625"/>
          <a:ext cx="752475" cy="600075"/>
        </a:xfrm>
        <a:prstGeom prst="rect">
          <a:avLst/>
        </a:prstGeom>
        <a:noFill/>
        <a:ln w="9525">
          <a:noFill/>
          <a:miter lim="800000"/>
          <a:headEnd/>
          <a:tailEnd/>
        </a:ln>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9525</xdr:colOff>
      <xdr:row>0</xdr:row>
      <xdr:rowOff>47625</xdr:rowOff>
    </xdr:from>
    <xdr:to>
      <xdr:col>1</xdr:col>
      <xdr:colOff>247650</xdr:colOff>
      <xdr:row>3</xdr:row>
      <xdr:rowOff>104775</xdr:rowOff>
    </xdr:to>
    <xdr:pic>
      <xdr:nvPicPr>
        <xdr:cNvPr id="50345" name="Picture 1" descr="Clear Seal.gif"/>
        <xdr:cNvPicPr>
          <a:picLocks/>
        </xdr:cNvPicPr>
      </xdr:nvPicPr>
      <xdr:blipFill>
        <a:blip xmlns:r="http://schemas.openxmlformats.org/officeDocument/2006/relationships" r:embed="rId1" cstate="print"/>
        <a:srcRect/>
        <a:stretch>
          <a:fillRect/>
        </a:stretch>
      </xdr:blipFill>
      <xdr:spPr bwMode="auto">
        <a:xfrm>
          <a:off x="9525" y="47625"/>
          <a:ext cx="685800" cy="600075"/>
        </a:xfrm>
        <a:prstGeom prst="rect">
          <a:avLst/>
        </a:prstGeom>
        <a:noFill/>
        <a:ln w="9525">
          <a:noFill/>
          <a:miter lim="800000"/>
          <a:headEnd/>
          <a:tailEnd/>
        </a:ln>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9525</xdr:colOff>
      <xdr:row>0</xdr:row>
      <xdr:rowOff>19050</xdr:rowOff>
    </xdr:from>
    <xdr:to>
      <xdr:col>0</xdr:col>
      <xdr:colOff>609600</xdr:colOff>
      <xdr:row>3</xdr:row>
      <xdr:rowOff>161925</xdr:rowOff>
    </xdr:to>
    <xdr:pic>
      <xdr:nvPicPr>
        <xdr:cNvPr id="53397" name="Picture 1" descr="Clear Seal.gif"/>
        <xdr:cNvPicPr>
          <a:picLocks/>
        </xdr:cNvPicPr>
      </xdr:nvPicPr>
      <xdr:blipFill>
        <a:blip xmlns:r="http://schemas.openxmlformats.org/officeDocument/2006/relationships" r:embed="rId1" cstate="print"/>
        <a:srcRect/>
        <a:stretch>
          <a:fillRect/>
        </a:stretch>
      </xdr:blipFill>
      <xdr:spPr bwMode="auto">
        <a:xfrm>
          <a:off x="9525" y="19050"/>
          <a:ext cx="600075" cy="714375"/>
        </a:xfrm>
        <a:prstGeom prst="rect">
          <a:avLst/>
        </a:prstGeom>
        <a:noFill/>
        <a:ln w="9525">
          <a:noFill/>
          <a:miter lim="800000"/>
          <a:headEnd/>
          <a:tailEnd/>
        </a:ln>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390525</xdr:colOff>
      <xdr:row>4</xdr:row>
      <xdr:rowOff>0</xdr:rowOff>
    </xdr:to>
    <xdr:pic>
      <xdr:nvPicPr>
        <xdr:cNvPr id="31970" name="Picture 1" descr="Clear Seal.gif"/>
        <xdr:cNvPicPr>
          <a:picLocks/>
        </xdr:cNvPicPr>
      </xdr:nvPicPr>
      <xdr:blipFill>
        <a:blip xmlns:r="http://schemas.openxmlformats.org/officeDocument/2006/relationships" r:embed="rId1" cstate="print"/>
        <a:srcRect/>
        <a:stretch>
          <a:fillRect/>
        </a:stretch>
      </xdr:blipFill>
      <xdr:spPr bwMode="auto">
        <a:xfrm>
          <a:off x="0" y="0"/>
          <a:ext cx="685800" cy="685800"/>
        </a:xfrm>
        <a:prstGeom prst="rect">
          <a:avLst/>
        </a:prstGeom>
        <a:noFill/>
        <a:ln w="9525">
          <a:noFill/>
          <a:miter lim="800000"/>
          <a:headEnd/>
          <a:tailEnd/>
        </a:ln>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57150</xdr:colOff>
      <xdr:row>0</xdr:row>
      <xdr:rowOff>0</xdr:rowOff>
    </xdr:from>
    <xdr:to>
      <xdr:col>0</xdr:col>
      <xdr:colOff>609600</xdr:colOff>
      <xdr:row>3</xdr:row>
      <xdr:rowOff>95250</xdr:rowOff>
    </xdr:to>
    <xdr:pic>
      <xdr:nvPicPr>
        <xdr:cNvPr id="32994" name="Picture 1" descr="Clear Seal.gif"/>
        <xdr:cNvPicPr>
          <a:picLocks noChangeAspect="1"/>
        </xdr:cNvPicPr>
      </xdr:nvPicPr>
      <xdr:blipFill>
        <a:blip xmlns:r="http://schemas.openxmlformats.org/officeDocument/2006/relationships" r:embed="rId1" cstate="print"/>
        <a:srcRect/>
        <a:stretch>
          <a:fillRect/>
        </a:stretch>
      </xdr:blipFill>
      <xdr:spPr bwMode="auto">
        <a:xfrm>
          <a:off x="57150" y="0"/>
          <a:ext cx="552450" cy="581025"/>
        </a:xfrm>
        <a:prstGeom prst="rect">
          <a:avLst/>
        </a:prstGeom>
        <a:noFill/>
        <a:ln w="9525">
          <a:noFill/>
          <a:miter lim="800000"/>
          <a:headEnd/>
          <a:tailEnd/>
        </a:ln>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19050</xdr:colOff>
      <xdr:row>0</xdr:row>
      <xdr:rowOff>19050</xdr:rowOff>
    </xdr:from>
    <xdr:to>
      <xdr:col>0</xdr:col>
      <xdr:colOff>704850</xdr:colOff>
      <xdr:row>3</xdr:row>
      <xdr:rowOff>133350</xdr:rowOff>
    </xdr:to>
    <xdr:pic>
      <xdr:nvPicPr>
        <xdr:cNvPr id="34018" name="Picture 1" descr="Clear Seal.gif"/>
        <xdr:cNvPicPr>
          <a:picLocks noChangeAspect="1"/>
        </xdr:cNvPicPr>
      </xdr:nvPicPr>
      <xdr:blipFill>
        <a:blip xmlns:r="http://schemas.openxmlformats.org/officeDocument/2006/relationships" r:embed="rId1" cstate="print"/>
        <a:srcRect/>
        <a:stretch>
          <a:fillRect/>
        </a:stretch>
      </xdr:blipFill>
      <xdr:spPr bwMode="auto">
        <a:xfrm>
          <a:off x="19050" y="19050"/>
          <a:ext cx="685800" cy="685800"/>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85725</xdr:colOff>
      <xdr:row>0</xdr:row>
      <xdr:rowOff>76200</xdr:rowOff>
    </xdr:from>
    <xdr:to>
      <xdr:col>1</xdr:col>
      <xdr:colOff>552450</xdr:colOff>
      <xdr:row>4</xdr:row>
      <xdr:rowOff>19050</xdr:rowOff>
    </xdr:to>
    <xdr:pic>
      <xdr:nvPicPr>
        <xdr:cNvPr id="23778" name="Picture 1" descr="Clear Seal.gif"/>
        <xdr:cNvPicPr>
          <a:picLocks noChangeAspect="1"/>
        </xdr:cNvPicPr>
      </xdr:nvPicPr>
      <xdr:blipFill>
        <a:blip xmlns:r="http://schemas.openxmlformats.org/officeDocument/2006/relationships" r:embed="rId1" cstate="print"/>
        <a:srcRect/>
        <a:stretch>
          <a:fillRect/>
        </a:stretch>
      </xdr:blipFill>
      <xdr:spPr bwMode="auto">
        <a:xfrm>
          <a:off x="85725" y="76200"/>
          <a:ext cx="685800" cy="685800"/>
        </a:xfrm>
        <a:prstGeom prst="rect">
          <a:avLst/>
        </a:prstGeom>
        <a:noFill/>
        <a:ln w="9525">
          <a:noFill/>
          <a:miter lim="800000"/>
          <a:headEnd/>
          <a:tailEnd/>
        </a:ln>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19050</xdr:colOff>
      <xdr:row>0</xdr:row>
      <xdr:rowOff>19050</xdr:rowOff>
    </xdr:from>
    <xdr:to>
      <xdr:col>0</xdr:col>
      <xdr:colOff>704850</xdr:colOff>
      <xdr:row>3</xdr:row>
      <xdr:rowOff>133350</xdr:rowOff>
    </xdr:to>
    <xdr:pic>
      <xdr:nvPicPr>
        <xdr:cNvPr id="35042" name="Picture 1" descr="Clear Seal.gif"/>
        <xdr:cNvPicPr>
          <a:picLocks noChangeAspect="1"/>
        </xdr:cNvPicPr>
      </xdr:nvPicPr>
      <xdr:blipFill>
        <a:blip xmlns:r="http://schemas.openxmlformats.org/officeDocument/2006/relationships" r:embed="rId1" cstate="print"/>
        <a:srcRect/>
        <a:stretch>
          <a:fillRect/>
        </a:stretch>
      </xdr:blipFill>
      <xdr:spPr bwMode="auto">
        <a:xfrm>
          <a:off x="19050" y="19050"/>
          <a:ext cx="685800" cy="685800"/>
        </a:xfrm>
        <a:prstGeom prst="rect">
          <a:avLst/>
        </a:prstGeom>
        <a:noFill/>
        <a:ln w="9525">
          <a:noFill/>
          <a:miter lim="800000"/>
          <a:headEnd/>
          <a:tailEnd/>
        </a:ln>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314325</xdr:colOff>
      <xdr:row>3</xdr:row>
      <xdr:rowOff>114300</xdr:rowOff>
    </xdr:to>
    <xdr:pic>
      <xdr:nvPicPr>
        <xdr:cNvPr id="36066" name="Picture 1" descr="Clear Seal.gif"/>
        <xdr:cNvPicPr>
          <a:picLocks noChangeAspect="1"/>
        </xdr:cNvPicPr>
      </xdr:nvPicPr>
      <xdr:blipFill>
        <a:blip xmlns:r="http://schemas.openxmlformats.org/officeDocument/2006/relationships" r:embed="rId1" cstate="print"/>
        <a:srcRect/>
        <a:stretch>
          <a:fillRect/>
        </a:stretch>
      </xdr:blipFill>
      <xdr:spPr bwMode="auto">
        <a:xfrm>
          <a:off x="0" y="0"/>
          <a:ext cx="590550" cy="600075"/>
        </a:xfrm>
        <a:prstGeom prst="rect">
          <a:avLst/>
        </a:prstGeom>
        <a:noFill/>
        <a:ln w="9525">
          <a:noFill/>
          <a:miter lim="800000"/>
          <a:headEnd/>
          <a:tailEnd/>
        </a:ln>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95250</xdr:colOff>
      <xdr:row>0</xdr:row>
      <xdr:rowOff>66675</xdr:rowOff>
    </xdr:from>
    <xdr:to>
      <xdr:col>0</xdr:col>
      <xdr:colOff>704850</xdr:colOff>
      <xdr:row>3</xdr:row>
      <xdr:rowOff>95250</xdr:rowOff>
    </xdr:to>
    <xdr:pic>
      <xdr:nvPicPr>
        <xdr:cNvPr id="37090" name="Picture 1" descr="Clear Seal.gif"/>
        <xdr:cNvPicPr>
          <a:picLocks noChangeAspect="1"/>
        </xdr:cNvPicPr>
      </xdr:nvPicPr>
      <xdr:blipFill>
        <a:blip xmlns:r="http://schemas.openxmlformats.org/officeDocument/2006/relationships" r:embed="rId1" cstate="print"/>
        <a:srcRect/>
        <a:stretch>
          <a:fillRect/>
        </a:stretch>
      </xdr:blipFill>
      <xdr:spPr bwMode="auto">
        <a:xfrm>
          <a:off x="95250" y="66675"/>
          <a:ext cx="609600" cy="600075"/>
        </a:xfrm>
        <a:prstGeom prst="rect">
          <a:avLst/>
        </a:prstGeom>
        <a:noFill/>
        <a:ln w="9525">
          <a:noFill/>
          <a:miter lim="800000"/>
          <a:headEnd/>
          <a:tailEnd/>
        </a:ln>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19050</xdr:colOff>
      <xdr:row>0</xdr:row>
      <xdr:rowOff>28575</xdr:rowOff>
    </xdr:from>
    <xdr:to>
      <xdr:col>1</xdr:col>
      <xdr:colOff>323850</xdr:colOff>
      <xdr:row>3</xdr:row>
      <xdr:rowOff>57150</xdr:rowOff>
    </xdr:to>
    <xdr:pic>
      <xdr:nvPicPr>
        <xdr:cNvPr id="38114" name="Picture 1" descr="Clear Seal.gif"/>
        <xdr:cNvPicPr>
          <a:picLocks noChangeAspect="1"/>
        </xdr:cNvPicPr>
      </xdr:nvPicPr>
      <xdr:blipFill>
        <a:blip xmlns:r="http://schemas.openxmlformats.org/officeDocument/2006/relationships" r:embed="rId1" cstate="print"/>
        <a:srcRect/>
        <a:stretch>
          <a:fillRect/>
        </a:stretch>
      </xdr:blipFill>
      <xdr:spPr bwMode="auto">
        <a:xfrm>
          <a:off x="19050" y="28575"/>
          <a:ext cx="914400" cy="600075"/>
        </a:xfrm>
        <a:prstGeom prst="rect">
          <a:avLst/>
        </a:prstGeom>
        <a:noFill/>
        <a:ln w="9525">
          <a:noFill/>
          <a:miter lim="800000"/>
          <a:headEnd/>
          <a:tailEnd/>
        </a:ln>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219075</xdr:colOff>
      <xdr:row>3</xdr:row>
      <xdr:rowOff>28575</xdr:rowOff>
    </xdr:to>
    <xdr:pic>
      <xdr:nvPicPr>
        <xdr:cNvPr id="39138" name="Picture 1" descr="Clear Seal.gif"/>
        <xdr:cNvPicPr>
          <a:picLocks noChangeAspect="1"/>
        </xdr:cNvPicPr>
      </xdr:nvPicPr>
      <xdr:blipFill>
        <a:blip xmlns:r="http://schemas.openxmlformats.org/officeDocument/2006/relationships" r:embed="rId1" cstate="print"/>
        <a:srcRect/>
        <a:stretch>
          <a:fillRect/>
        </a:stretch>
      </xdr:blipFill>
      <xdr:spPr bwMode="auto">
        <a:xfrm>
          <a:off x="0" y="0"/>
          <a:ext cx="828675" cy="600075"/>
        </a:xfrm>
        <a:prstGeom prst="rect">
          <a:avLst/>
        </a:prstGeom>
        <a:noFill/>
        <a:ln w="9525">
          <a:noFill/>
          <a:miter lim="800000"/>
          <a:headEnd/>
          <a:tailEnd/>
        </a:ln>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9525</xdr:colOff>
      <xdr:row>0</xdr:row>
      <xdr:rowOff>47625</xdr:rowOff>
    </xdr:from>
    <xdr:to>
      <xdr:col>1</xdr:col>
      <xdr:colOff>504825</xdr:colOff>
      <xdr:row>3</xdr:row>
      <xdr:rowOff>104775</xdr:rowOff>
    </xdr:to>
    <xdr:pic>
      <xdr:nvPicPr>
        <xdr:cNvPr id="47295" name="Picture 1" descr="Clear Seal.gif"/>
        <xdr:cNvPicPr>
          <a:picLocks/>
        </xdr:cNvPicPr>
      </xdr:nvPicPr>
      <xdr:blipFill>
        <a:blip xmlns:r="http://schemas.openxmlformats.org/officeDocument/2006/relationships" r:embed="rId1" cstate="print"/>
        <a:srcRect/>
        <a:stretch>
          <a:fillRect/>
        </a:stretch>
      </xdr:blipFill>
      <xdr:spPr bwMode="auto">
        <a:xfrm>
          <a:off x="9525" y="47625"/>
          <a:ext cx="1104900" cy="600075"/>
        </a:xfrm>
        <a:prstGeom prst="rect">
          <a:avLst/>
        </a:prstGeom>
        <a:noFill/>
        <a:ln w="9525">
          <a:noFill/>
          <a:miter lim="800000"/>
          <a:headEnd/>
          <a:tailEnd/>
        </a:ln>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409575</xdr:colOff>
      <xdr:row>3</xdr:row>
      <xdr:rowOff>95250</xdr:rowOff>
    </xdr:to>
    <xdr:pic>
      <xdr:nvPicPr>
        <xdr:cNvPr id="40162" name="Picture 1" descr="Clear Seal.gif"/>
        <xdr:cNvPicPr>
          <a:picLocks noChangeAspect="1"/>
        </xdr:cNvPicPr>
      </xdr:nvPicPr>
      <xdr:blipFill>
        <a:blip xmlns:r="http://schemas.openxmlformats.org/officeDocument/2006/relationships" r:embed="rId1" cstate="print"/>
        <a:srcRect/>
        <a:stretch>
          <a:fillRect/>
        </a:stretch>
      </xdr:blipFill>
      <xdr:spPr bwMode="auto">
        <a:xfrm>
          <a:off x="0" y="0"/>
          <a:ext cx="1019175" cy="638175"/>
        </a:xfrm>
        <a:prstGeom prst="rect">
          <a:avLst/>
        </a:prstGeom>
        <a:noFill/>
        <a:ln w="9525">
          <a:noFill/>
          <a:miter lim="800000"/>
          <a:headEnd/>
          <a:tailEnd/>
        </a:ln>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19050</xdr:colOff>
      <xdr:row>0</xdr:row>
      <xdr:rowOff>9525</xdr:rowOff>
    </xdr:from>
    <xdr:to>
      <xdr:col>0</xdr:col>
      <xdr:colOff>609600</xdr:colOff>
      <xdr:row>3</xdr:row>
      <xdr:rowOff>152400</xdr:rowOff>
    </xdr:to>
    <xdr:pic>
      <xdr:nvPicPr>
        <xdr:cNvPr id="48316" name="Picture 1" descr="Clear Seal.gif"/>
        <xdr:cNvPicPr>
          <a:picLocks noChangeAspect="1"/>
        </xdr:cNvPicPr>
      </xdr:nvPicPr>
      <xdr:blipFill>
        <a:blip xmlns:r="http://schemas.openxmlformats.org/officeDocument/2006/relationships" r:embed="rId1" cstate="print"/>
        <a:srcRect/>
        <a:stretch>
          <a:fillRect/>
        </a:stretch>
      </xdr:blipFill>
      <xdr:spPr bwMode="auto">
        <a:xfrm>
          <a:off x="19050" y="9525"/>
          <a:ext cx="590550" cy="628650"/>
        </a:xfrm>
        <a:prstGeom prst="rect">
          <a:avLst/>
        </a:prstGeom>
        <a:noFill/>
        <a:ln w="9525">
          <a:noFill/>
          <a:miter lim="800000"/>
          <a:headEnd/>
          <a:tailEnd/>
        </a:ln>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400050</xdr:colOff>
      <xdr:row>3</xdr:row>
      <xdr:rowOff>95250</xdr:rowOff>
    </xdr:to>
    <xdr:pic>
      <xdr:nvPicPr>
        <xdr:cNvPr id="41186" name="Picture 1" descr="Clear Seal.gif"/>
        <xdr:cNvPicPr>
          <a:picLocks noChangeAspect="1"/>
        </xdr:cNvPicPr>
      </xdr:nvPicPr>
      <xdr:blipFill>
        <a:blip xmlns:r="http://schemas.openxmlformats.org/officeDocument/2006/relationships" r:embed="rId1" cstate="print"/>
        <a:srcRect/>
        <a:stretch>
          <a:fillRect/>
        </a:stretch>
      </xdr:blipFill>
      <xdr:spPr bwMode="auto">
        <a:xfrm>
          <a:off x="0" y="0"/>
          <a:ext cx="1019175" cy="638175"/>
        </a:xfrm>
        <a:prstGeom prst="rect">
          <a:avLst/>
        </a:prstGeom>
        <a:noFill/>
        <a:ln w="9525">
          <a:noFill/>
          <a:miter lim="800000"/>
          <a:headEnd/>
          <a:tailEnd/>
        </a:ln>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9525</xdr:colOff>
      <xdr:row>0</xdr:row>
      <xdr:rowOff>19050</xdr:rowOff>
    </xdr:from>
    <xdr:to>
      <xdr:col>1</xdr:col>
      <xdr:colOff>419100</xdr:colOff>
      <xdr:row>4</xdr:row>
      <xdr:rowOff>19050</xdr:rowOff>
    </xdr:to>
    <xdr:pic>
      <xdr:nvPicPr>
        <xdr:cNvPr id="42210" name="Picture 1" descr="Clear Seal.gif"/>
        <xdr:cNvPicPr>
          <a:picLocks noChangeAspect="1"/>
        </xdr:cNvPicPr>
      </xdr:nvPicPr>
      <xdr:blipFill>
        <a:blip xmlns:r="http://schemas.openxmlformats.org/officeDocument/2006/relationships" r:embed="rId1" cstate="print"/>
        <a:srcRect/>
        <a:stretch>
          <a:fillRect/>
        </a:stretch>
      </xdr:blipFill>
      <xdr:spPr bwMode="auto">
        <a:xfrm>
          <a:off x="9525" y="19050"/>
          <a:ext cx="685800" cy="685800"/>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13</xdr:col>
      <xdr:colOff>38100</xdr:colOff>
      <xdr:row>3</xdr:row>
      <xdr:rowOff>0</xdr:rowOff>
    </xdr:from>
    <xdr:to>
      <xdr:col>25</xdr:col>
      <xdr:colOff>228600</xdr:colOff>
      <xdr:row>42</xdr:row>
      <xdr:rowOff>28575</xdr:rowOff>
    </xdr:to>
    <xdr:pic>
      <xdr:nvPicPr>
        <xdr:cNvPr id="58667"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7962900" y="485775"/>
          <a:ext cx="7505700" cy="6343650"/>
        </a:xfrm>
        <a:prstGeom prst="rect">
          <a:avLst/>
        </a:prstGeom>
        <a:noFill/>
        <a:ln w="1">
          <a:noFill/>
          <a:miter lim="800000"/>
          <a:headEnd/>
          <a:tailEnd/>
        </a:ln>
      </xdr:spPr>
    </xdr:pic>
    <xdr:clientData/>
  </xdr:twoCellAnchor>
  <xdr:twoCellAnchor editAs="oneCell">
    <xdr:from>
      <xdr:col>0</xdr:col>
      <xdr:colOff>0</xdr:colOff>
      <xdr:row>0</xdr:row>
      <xdr:rowOff>47625</xdr:rowOff>
    </xdr:from>
    <xdr:to>
      <xdr:col>15</xdr:col>
      <xdr:colOff>247650</xdr:colOff>
      <xdr:row>46</xdr:row>
      <xdr:rowOff>114300</xdr:rowOff>
    </xdr:to>
    <xdr:pic>
      <xdr:nvPicPr>
        <xdr:cNvPr id="58668" name="Picture 3"/>
        <xdr:cNvPicPr>
          <a:picLocks noChangeAspect="1" noChangeArrowheads="1"/>
        </xdr:cNvPicPr>
      </xdr:nvPicPr>
      <xdr:blipFill>
        <a:blip xmlns:r="http://schemas.openxmlformats.org/officeDocument/2006/relationships" r:embed="rId2" cstate="print"/>
        <a:srcRect/>
        <a:stretch>
          <a:fillRect/>
        </a:stretch>
      </xdr:blipFill>
      <xdr:spPr bwMode="auto">
        <a:xfrm>
          <a:off x="0" y="47625"/>
          <a:ext cx="9391650" cy="7515225"/>
        </a:xfrm>
        <a:prstGeom prst="rect">
          <a:avLst/>
        </a:prstGeom>
        <a:noFill/>
        <a:ln w="1">
          <a:noFill/>
          <a:miter lim="800000"/>
          <a:headEnd/>
          <a:tailEnd/>
        </a:ln>
      </xdr:spPr>
    </xdr:pic>
    <xdr:clientData/>
  </xdr:twoCellAnchor>
  <xdr:twoCellAnchor editAs="oneCell">
    <xdr:from>
      <xdr:col>1</xdr:col>
      <xdr:colOff>333375</xdr:colOff>
      <xdr:row>43</xdr:row>
      <xdr:rowOff>85725</xdr:rowOff>
    </xdr:from>
    <xdr:to>
      <xdr:col>12</xdr:col>
      <xdr:colOff>9525</xdr:colOff>
      <xdr:row>92</xdr:row>
      <xdr:rowOff>57150</xdr:rowOff>
    </xdr:to>
    <xdr:pic>
      <xdr:nvPicPr>
        <xdr:cNvPr id="58669" name="Picture 4"/>
        <xdr:cNvPicPr>
          <a:picLocks noChangeAspect="1" noChangeArrowheads="1"/>
        </xdr:cNvPicPr>
      </xdr:nvPicPr>
      <xdr:blipFill>
        <a:blip xmlns:r="http://schemas.openxmlformats.org/officeDocument/2006/relationships" r:embed="rId3" cstate="print"/>
        <a:srcRect/>
        <a:stretch>
          <a:fillRect/>
        </a:stretch>
      </xdr:blipFill>
      <xdr:spPr bwMode="auto">
        <a:xfrm>
          <a:off x="942975" y="7048500"/>
          <a:ext cx="6381750" cy="7905750"/>
        </a:xfrm>
        <a:prstGeom prst="rect">
          <a:avLst/>
        </a:prstGeom>
        <a:noFill/>
        <a:ln w="1">
          <a:noFill/>
          <a:miter lim="800000"/>
          <a:headEnd/>
          <a:tailEnd/>
        </a:ln>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685800</xdr:colOff>
      <xdr:row>3</xdr:row>
      <xdr:rowOff>114300</xdr:rowOff>
    </xdr:to>
    <xdr:pic>
      <xdr:nvPicPr>
        <xdr:cNvPr id="43234" name="Picture 1" descr="Clear Seal.gif"/>
        <xdr:cNvPicPr>
          <a:picLocks noChangeAspect="1"/>
        </xdr:cNvPicPr>
      </xdr:nvPicPr>
      <xdr:blipFill>
        <a:blip xmlns:r="http://schemas.openxmlformats.org/officeDocument/2006/relationships" r:embed="rId1" cstate="print"/>
        <a:srcRect/>
        <a:stretch>
          <a:fillRect/>
        </a:stretch>
      </xdr:blipFill>
      <xdr:spPr bwMode="auto">
        <a:xfrm>
          <a:off x="0" y="0"/>
          <a:ext cx="685800" cy="685800"/>
        </a:xfrm>
        <a:prstGeom prst="rect">
          <a:avLst/>
        </a:prstGeom>
        <a:noFill/>
        <a:ln w="9525">
          <a:noFill/>
          <a:miter lim="800000"/>
          <a:headEnd/>
          <a:tailEnd/>
        </a:ln>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371475</xdr:colOff>
      <xdr:row>3</xdr:row>
      <xdr:rowOff>114300</xdr:rowOff>
    </xdr:to>
    <xdr:pic>
      <xdr:nvPicPr>
        <xdr:cNvPr id="44258" name="Picture 1" descr="Clear Seal.gif"/>
        <xdr:cNvPicPr>
          <a:picLocks noChangeAspect="1"/>
        </xdr:cNvPicPr>
      </xdr:nvPicPr>
      <xdr:blipFill>
        <a:blip xmlns:r="http://schemas.openxmlformats.org/officeDocument/2006/relationships" r:embed="rId1" cstate="print"/>
        <a:srcRect/>
        <a:stretch>
          <a:fillRect/>
        </a:stretch>
      </xdr:blipFill>
      <xdr:spPr bwMode="auto">
        <a:xfrm>
          <a:off x="0" y="0"/>
          <a:ext cx="685800" cy="685800"/>
        </a:xfrm>
        <a:prstGeom prst="rect">
          <a:avLst/>
        </a:prstGeom>
        <a:noFill/>
        <a:ln w="9525">
          <a:noFill/>
          <a:miter lim="800000"/>
          <a:headEnd/>
          <a:tailEnd/>
        </a:ln>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1</xdr:col>
      <xdr:colOff>76200</xdr:colOff>
      <xdr:row>0</xdr:row>
      <xdr:rowOff>104775</xdr:rowOff>
    </xdr:from>
    <xdr:to>
      <xdr:col>2</xdr:col>
      <xdr:colOff>409575</xdr:colOff>
      <xdr:row>0</xdr:row>
      <xdr:rowOff>104775</xdr:rowOff>
    </xdr:to>
    <xdr:pic>
      <xdr:nvPicPr>
        <xdr:cNvPr id="22981" name="Picture 1" descr="Clear Seal.gif"/>
        <xdr:cNvPicPr>
          <a:picLocks noChangeAspect="1"/>
        </xdr:cNvPicPr>
      </xdr:nvPicPr>
      <xdr:blipFill>
        <a:blip xmlns:r="http://schemas.openxmlformats.org/officeDocument/2006/relationships" r:embed="rId1"/>
        <a:srcRect/>
        <a:stretch>
          <a:fillRect/>
        </a:stretch>
      </xdr:blipFill>
      <xdr:spPr bwMode="auto">
        <a:xfrm>
          <a:off x="114300" y="104775"/>
          <a:ext cx="838200" cy="0"/>
        </a:xfrm>
        <a:prstGeom prst="rect">
          <a:avLst/>
        </a:prstGeom>
        <a:noFill/>
        <a:ln w="9525">
          <a:noFill/>
          <a:miter lim="800000"/>
          <a:headEnd/>
          <a:tailEnd/>
        </a:ln>
      </xdr:spPr>
    </xdr:pic>
    <xdr:clientData/>
  </xdr:twoCellAnchor>
  <xdr:twoCellAnchor editAs="oneCell">
    <xdr:from>
      <xdr:col>1</xdr:col>
      <xdr:colOff>66675</xdr:colOff>
      <xdr:row>0</xdr:row>
      <xdr:rowOff>104775</xdr:rowOff>
    </xdr:from>
    <xdr:to>
      <xdr:col>2</xdr:col>
      <xdr:colOff>371475</xdr:colOff>
      <xdr:row>4</xdr:row>
      <xdr:rowOff>19050</xdr:rowOff>
    </xdr:to>
    <xdr:pic>
      <xdr:nvPicPr>
        <xdr:cNvPr id="22982" name="Picture 1" descr="Clear Seal.gif"/>
        <xdr:cNvPicPr>
          <a:picLocks noChangeAspect="1"/>
        </xdr:cNvPicPr>
      </xdr:nvPicPr>
      <xdr:blipFill>
        <a:blip xmlns:r="http://schemas.openxmlformats.org/officeDocument/2006/relationships" r:embed="rId2" cstate="print"/>
        <a:srcRect/>
        <a:stretch>
          <a:fillRect/>
        </a:stretch>
      </xdr:blipFill>
      <xdr:spPr bwMode="auto">
        <a:xfrm>
          <a:off x="104775" y="104775"/>
          <a:ext cx="809625" cy="685800"/>
        </a:xfrm>
        <a:prstGeom prst="rect">
          <a:avLst/>
        </a:prstGeom>
        <a:noFill/>
        <a:ln w="9525">
          <a:noFill/>
          <a:miter lim="800000"/>
          <a:headEnd/>
          <a:tailEnd/>
        </a:ln>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19050</xdr:colOff>
      <xdr:row>0</xdr:row>
      <xdr:rowOff>28575</xdr:rowOff>
    </xdr:from>
    <xdr:to>
      <xdr:col>1</xdr:col>
      <xdr:colOff>323850</xdr:colOff>
      <xdr:row>3</xdr:row>
      <xdr:rowOff>142875</xdr:rowOff>
    </xdr:to>
    <xdr:pic>
      <xdr:nvPicPr>
        <xdr:cNvPr id="45282" name="Picture 1" descr="Clear Seal.gif"/>
        <xdr:cNvPicPr>
          <a:picLocks noChangeAspect="1"/>
        </xdr:cNvPicPr>
      </xdr:nvPicPr>
      <xdr:blipFill>
        <a:blip xmlns:r="http://schemas.openxmlformats.org/officeDocument/2006/relationships" r:embed="rId1" cstate="print"/>
        <a:srcRect/>
        <a:stretch>
          <a:fillRect/>
        </a:stretch>
      </xdr:blipFill>
      <xdr:spPr bwMode="auto">
        <a:xfrm>
          <a:off x="19050" y="28575"/>
          <a:ext cx="533400" cy="685800"/>
        </a:xfrm>
        <a:prstGeom prst="rect">
          <a:avLst/>
        </a:prstGeom>
        <a:noFill/>
        <a:ln w="9525">
          <a:noFill/>
          <a:miter lim="800000"/>
          <a:headEnd/>
          <a:tailEnd/>
        </a:ln>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19050</xdr:colOff>
      <xdr:row>0</xdr:row>
      <xdr:rowOff>19050</xdr:rowOff>
    </xdr:from>
    <xdr:to>
      <xdr:col>0</xdr:col>
      <xdr:colOff>609600</xdr:colOff>
      <xdr:row>3</xdr:row>
      <xdr:rowOff>38100</xdr:rowOff>
    </xdr:to>
    <xdr:pic>
      <xdr:nvPicPr>
        <xdr:cNvPr id="55394" name="Picture 1" descr="Clear Seal.gif"/>
        <xdr:cNvPicPr>
          <a:picLocks noChangeAspect="1"/>
        </xdr:cNvPicPr>
      </xdr:nvPicPr>
      <xdr:blipFill>
        <a:blip xmlns:r="http://schemas.openxmlformats.org/officeDocument/2006/relationships" r:embed="rId1" cstate="print"/>
        <a:srcRect/>
        <a:stretch>
          <a:fillRect/>
        </a:stretch>
      </xdr:blipFill>
      <xdr:spPr bwMode="auto">
        <a:xfrm>
          <a:off x="19050" y="19050"/>
          <a:ext cx="590550" cy="504825"/>
        </a:xfrm>
        <a:prstGeom prst="rect">
          <a:avLst/>
        </a:prstGeom>
        <a:noFill/>
        <a:ln w="9525">
          <a:noFill/>
          <a:miter lim="800000"/>
          <a:headEnd/>
          <a:tailEnd/>
        </a:ln>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19050</xdr:colOff>
      <xdr:row>0</xdr:row>
      <xdr:rowOff>19050</xdr:rowOff>
    </xdr:from>
    <xdr:to>
      <xdr:col>0</xdr:col>
      <xdr:colOff>704850</xdr:colOff>
      <xdr:row>3</xdr:row>
      <xdr:rowOff>133350</xdr:rowOff>
    </xdr:to>
    <xdr:pic>
      <xdr:nvPicPr>
        <xdr:cNvPr id="49333" name="Picture 1" descr="Clear Seal.gif"/>
        <xdr:cNvPicPr>
          <a:picLocks noChangeAspect="1"/>
        </xdr:cNvPicPr>
      </xdr:nvPicPr>
      <xdr:blipFill>
        <a:blip xmlns:r="http://schemas.openxmlformats.org/officeDocument/2006/relationships" r:embed="rId1" cstate="print"/>
        <a:srcRect/>
        <a:stretch>
          <a:fillRect/>
        </a:stretch>
      </xdr:blipFill>
      <xdr:spPr bwMode="auto">
        <a:xfrm>
          <a:off x="19050" y="19050"/>
          <a:ext cx="685800" cy="685800"/>
        </a:xfrm>
        <a:prstGeom prst="rect">
          <a:avLst/>
        </a:prstGeom>
        <a:noFill/>
        <a:ln w="9525">
          <a:noFill/>
          <a:miter lim="800000"/>
          <a:headEnd/>
          <a:tailEnd/>
        </a:ln>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2</xdr:col>
      <xdr:colOff>57150</xdr:colOff>
      <xdr:row>0</xdr:row>
      <xdr:rowOff>47625</xdr:rowOff>
    </xdr:from>
    <xdr:to>
      <xdr:col>2</xdr:col>
      <xdr:colOff>609600</xdr:colOff>
      <xdr:row>3</xdr:row>
      <xdr:rowOff>57150</xdr:rowOff>
    </xdr:to>
    <xdr:pic>
      <xdr:nvPicPr>
        <xdr:cNvPr id="61713" name="Picture 1" descr="Clear Seal.gif"/>
        <xdr:cNvPicPr>
          <a:picLocks noChangeAspect="1"/>
        </xdr:cNvPicPr>
      </xdr:nvPicPr>
      <xdr:blipFill>
        <a:blip xmlns:r="http://schemas.openxmlformats.org/officeDocument/2006/relationships" r:embed="rId1" cstate="print"/>
        <a:srcRect/>
        <a:stretch>
          <a:fillRect/>
        </a:stretch>
      </xdr:blipFill>
      <xdr:spPr bwMode="auto">
        <a:xfrm>
          <a:off x="371475" y="47625"/>
          <a:ext cx="552450" cy="590550"/>
        </a:xfrm>
        <a:prstGeom prst="rect">
          <a:avLst/>
        </a:prstGeom>
        <a:noFill/>
        <a:ln w="9525">
          <a:noFill/>
          <a:miter lim="800000"/>
          <a:headEnd/>
          <a:tailEnd/>
        </a:ln>
      </xdr:spPr>
    </xdr:pic>
    <xdr:clientData/>
  </xdr:twoCellAnchor>
  <xdr:twoCellAnchor>
    <xdr:from>
      <xdr:col>7</xdr:col>
      <xdr:colOff>95250</xdr:colOff>
      <xdr:row>535</xdr:row>
      <xdr:rowOff>85725</xdr:rowOff>
    </xdr:from>
    <xdr:to>
      <xdr:col>21</xdr:col>
      <xdr:colOff>438150</xdr:colOff>
      <xdr:row>542</xdr:row>
      <xdr:rowOff>85725</xdr:rowOff>
    </xdr:to>
    <xdr:sp macro="" textlink="">
      <xdr:nvSpPr>
        <xdr:cNvPr id="3" name="TextBox 2"/>
        <xdr:cNvSpPr txBox="1"/>
      </xdr:nvSpPr>
      <xdr:spPr>
        <a:xfrm>
          <a:off x="3876675" y="105632250"/>
          <a:ext cx="11553825" cy="12668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800">
              <a:solidFill>
                <a:srgbClr val="FF0000"/>
              </a:solidFill>
            </a:rPr>
            <a:t>*</a:t>
          </a:r>
          <a:r>
            <a:rPr lang="en-US" sz="1100">
              <a:solidFill>
                <a:srgbClr val="FF0000"/>
              </a:solidFill>
            </a:rPr>
            <a:t> </a:t>
          </a:r>
          <a:r>
            <a:rPr lang="en-US" sz="1100">
              <a:solidFill>
                <a:sysClr val="windowText" lastClr="000000"/>
              </a:solidFill>
            </a:rPr>
            <a:t>Rejection</a:t>
          </a:r>
          <a:r>
            <a:rPr lang="en-US" sz="1100" baseline="0">
              <a:solidFill>
                <a:sysClr val="windowText" lastClr="000000"/>
              </a:solidFill>
            </a:rPr>
            <a:t> of Bid Items - Reference RFB WU-04-14, Page 29      (</a:t>
          </a:r>
          <a:r>
            <a:rPr lang="en-US" sz="1100" b="0" i="0">
              <a:solidFill>
                <a:schemeClr val="dk1"/>
              </a:solidFill>
              <a:latin typeface="+mn-lt"/>
              <a:ea typeface="+mn-ea"/>
              <a:cs typeface="+mn-cs"/>
            </a:rPr>
            <a:t>Items not presented for -pre-approval</a:t>
          </a:r>
          <a:r>
            <a:rPr lang="en-US" sz="1100" b="0" i="0" baseline="0">
              <a:solidFill>
                <a:schemeClr val="dk1"/>
              </a:solidFill>
              <a:latin typeface="+mn-lt"/>
              <a:ea typeface="+mn-ea"/>
              <a:cs typeface="+mn-cs"/>
            </a:rPr>
            <a:t>)</a:t>
          </a:r>
          <a:r>
            <a:rPr lang="en-US" sz="1100" baseline="0">
              <a:solidFill>
                <a:sysClr val="windowText" lastClr="000000"/>
              </a:solidFill>
            </a:rPr>
            <a:t>                                                                                                                                                                                                                                                                                        4. </a:t>
          </a:r>
          <a:r>
            <a:rPr lang="en-US" sz="1100" b="1">
              <a:solidFill>
                <a:schemeClr val="dk1"/>
              </a:solidFill>
              <a:latin typeface="+mn-lt"/>
              <a:ea typeface="+mn-ea"/>
              <a:cs typeface="+mn-cs"/>
            </a:rPr>
            <a:t>SUPPLEMENTAL BID TERMS AND CONDITIONS</a:t>
          </a:r>
          <a:endParaRPr lang="en-US" sz="1100">
            <a:solidFill>
              <a:schemeClr val="dk1"/>
            </a:solidFill>
            <a:latin typeface="+mn-lt"/>
            <a:ea typeface="+mn-ea"/>
            <a:cs typeface="+mn-cs"/>
          </a:endParaRPr>
        </a:p>
        <a:p>
          <a:pPr marL="274320"/>
          <a:r>
            <a:rPr lang="en-US" sz="1100" b="1">
              <a:solidFill>
                <a:schemeClr val="dk1"/>
              </a:solidFill>
              <a:latin typeface="+mn-lt"/>
              <a:ea typeface="+mn-ea"/>
              <a:cs typeface="+mn-cs"/>
            </a:rPr>
            <a:t>F.  MATERIALS: </a:t>
          </a:r>
          <a:r>
            <a:rPr lang="en-US" sz="1100">
              <a:solidFill>
                <a:schemeClr val="dk1"/>
              </a:solidFill>
              <a:latin typeface="+mn-lt"/>
              <a:ea typeface="+mn-ea"/>
              <a:cs typeface="+mn-cs"/>
            </a:rPr>
            <a:t>The brand names listed on the Bid exemplify approved specifications used by the City.</a:t>
          </a:r>
          <a:r>
            <a:rPr lang="en-US" sz="1100" b="1">
              <a:solidFill>
                <a:schemeClr val="dk1"/>
              </a:solidFill>
              <a:latin typeface="+mn-lt"/>
              <a:ea typeface="+mn-ea"/>
              <a:cs typeface="+mn-cs"/>
            </a:rPr>
            <a:t>  </a:t>
          </a:r>
          <a:r>
            <a:rPr lang="en-US" sz="1100" i="1">
              <a:solidFill>
                <a:schemeClr val="dk1"/>
              </a:solidFill>
              <a:latin typeface="+mn-lt"/>
              <a:ea typeface="+mn-ea"/>
              <a:cs typeface="+mn-cs"/>
            </a:rPr>
            <a:t>Any deviations/alternatives from the brand names specified will require prior approval from the City’s Water Distribution Department as meeting or exceeding the product specification standards signified by brands listed. Approval of alternative product must be obtained five (5) working days prior to bid opening.  Alternative Bids not receiving prior approval will be </a:t>
          </a:r>
          <a:r>
            <a:rPr lang="en-US" sz="1100" b="1" i="1">
              <a:solidFill>
                <a:schemeClr val="dk1"/>
              </a:solidFill>
              <a:latin typeface="+mn-lt"/>
              <a:ea typeface="+mn-ea"/>
              <a:cs typeface="+mn-cs"/>
            </a:rPr>
            <a:t>considered non-responsive.                                                                                                                                                         </a:t>
          </a:r>
          <a:endParaRPr lang="en-US" sz="1100">
            <a:solidFill>
              <a:srgbClr val="FF0000"/>
            </a:solidFill>
          </a:endParaRPr>
        </a:p>
      </xdr:txBody>
    </xdr:sp>
    <xdr:clientData/>
  </xdr:twoCellAnchor>
  <xdr:twoCellAnchor editAs="oneCell">
    <xdr:from>
      <xdr:col>1</xdr:col>
      <xdr:colOff>123825</xdr:colOff>
      <xdr:row>0</xdr:row>
      <xdr:rowOff>47625</xdr:rowOff>
    </xdr:from>
    <xdr:to>
      <xdr:col>2</xdr:col>
      <xdr:colOff>695325</xdr:colOff>
      <xdr:row>4</xdr:row>
      <xdr:rowOff>28575</xdr:rowOff>
    </xdr:to>
    <xdr:pic>
      <xdr:nvPicPr>
        <xdr:cNvPr id="61715" name="Picture 1" descr="Clear Seal.gif"/>
        <xdr:cNvPicPr>
          <a:picLocks noChangeAspect="1"/>
        </xdr:cNvPicPr>
      </xdr:nvPicPr>
      <xdr:blipFill>
        <a:blip xmlns:r="http://schemas.openxmlformats.org/officeDocument/2006/relationships" r:embed="rId2" cstate="print"/>
        <a:srcRect/>
        <a:stretch>
          <a:fillRect/>
        </a:stretch>
      </xdr:blipFill>
      <xdr:spPr bwMode="auto">
        <a:xfrm>
          <a:off x="209550" y="47625"/>
          <a:ext cx="800100" cy="733425"/>
        </a:xfrm>
        <a:prstGeom prst="rect">
          <a:avLst/>
        </a:prstGeom>
        <a:noFill/>
        <a:ln w="9525">
          <a:noFill/>
          <a:miter lim="800000"/>
          <a:headEnd/>
          <a:tailEnd/>
        </a:ln>
      </xdr:spPr>
    </xdr:pic>
    <xdr:clientData/>
  </xdr:twoCellAnchor>
  <xdr:twoCellAnchor>
    <xdr:from>
      <xdr:col>7</xdr:col>
      <xdr:colOff>95250</xdr:colOff>
      <xdr:row>535</xdr:row>
      <xdr:rowOff>85725</xdr:rowOff>
    </xdr:from>
    <xdr:to>
      <xdr:col>21</xdr:col>
      <xdr:colOff>438150</xdr:colOff>
      <xdr:row>542</xdr:row>
      <xdr:rowOff>85725</xdr:rowOff>
    </xdr:to>
    <xdr:sp macro="" textlink="">
      <xdr:nvSpPr>
        <xdr:cNvPr id="5" name="TextBox 4"/>
        <xdr:cNvSpPr txBox="1"/>
      </xdr:nvSpPr>
      <xdr:spPr>
        <a:xfrm>
          <a:off x="3876675" y="105632250"/>
          <a:ext cx="11553825" cy="12668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800">
              <a:solidFill>
                <a:srgbClr val="FF0000"/>
              </a:solidFill>
            </a:rPr>
            <a:t>*</a:t>
          </a:r>
          <a:r>
            <a:rPr lang="en-US" sz="1100">
              <a:solidFill>
                <a:srgbClr val="FF0000"/>
              </a:solidFill>
            </a:rPr>
            <a:t> </a:t>
          </a:r>
          <a:r>
            <a:rPr lang="en-US" sz="1100">
              <a:solidFill>
                <a:sysClr val="windowText" lastClr="000000"/>
              </a:solidFill>
            </a:rPr>
            <a:t>Rejection</a:t>
          </a:r>
          <a:r>
            <a:rPr lang="en-US" sz="1100" baseline="0">
              <a:solidFill>
                <a:sysClr val="windowText" lastClr="000000"/>
              </a:solidFill>
            </a:rPr>
            <a:t> of Bid Items - Reference RFB WU-04-14, Page 29      (</a:t>
          </a:r>
          <a:r>
            <a:rPr lang="en-US" sz="1100" b="0" i="0">
              <a:solidFill>
                <a:schemeClr val="dk1"/>
              </a:solidFill>
              <a:latin typeface="+mn-lt"/>
              <a:ea typeface="+mn-ea"/>
              <a:cs typeface="+mn-cs"/>
            </a:rPr>
            <a:t>Items not presented for -pre-approval</a:t>
          </a:r>
          <a:r>
            <a:rPr lang="en-US" sz="1100" b="0" i="0" baseline="0">
              <a:solidFill>
                <a:schemeClr val="dk1"/>
              </a:solidFill>
              <a:latin typeface="+mn-lt"/>
              <a:ea typeface="+mn-ea"/>
              <a:cs typeface="+mn-cs"/>
            </a:rPr>
            <a:t>)</a:t>
          </a:r>
          <a:r>
            <a:rPr lang="en-US" sz="1100" baseline="0">
              <a:solidFill>
                <a:sysClr val="windowText" lastClr="000000"/>
              </a:solidFill>
            </a:rPr>
            <a:t>                                                                                                                                                                                                                                                                                        4. </a:t>
          </a:r>
          <a:r>
            <a:rPr lang="en-US" sz="1100" b="1">
              <a:solidFill>
                <a:schemeClr val="dk1"/>
              </a:solidFill>
              <a:latin typeface="+mn-lt"/>
              <a:ea typeface="+mn-ea"/>
              <a:cs typeface="+mn-cs"/>
            </a:rPr>
            <a:t>SUPPLEMENTAL BID TERMS AND CONDITIONS</a:t>
          </a:r>
          <a:endParaRPr lang="en-US" sz="1100">
            <a:solidFill>
              <a:schemeClr val="dk1"/>
            </a:solidFill>
            <a:latin typeface="+mn-lt"/>
            <a:ea typeface="+mn-ea"/>
            <a:cs typeface="+mn-cs"/>
          </a:endParaRPr>
        </a:p>
        <a:p>
          <a:pPr marL="274320"/>
          <a:r>
            <a:rPr lang="en-US" sz="1100" b="1">
              <a:solidFill>
                <a:schemeClr val="dk1"/>
              </a:solidFill>
              <a:latin typeface="+mn-lt"/>
              <a:ea typeface="+mn-ea"/>
              <a:cs typeface="+mn-cs"/>
            </a:rPr>
            <a:t>F.  MATERIALS: </a:t>
          </a:r>
          <a:r>
            <a:rPr lang="en-US" sz="1100">
              <a:solidFill>
                <a:schemeClr val="dk1"/>
              </a:solidFill>
              <a:latin typeface="+mn-lt"/>
              <a:ea typeface="+mn-ea"/>
              <a:cs typeface="+mn-cs"/>
            </a:rPr>
            <a:t>The brand names listed on the Bid exemplify approved specifications used by the City.</a:t>
          </a:r>
          <a:r>
            <a:rPr lang="en-US" sz="1100" b="1">
              <a:solidFill>
                <a:schemeClr val="dk1"/>
              </a:solidFill>
              <a:latin typeface="+mn-lt"/>
              <a:ea typeface="+mn-ea"/>
              <a:cs typeface="+mn-cs"/>
            </a:rPr>
            <a:t>  </a:t>
          </a:r>
          <a:r>
            <a:rPr lang="en-US" sz="1100" i="1">
              <a:solidFill>
                <a:schemeClr val="dk1"/>
              </a:solidFill>
              <a:latin typeface="+mn-lt"/>
              <a:ea typeface="+mn-ea"/>
              <a:cs typeface="+mn-cs"/>
            </a:rPr>
            <a:t>Any deviations/alternatives from the brand names specified will require prior approval from the City’s Water Distribution Department as meeting or exceeding the product specification standards signified by brands listed. Approval of alternative product must be obtained five (5) working days prior to bid opening.  Alternative Bids not receiving prior approval will be </a:t>
          </a:r>
          <a:r>
            <a:rPr lang="en-US" sz="1100" b="1" i="1">
              <a:solidFill>
                <a:schemeClr val="dk1"/>
              </a:solidFill>
              <a:latin typeface="+mn-lt"/>
              <a:ea typeface="+mn-ea"/>
              <a:cs typeface="+mn-cs"/>
            </a:rPr>
            <a:t>considered non-responsive.                                                                                                                                                         </a:t>
          </a:r>
          <a:endParaRPr lang="en-US" sz="1100">
            <a:solidFill>
              <a:srgbClr val="FF0000"/>
            </a:solidFill>
          </a:endParaRPr>
        </a:p>
      </xdr:txBody>
    </xdr:sp>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38100</xdr:colOff>
      <xdr:row>0</xdr:row>
      <xdr:rowOff>28575</xdr:rowOff>
    </xdr:from>
    <xdr:to>
      <xdr:col>1</xdr:col>
      <xdr:colOff>142875</xdr:colOff>
      <xdr:row>3</xdr:row>
      <xdr:rowOff>85725</xdr:rowOff>
    </xdr:to>
    <xdr:pic>
      <xdr:nvPicPr>
        <xdr:cNvPr id="64527" name="Picture 1" descr="Clear Seal.gif"/>
        <xdr:cNvPicPr>
          <a:picLocks noChangeAspect="1"/>
        </xdr:cNvPicPr>
      </xdr:nvPicPr>
      <xdr:blipFill>
        <a:blip xmlns:r="http://schemas.openxmlformats.org/officeDocument/2006/relationships" r:embed="rId1" cstate="print"/>
        <a:srcRect/>
        <a:stretch>
          <a:fillRect/>
        </a:stretch>
      </xdr:blipFill>
      <xdr:spPr bwMode="auto">
        <a:xfrm>
          <a:off x="38100" y="28575"/>
          <a:ext cx="714375" cy="600075"/>
        </a:xfrm>
        <a:prstGeom prst="rect">
          <a:avLst/>
        </a:prstGeom>
        <a:noFill/>
        <a:ln w="9525">
          <a:noFill/>
          <a:miter lim="800000"/>
          <a:headEnd/>
          <a:tailEnd/>
        </a:ln>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38100</xdr:colOff>
      <xdr:row>0</xdr:row>
      <xdr:rowOff>38100</xdr:rowOff>
    </xdr:from>
    <xdr:to>
      <xdr:col>0</xdr:col>
      <xdr:colOff>742950</xdr:colOff>
      <xdr:row>3</xdr:row>
      <xdr:rowOff>152400</xdr:rowOff>
    </xdr:to>
    <xdr:pic>
      <xdr:nvPicPr>
        <xdr:cNvPr id="65550" name="Picture 1" descr="Clear Seal.gif"/>
        <xdr:cNvPicPr>
          <a:picLocks noChangeAspect="1"/>
        </xdr:cNvPicPr>
      </xdr:nvPicPr>
      <xdr:blipFill>
        <a:blip xmlns:r="http://schemas.openxmlformats.org/officeDocument/2006/relationships" r:embed="rId1" cstate="print"/>
        <a:srcRect/>
        <a:stretch>
          <a:fillRect/>
        </a:stretch>
      </xdr:blipFill>
      <xdr:spPr bwMode="auto">
        <a:xfrm>
          <a:off x="38100" y="38100"/>
          <a:ext cx="704850" cy="685800"/>
        </a:xfrm>
        <a:prstGeom prst="rect">
          <a:avLst/>
        </a:prstGeom>
        <a:noFill/>
        <a:ln w="9525">
          <a:noFill/>
          <a:miter lim="800000"/>
          <a:headEnd/>
          <a:tailEnd/>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47625</xdr:colOff>
      <xdr:row>0</xdr:row>
      <xdr:rowOff>28575</xdr:rowOff>
    </xdr:from>
    <xdr:to>
      <xdr:col>0</xdr:col>
      <xdr:colOff>523875</xdr:colOff>
      <xdr:row>3</xdr:row>
      <xdr:rowOff>38100</xdr:rowOff>
    </xdr:to>
    <xdr:pic>
      <xdr:nvPicPr>
        <xdr:cNvPr id="60581" name="Picture 1" descr="Clear Seal.gif"/>
        <xdr:cNvPicPr>
          <a:picLocks/>
        </xdr:cNvPicPr>
      </xdr:nvPicPr>
      <xdr:blipFill>
        <a:blip xmlns:r="http://schemas.openxmlformats.org/officeDocument/2006/relationships" r:embed="rId1" cstate="print"/>
        <a:srcRect/>
        <a:stretch>
          <a:fillRect/>
        </a:stretch>
      </xdr:blipFill>
      <xdr:spPr bwMode="auto">
        <a:xfrm>
          <a:off x="47625" y="28575"/>
          <a:ext cx="476250" cy="552450"/>
        </a:xfrm>
        <a:prstGeom prst="rect">
          <a:avLst/>
        </a:prstGeom>
        <a:noFill/>
        <a:ln w="9525">
          <a:noFill/>
          <a:miter lim="800000"/>
          <a:headEnd/>
          <a:tailEnd/>
        </a:ln>
      </xdr:spPr>
    </xdr:pic>
    <xdr:clientData/>
  </xdr:twoCellAnchor>
  <xdr:twoCellAnchor editAs="oneCell">
    <xdr:from>
      <xdr:col>0</xdr:col>
      <xdr:colOff>47625</xdr:colOff>
      <xdr:row>0</xdr:row>
      <xdr:rowOff>28575</xdr:rowOff>
    </xdr:from>
    <xdr:to>
      <xdr:col>0</xdr:col>
      <xdr:colOff>685800</xdr:colOff>
      <xdr:row>3</xdr:row>
      <xdr:rowOff>95250</xdr:rowOff>
    </xdr:to>
    <xdr:pic>
      <xdr:nvPicPr>
        <xdr:cNvPr id="60582" name="Picture 2" descr="Clear Seal.gif"/>
        <xdr:cNvPicPr>
          <a:picLocks/>
        </xdr:cNvPicPr>
      </xdr:nvPicPr>
      <xdr:blipFill>
        <a:blip xmlns:r="http://schemas.openxmlformats.org/officeDocument/2006/relationships" r:embed="rId2" cstate="print"/>
        <a:srcRect/>
        <a:stretch>
          <a:fillRect/>
        </a:stretch>
      </xdr:blipFill>
      <xdr:spPr bwMode="auto">
        <a:xfrm>
          <a:off x="47625" y="28575"/>
          <a:ext cx="638175" cy="609600"/>
        </a:xfrm>
        <a:prstGeom prst="rect">
          <a:avLst/>
        </a:prstGeom>
        <a:noFill/>
        <a:ln w="9525">
          <a:noFill/>
          <a:miter lim="800000"/>
          <a:headEnd/>
          <a:tailEnd/>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47625</xdr:colOff>
      <xdr:row>0</xdr:row>
      <xdr:rowOff>28575</xdr:rowOff>
    </xdr:from>
    <xdr:to>
      <xdr:col>0</xdr:col>
      <xdr:colOff>609600</xdr:colOff>
      <xdr:row>3</xdr:row>
      <xdr:rowOff>38100</xdr:rowOff>
    </xdr:to>
    <xdr:pic>
      <xdr:nvPicPr>
        <xdr:cNvPr id="57445" name="Picture 1" descr="Clear Seal.gif"/>
        <xdr:cNvPicPr>
          <a:picLocks/>
        </xdr:cNvPicPr>
      </xdr:nvPicPr>
      <xdr:blipFill>
        <a:blip xmlns:r="http://schemas.openxmlformats.org/officeDocument/2006/relationships" r:embed="rId1" cstate="print"/>
        <a:srcRect/>
        <a:stretch>
          <a:fillRect/>
        </a:stretch>
      </xdr:blipFill>
      <xdr:spPr bwMode="auto">
        <a:xfrm>
          <a:off x="47625" y="28575"/>
          <a:ext cx="561975" cy="523875"/>
        </a:xfrm>
        <a:prstGeom prst="rect">
          <a:avLst/>
        </a:prstGeom>
        <a:noFill/>
        <a:ln w="9525">
          <a:noFill/>
          <a:miter lim="800000"/>
          <a:headEnd/>
          <a:tailEnd/>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47625</xdr:colOff>
      <xdr:row>0</xdr:row>
      <xdr:rowOff>28575</xdr:rowOff>
    </xdr:from>
    <xdr:to>
      <xdr:col>0</xdr:col>
      <xdr:colOff>685800</xdr:colOff>
      <xdr:row>3</xdr:row>
      <xdr:rowOff>9525</xdr:rowOff>
    </xdr:to>
    <xdr:pic>
      <xdr:nvPicPr>
        <xdr:cNvPr id="59485" name="Picture 1" descr="Clear Seal.gif"/>
        <xdr:cNvPicPr>
          <a:picLocks/>
        </xdr:cNvPicPr>
      </xdr:nvPicPr>
      <xdr:blipFill>
        <a:blip xmlns:r="http://schemas.openxmlformats.org/officeDocument/2006/relationships" r:embed="rId1" cstate="print"/>
        <a:srcRect/>
        <a:stretch>
          <a:fillRect/>
        </a:stretch>
      </xdr:blipFill>
      <xdr:spPr bwMode="auto">
        <a:xfrm>
          <a:off x="47625" y="28575"/>
          <a:ext cx="638175" cy="523875"/>
        </a:xfrm>
        <a:prstGeom prst="rect">
          <a:avLst/>
        </a:prstGeom>
        <a:noFill/>
        <a:ln w="9525">
          <a:noFill/>
          <a:miter lim="800000"/>
          <a:headEnd/>
          <a:tailEnd/>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57150</xdr:colOff>
      <xdr:row>0</xdr:row>
      <xdr:rowOff>28575</xdr:rowOff>
    </xdr:from>
    <xdr:to>
      <xdr:col>1</xdr:col>
      <xdr:colOff>419100</xdr:colOff>
      <xdr:row>3</xdr:row>
      <xdr:rowOff>133350</xdr:rowOff>
    </xdr:to>
    <xdr:pic>
      <xdr:nvPicPr>
        <xdr:cNvPr id="25826" name="Picture 1" descr="Clear Seal.gif"/>
        <xdr:cNvPicPr>
          <a:picLocks/>
        </xdr:cNvPicPr>
      </xdr:nvPicPr>
      <xdr:blipFill>
        <a:blip xmlns:r="http://schemas.openxmlformats.org/officeDocument/2006/relationships" r:embed="rId1" cstate="print"/>
        <a:srcRect/>
        <a:stretch>
          <a:fillRect/>
        </a:stretch>
      </xdr:blipFill>
      <xdr:spPr bwMode="auto">
        <a:xfrm>
          <a:off x="57150" y="28575"/>
          <a:ext cx="638175" cy="638175"/>
        </a:xfrm>
        <a:prstGeom prst="rect">
          <a:avLst/>
        </a:prstGeom>
        <a:noFill/>
        <a:ln w="9525">
          <a:noFill/>
          <a:miter lim="800000"/>
          <a:headEnd/>
          <a:tailEnd/>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57150</xdr:rowOff>
    </xdr:from>
    <xdr:to>
      <xdr:col>0</xdr:col>
      <xdr:colOff>457200</xdr:colOff>
      <xdr:row>2</xdr:row>
      <xdr:rowOff>123825</xdr:rowOff>
    </xdr:to>
    <xdr:pic>
      <xdr:nvPicPr>
        <xdr:cNvPr id="2" name="Picture 1" descr="Clear Seal.gif"/>
        <xdr:cNvPicPr>
          <a:picLocks noChangeAspect="1"/>
        </xdr:cNvPicPr>
      </xdr:nvPicPr>
      <xdr:blipFill>
        <a:blip xmlns:r="http://schemas.openxmlformats.org/officeDocument/2006/relationships" r:embed="rId1" cstate="print"/>
        <a:srcRect/>
        <a:stretch>
          <a:fillRect/>
        </a:stretch>
      </xdr:blipFill>
      <xdr:spPr bwMode="auto">
        <a:xfrm>
          <a:off x="0" y="57150"/>
          <a:ext cx="457200" cy="466725"/>
        </a:xfrm>
        <a:prstGeom prst="rect">
          <a:avLst/>
        </a:prstGeom>
        <a:noFill/>
        <a:ln w="9525">
          <a:noFill/>
          <a:miter lim="800000"/>
          <a:headEnd/>
          <a:tailEnd/>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66675</xdr:colOff>
      <xdr:row>0</xdr:row>
      <xdr:rowOff>19050</xdr:rowOff>
    </xdr:from>
    <xdr:to>
      <xdr:col>0</xdr:col>
      <xdr:colOff>704850</xdr:colOff>
      <xdr:row>4</xdr:row>
      <xdr:rowOff>9525</xdr:rowOff>
    </xdr:to>
    <xdr:pic>
      <xdr:nvPicPr>
        <xdr:cNvPr id="62531" name="Picture 1" descr="Clear Seal.gif"/>
        <xdr:cNvPicPr>
          <a:picLocks/>
        </xdr:cNvPicPr>
      </xdr:nvPicPr>
      <xdr:blipFill>
        <a:blip xmlns:r="http://schemas.openxmlformats.org/officeDocument/2006/relationships" r:embed="rId1" cstate="print"/>
        <a:srcRect/>
        <a:stretch>
          <a:fillRect/>
        </a:stretch>
      </xdr:blipFill>
      <xdr:spPr bwMode="auto">
        <a:xfrm>
          <a:off x="66675" y="19050"/>
          <a:ext cx="638175" cy="638175"/>
        </a:xfrm>
        <a:prstGeom prst="rect">
          <a:avLst/>
        </a:prstGeom>
        <a:noFill/>
        <a:ln w="9525">
          <a:noFill/>
          <a:miter lim="800000"/>
          <a:headEnd/>
          <a:tailEnd/>
        </a:ln>
      </xdr:spPr>
    </xdr:pic>
    <xdr:clientData/>
  </xdr:twoCellAnchor>
  <xdr:twoCellAnchor editAs="oneCell">
    <xdr:from>
      <xdr:col>0</xdr:col>
      <xdr:colOff>66675</xdr:colOff>
      <xdr:row>0</xdr:row>
      <xdr:rowOff>19050</xdr:rowOff>
    </xdr:from>
    <xdr:to>
      <xdr:col>0</xdr:col>
      <xdr:colOff>704850</xdr:colOff>
      <xdr:row>4</xdr:row>
      <xdr:rowOff>9525</xdr:rowOff>
    </xdr:to>
    <xdr:pic>
      <xdr:nvPicPr>
        <xdr:cNvPr id="3" name="Picture 1" descr="Clear Seal.gif"/>
        <xdr:cNvPicPr>
          <a:picLocks/>
        </xdr:cNvPicPr>
      </xdr:nvPicPr>
      <xdr:blipFill>
        <a:blip xmlns:r="http://schemas.openxmlformats.org/officeDocument/2006/relationships" r:embed="rId1" cstate="print"/>
        <a:srcRect/>
        <a:stretch>
          <a:fillRect/>
        </a:stretch>
      </xdr:blipFill>
      <xdr:spPr bwMode="auto">
        <a:xfrm>
          <a:off x="66675" y="19050"/>
          <a:ext cx="638175" cy="638175"/>
        </a:xfrm>
        <a:prstGeom prst="rect">
          <a:avLst/>
        </a:prstGeom>
        <a:noFill/>
        <a:ln w="9525">
          <a:noFill/>
          <a:miter lim="800000"/>
          <a:headEnd/>
          <a:tailEn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13-RFX\Engineering\ES0213%20Mill%20&amp;%20Overlay\Bid%20Tab-ES021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13-RFX\Engineering\ES0313%20Sealcoat\Bid%20Tab-ES0313-Final.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13-RFX\Water%20Utilities\WU1013%20Grdwater%20Treatment%20Facility\Bid%20Tab-WU1013.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Bid Opening"/>
      <sheetName val="Base Bid"/>
      <sheetName val="Alternate 1"/>
      <sheetName val="Alternate 2-3"/>
      <sheetName val="Summary"/>
      <sheetName val="Sheet4"/>
      <sheetName val="Sheet5"/>
    </sheetNames>
    <sheetDataSet>
      <sheetData sheetId="0"/>
      <sheetData sheetId="1">
        <row r="1">
          <cell r="A1" t="str">
            <v xml:space="preserve">C I T Y   O F   S A N   A N G E L O </v>
          </cell>
        </row>
        <row r="2">
          <cell r="A2" t="str">
            <v>BID TABULATION * RFB NO: ES-02-13 * March 26, 2013</v>
          </cell>
        </row>
      </sheetData>
      <sheetData sheetId="2"/>
      <sheetData sheetId="3"/>
      <sheetData sheetId="4"/>
      <sheetData sheetId="5"/>
      <sheetData sheetId="6"/>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Summary"/>
      <sheetName val="Detail"/>
      <sheetName val="Sheet3"/>
    </sheetNames>
    <sheetDataSet>
      <sheetData sheetId="0">
        <row r="6">
          <cell r="C6" t="str">
            <v>Brannan Paving</v>
          </cell>
          <cell r="D6" t="str">
            <v>Cox Paving</v>
          </cell>
          <cell r="E6" t="str">
            <v xml:space="preserve">Intermountain </v>
          </cell>
        </row>
      </sheetData>
      <sheetData sheetId="1"/>
      <sheetData sheetId="2"/>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Summary"/>
      <sheetName val="Detail"/>
    </sheetNames>
    <sheetDataSet>
      <sheetData sheetId="0">
        <row r="1">
          <cell r="A1" t="str">
            <v xml:space="preserve">C I T Y   O F   S A N   A N G E L O </v>
          </cell>
        </row>
        <row r="2">
          <cell r="A2" t="str">
            <v>BID TABULATION * RFB NO: WU-10-13 * July 2, 2013</v>
          </cell>
        </row>
        <row r="3">
          <cell r="A3" t="str">
            <v>Groundwater Treatment Facility</v>
          </cell>
        </row>
        <row r="6">
          <cell r="C6" t="str">
            <v>Archer</v>
          </cell>
          <cell r="D6" t="str">
            <v>CSA</v>
          </cell>
          <cell r="E6" t="str">
            <v>PCL</v>
          </cell>
        </row>
      </sheetData>
      <sheetData sheetId="1"/>
    </sheetDataSet>
  </externalBook>
</externalLink>
</file>

<file path=xl/queryTables/queryTable1.xml><?xml version="1.0" encoding="utf-8"?>
<queryTable xmlns="http://schemas.openxmlformats.org/spreadsheetml/2006/main" name="fdid" connectionId="1" autoFormatId="16" applyNumberFormats="0" applyBorderFormats="0" applyFontFormats="1" applyPatternFormats="1" applyAlignmentFormats="0" applyWidthHeightFormats="0"/>
</file>

<file path=xl/queryTables/queryTable2.xml><?xml version="1.0" encoding="utf-8"?>
<queryTable xmlns="http://schemas.openxmlformats.org/spreadsheetml/2006/main" name="fdid" connectionId="2" autoFormatId="16" applyNumberFormats="0" applyBorderFormats="0" applyFontFormats="1" applyPatternFormats="1" applyAlignmentFormats="0" applyWidthHeightFormats="0"/>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file:///C:\Documents%20and%20Settings\darlene.luna\Local%20Settings\Temporary%20Internet%20Files\Content.Outlook\Contracts\Concession%20(Coca-Cola)%20Contract%204-1-12%20expires%203-30-17.pdf" TargetMode="External"/><Relationship Id="rId1" Type="http://schemas.openxmlformats.org/officeDocument/2006/relationships/hyperlink" Target="file:///C:\Documents%20and%20Settings\darlene.luna\Local%20Settings\Temporary%20Internet%20Files\Content.Outlook\13-RFX\Water%20Utilities\wu0513%20Grinders-05-09-13%20dl\WU-05-13%20Grinder%20Pumps%20Bid%20Tab%20&amp;%20Background%20Memo.pdf"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16.bin"/><Relationship Id="rId1" Type="http://schemas.openxmlformats.org/officeDocument/2006/relationships/hyperlink" Target="file:///C:\Documents%20and%20Settings\darlene.luna\Local%20Settings\Temporary%20Internet%20Files\Application%20Data\Microsoft\12-RFX\Fire%20Dept\FD0112%20EMS%20Supplies\Background%20Memo.pdf" TargetMode="External"/><Relationship Id="rId5" Type="http://schemas.openxmlformats.org/officeDocument/2006/relationships/comments" Target="../comments2.xml"/><Relationship Id="rId4" Type="http://schemas.openxmlformats.org/officeDocument/2006/relationships/queryTable" Target="../queryTables/queryTable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queryTable" Target="../queryTables/queryTable2.xml"/><Relationship Id="rId2" Type="http://schemas.openxmlformats.org/officeDocument/2006/relationships/vmlDrawing" Target="../drawings/vmlDrawing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8" Type="http://schemas.openxmlformats.org/officeDocument/2006/relationships/hyperlink" Target="mailto:rg@skge.com" TargetMode="External"/><Relationship Id="rId13" Type="http://schemas.openxmlformats.org/officeDocument/2006/relationships/hyperlink" Target="mailto:jyoung@ksaeng.com" TargetMode="External"/><Relationship Id="rId3" Type="http://schemas.openxmlformats.org/officeDocument/2006/relationships/hyperlink" Target="mailto:don.lampe@freese.com" TargetMode="External"/><Relationship Id="rId7" Type="http://schemas.openxmlformats.org/officeDocument/2006/relationships/hyperlink" Target="mailto:eric.west@team-psc.com" TargetMode="External"/><Relationship Id="rId12" Type="http://schemas.openxmlformats.org/officeDocument/2006/relationships/hyperlink" Target="mailto:jbeaman@casabella-architects.com" TargetMode="External"/><Relationship Id="rId2" Type="http://schemas.openxmlformats.org/officeDocument/2006/relationships/hyperlink" Target="mailto:jea-hydro@jea-hydro.com" TargetMode="External"/><Relationship Id="rId16" Type="http://schemas.openxmlformats.org/officeDocument/2006/relationships/drawing" Target="../drawings/drawing8.xml"/><Relationship Id="rId1" Type="http://schemas.openxmlformats.org/officeDocument/2006/relationships/hyperlink" Target="mailto:scott.hibbs@e-ht.com" TargetMode="External"/><Relationship Id="rId6" Type="http://schemas.openxmlformats.org/officeDocument/2006/relationships/hyperlink" Target="mailto:lwalker@teamwest.com" TargetMode="External"/><Relationship Id="rId11" Type="http://schemas.openxmlformats.org/officeDocument/2006/relationships/hyperlink" Target="mailto:mlong@crenshawcg.com" TargetMode="External"/><Relationship Id="rId5" Type="http://schemas.openxmlformats.org/officeDocument/2006/relationships/hyperlink" Target="mailto:bdr@summitmep.com" TargetMode="External"/><Relationship Id="rId15" Type="http://schemas.openxmlformats.org/officeDocument/2006/relationships/printerSettings" Target="../printerSettings/printerSettings27.bin"/><Relationship Id="rId10" Type="http://schemas.openxmlformats.org/officeDocument/2006/relationships/hyperlink" Target="mailto:dfentress@bleylengineering.com" TargetMode="External"/><Relationship Id="rId4" Type="http://schemas.openxmlformats.org/officeDocument/2006/relationships/hyperlink" Target="mailto:dnaiser@invinc.com" TargetMode="External"/><Relationship Id="rId9" Type="http://schemas.openxmlformats.org/officeDocument/2006/relationships/hyperlink" Target="mailto:bwilson@cmtengineeringlabs.com" TargetMode="External"/><Relationship Id="rId14" Type="http://schemas.openxmlformats.org/officeDocument/2006/relationships/hyperlink" Target="mailto:craig@kinneyfranke.com" TargetMode="External"/></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hyperlink" Target="http://www.stapleslink.com/" TargetMode="External"/></Relationships>
</file>

<file path=xl/worksheets/_rels/sheet33.xml.rels><?xml version="1.0" encoding="UTF-8" standalone="yes"?>
<Relationships xmlns="http://schemas.openxmlformats.org/package/2006/relationships"><Relationship Id="rId3" Type="http://schemas.openxmlformats.org/officeDocument/2006/relationships/hyperlink" Target="mailto:bob.stribling@suddenlinkmail.com" TargetMode="External"/><Relationship Id="rId2" Type="http://schemas.openxmlformats.org/officeDocument/2006/relationships/hyperlink" Target="mailto:cyoung@irr.com" TargetMode="External"/><Relationship Id="rId1" Type="http://schemas.openxmlformats.org/officeDocument/2006/relationships/hyperlink" Target="mailto:Kevin@halfmannrealty.com" TargetMode="External"/><Relationship Id="rId4"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2" Type="http://schemas.openxmlformats.org/officeDocument/2006/relationships/printerSettings" Target="../printerSettings/printerSettings34.bin"/><Relationship Id="rId1" Type="http://schemas.openxmlformats.org/officeDocument/2006/relationships/hyperlink" Target="file:///C:\Documents%20and%20Settings\darlene.luna\Local%20Settings\Temporary%20Internet%20Files\Application%20Data\Microsoft\10-RFX\Vehicle%20Maint\RFB%20VM-23-10%20Oil%20and%20Lube\Background%20Memo%20VM-23-10%20-%20Oil%20and%20Lubrication%20DRAFT.docx" TargetMode="Externa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41.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50.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52.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53.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5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56.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57.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58.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59.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60.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61.bin"/></Relationships>
</file>

<file path=xl/worksheets/_rels/sheet66.xml.rels><?xml version="1.0" encoding="UTF-8" standalone="yes"?>
<Relationships xmlns="http://schemas.openxmlformats.org/package/2006/relationships"><Relationship Id="rId3" Type="http://schemas.openxmlformats.org/officeDocument/2006/relationships/printerSettings" Target="../printerSettings/printerSettings62.bin"/><Relationship Id="rId2" Type="http://schemas.openxmlformats.org/officeDocument/2006/relationships/hyperlink" Target="file:///C:\Documents%20and%20Settings\darlene.luna\Local%20Settings\Temporary%20Internet%20Files\Application%20Data\Microsoft\12-RFX\Water%20Utilities\WU1112%20Inventory\background%20memo.docx" TargetMode="External"/><Relationship Id="rId1" Type="http://schemas.openxmlformats.org/officeDocument/2006/relationships/hyperlink" Target="file:///C:\Documents%20and%20Settings\darlene.luna\Local%20Settings\Temporary%20Internet%20Files\Application%20Data\Microsoft\12-RFX\Water%20Utilities\WU1112%20Inventory\Bid%20Tab-WU1112%20Final.pdf" TargetMode="External"/></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63.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64.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6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71.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32.xml"/><Relationship Id="rId1" Type="http://schemas.openxmlformats.org/officeDocument/2006/relationships/printerSettings" Target="../printerSettings/printerSettings67.bin"/><Relationship Id="rId4" Type="http://schemas.openxmlformats.org/officeDocument/2006/relationships/comments" Target="../comments3.xml"/></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68.bin"/></Relationships>
</file>

<file path=xl/worksheets/_rels/sheet73.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69.bin"/></Relationships>
</file>

<file path=xl/worksheets/_rels/sheet75.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76.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70.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sheetPr>
    <tabColor rgb="FFFF0000"/>
    <pageSetUpPr fitToPage="1"/>
  </sheetPr>
  <dimension ref="A1:IV500"/>
  <sheetViews>
    <sheetView tabSelected="1" zoomScale="87" zoomScaleNormal="87" workbookViewId="0">
      <pane ySplit="2" topLeftCell="A66" activePane="bottomLeft" state="frozen"/>
      <selection activeCell="K7" sqref="K7"/>
      <selection pane="bottomLeft" activeCell="H74" sqref="H74"/>
    </sheetView>
  </sheetViews>
  <sheetFormatPr defaultRowHeight="33" customHeight="1"/>
  <cols>
    <col min="1" max="1" width="28.28515625" style="50" customWidth="1"/>
    <col min="2" max="2" width="23.5703125" style="51" customWidth="1"/>
    <col min="3" max="3" width="24.28515625" style="51" bestFit="1" customWidth="1"/>
    <col min="4" max="4" width="26.140625" style="51" customWidth="1"/>
    <col min="5" max="5" width="16.7109375" style="51" customWidth="1"/>
    <col min="6" max="6" width="15.28515625" style="52" customWidth="1"/>
    <col min="7" max="7" width="13.28515625" style="2606" customWidth="1"/>
    <col min="8" max="8" width="13.85546875" style="2606" customWidth="1"/>
    <col min="9" max="9" width="13.140625" style="2607" customWidth="1"/>
    <col min="10" max="10" width="11.42578125" style="2607" customWidth="1"/>
    <col min="11" max="11" width="10.7109375" style="2607" customWidth="1"/>
    <col min="12" max="12" width="81" style="2611" customWidth="1"/>
    <col min="13" max="13" width="11.28515625" style="51" bestFit="1" customWidth="1"/>
    <col min="14" max="14" width="9.140625" style="51"/>
    <col min="15" max="15" width="10.140625" style="51" bestFit="1" customWidth="1"/>
    <col min="16" max="16384" width="9.140625" style="51"/>
  </cols>
  <sheetData>
    <row r="1" spans="1:60" ht="33" customHeight="1">
      <c r="A1" s="2592"/>
      <c r="B1" s="2593"/>
      <c r="C1" s="2594"/>
      <c r="D1" s="2595"/>
      <c r="E1" s="2596"/>
      <c r="F1" s="2597"/>
      <c r="G1" s="2637" t="s">
        <v>404</v>
      </c>
      <c r="H1" s="2638"/>
      <c r="I1" s="2638"/>
      <c r="J1" s="2638"/>
      <c r="K1" s="2639"/>
      <c r="L1" s="2609">
        <f ca="1">TODAY()</f>
        <v>42107</v>
      </c>
      <c r="M1" s="2579" t="s">
        <v>4365</v>
      </c>
      <c r="N1" s="2580" t="s">
        <v>4366</v>
      </c>
      <c r="O1" s="2581" t="s">
        <v>3200</v>
      </c>
      <c r="P1" s="2582"/>
      <c r="Q1" s="2582"/>
      <c r="R1" s="2582"/>
      <c r="S1" s="2582"/>
      <c r="T1" s="2582"/>
      <c r="U1" s="2582"/>
      <c r="V1" s="2582"/>
      <c r="W1" s="2582"/>
    </row>
    <row r="2" spans="1:60" s="50" customFormat="1" ht="33" customHeight="1" thickBot="1">
      <c r="A2" s="2617" t="s">
        <v>1096</v>
      </c>
      <c r="B2" s="2617" t="s">
        <v>274</v>
      </c>
      <c r="C2" s="2617" t="s">
        <v>322</v>
      </c>
      <c r="D2" s="2618" t="s">
        <v>317</v>
      </c>
      <c r="E2" s="2619" t="s">
        <v>1078</v>
      </c>
      <c r="F2" s="2640" t="s">
        <v>355</v>
      </c>
      <c r="G2" s="2620" t="s">
        <v>405</v>
      </c>
      <c r="H2" s="2620" t="s">
        <v>406</v>
      </c>
      <c r="I2" s="2620" t="s">
        <v>407</v>
      </c>
      <c r="J2" s="2620" t="s">
        <v>408</v>
      </c>
      <c r="K2" s="2620" t="s">
        <v>409</v>
      </c>
      <c r="L2" s="2636" t="s">
        <v>4181</v>
      </c>
      <c r="M2" s="2621"/>
      <c r="N2" s="2622"/>
      <c r="O2" s="2623"/>
      <c r="P2" s="2624"/>
      <c r="Q2" s="2582"/>
      <c r="R2" s="2582"/>
      <c r="S2" s="2582"/>
      <c r="T2" s="2582"/>
      <c r="U2" s="2582"/>
      <c r="V2" s="2582"/>
      <c r="W2" s="2582"/>
    </row>
    <row r="3" spans="1:60" s="2602" customFormat="1" ht="33" customHeight="1">
      <c r="A3" s="2613" t="s">
        <v>1197</v>
      </c>
      <c r="B3" s="2625" t="s">
        <v>277</v>
      </c>
      <c r="C3" s="2613" t="s">
        <v>1156</v>
      </c>
      <c r="D3" s="2613" t="s">
        <v>1198</v>
      </c>
      <c r="E3" s="2613" t="s">
        <v>277</v>
      </c>
      <c r="F3" s="2641">
        <v>40002</v>
      </c>
      <c r="G3" s="2614">
        <f>+F3+364</f>
        <v>40366</v>
      </c>
      <c r="H3" s="2614">
        <f>+G3+365</f>
        <v>40731</v>
      </c>
      <c r="I3" s="2614">
        <f>+H3+365</f>
        <v>41096</v>
      </c>
      <c r="J3" s="2614">
        <f>+I3+365</f>
        <v>41461</v>
      </c>
      <c r="K3" s="2614">
        <f>+J3+365</f>
        <v>41826</v>
      </c>
      <c r="L3" s="2634"/>
      <c r="M3" s="2615"/>
      <c r="N3" s="2616"/>
    </row>
    <row r="4" spans="1:60" s="50" customFormat="1" ht="33" customHeight="1">
      <c r="A4" s="2626" t="s">
        <v>6617</v>
      </c>
      <c r="B4" s="2627" t="s">
        <v>277</v>
      </c>
      <c r="C4" s="2628" t="s">
        <v>2755</v>
      </c>
      <c r="D4" s="2626" t="s">
        <v>356</v>
      </c>
      <c r="E4" s="2629" t="s">
        <v>277</v>
      </c>
      <c r="F4" s="2599">
        <v>40299</v>
      </c>
      <c r="G4" s="2614">
        <v>42124</v>
      </c>
      <c r="H4" s="2614"/>
      <c r="I4" s="2614"/>
      <c r="J4" s="2614"/>
      <c r="K4" s="2614"/>
      <c r="L4" s="2610" t="s">
        <v>6616</v>
      </c>
      <c r="M4" s="2600"/>
      <c r="N4" s="2601"/>
    </row>
    <row r="5" spans="1:60" s="2583" customFormat="1" ht="33" customHeight="1">
      <c r="A5" s="2575" t="s">
        <v>1079</v>
      </c>
      <c r="B5" s="2575" t="s">
        <v>2752</v>
      </c>
      <c r="C5" s="2575" t="s">
        <v>1258</v>
      </c>
      <c r="D5" s="2576" t="s">
        <v>356</v>
      </c>
      <c r="E5" s="2577" t="s">
        <v>277</v>
      </c>
      <c r="F5" s="2578">
        <v>40662</v>
      </c>
      <c r="G5" s="2614">
        <v>41759</v>
      </c>
      <c r="H5" s="2614"/>
      <c r="I5" s="2614"/>
      <c r="J5" s="2614"/>
      <c r="K5" s="2614"/>
      <c r="L5" s="2635" t="s">
        <v>2507</v>
      </c>
      <c r="M5" s="2630"/>
      <c r="N5" s="2631"/>
    </row>
    <row r="6" spans="1:60" s="2584" customFormat="1" ht="33" customHeight="1">
      <c r="A6" s="2632" t="s">
        <v>6619</v>
      </c>
      <c r="B6" s="2633" t="s">
        <v>277</v>
      </c>
      <c r="C6" s="2628" t="s">
        <v>2755</v>
      </c>
      <c r="D6" s="2626" t="s">
        <v>356</v>
      </c>
      <c r="E6" s="2629" t="s">
        <v>277</v>
      </c>
      <c r="F6" s="2642">
        <v>39934</v>
      </c>
      <c r="G6" s="2614">
        <v>42124</v>
      </c>
      <c r="H6" s="2614">
        <v>43585</v>
      </c>
      <c r="I6" s="2614"/>
      <c r="J6" s="2614"/>
      <c r="K6" s="2614"/>
      <c r="L6" s="2610" t="s">
        <v>6618</v>
      </c>
      <c r="M6" s="2600"/>
      <c r="N6" s="2601"/>
    </row>
    <row r="7" spans="1:60" s="2603" customFormat="1" ht="33" customHeight="1">
      <c r="A7" s="2613" t="s">
        <v>1698</v>
      </c>
      <c r="B7" s="2625" t="s">
        <v>1699</v>
      </c>
      <c r="C7" s="2613" t="s">
        <v>295</v>
      </c>
      <c r="D7" s="2613" t="s">
        <v>1685</v>
      </c>
      <c r="E7" s="2613" t="s">
        <v>277</v>
      </c>
      <c r="F7" s="2641">
        <v>40442</v>
      </c>
      <c r="G7" s="2614">
        <f>F7+365</f>
        <v>40807</v>
      </c>
      <c r="H7" s="2614">
        <f>G7+365</f>
        <v>41172</v>
      </c>
      <c r="I7" s="2614">
        <f>H7+365</f>
        <v>41537</v>
      </c>
      <c r="J7" s="2614"/>
      <c r="K7" s="2614"/>
      <c r="L7" s="2634" t="s">
        <v>4183</v>
      </c>
      <c r="M7" s="2615"/>
      <c r="N7" s="2616"/>
    </row>
    <row r="8" spans="1:60" s="2585" customFormat="1" ht="33" customHeight="1">
      <c r="A8" s="2626" t="s">
        <v>6504</v>
      </c>
      <c r="B8" s="2598" t="s">
        <v>6739</v>
      </c>
      <c r="C8" s="2628" t="s">
        <v>287</v>
      </c>
      <c r="D8" s="2598" t="s">
        <v>513</v>
      </c>
      <c r="E8" s="2644" t="s">
        <v>513</v>
      </c>
      <c r="F8" s="2599">
        <v>40601</v>
      </c>
      <c r="G8" s="2614"/>
      <c r="H8" s="2614"/>
      <c r="I8" s="2614"/>
      <c r="J8" s="2614"/>
      <c r="K8" s="2614"/>
      <c r="L8" s="2610"/>
      <c r="M8" s="2600"/>
      <c r="N8" s="2601"/>
    </row>
    <row r="9" spans="1:60" s="2603" customFormat="1" ht="33" customHeight="1">
      <c r="A9" s="2575" t="s">
        <v>25</v>
      </c>
      <c r="B9" s="2801" t="s">
        <v>6739</v>
      </c>
      <c r="C9" s="2800" t="s">
        <v>287</v>
      </c>
      <c r="D9" s="725" t="s">
        <v>6751</v>
      </c>
      <c r="E9" s="2589" t="s">
        <v>6752</v>
      </c>
      <c r="F9" s="2578">
        <v>42065</v>
      </c>
      <c r="G9" s="2614">
        <f>+F9+365</f>
        <v>42430</v>
      </c>
      <c r="H9" s="2614">
        <f>+G9+365</f>
        <v>42795</v>
      </c>
      <c r="I9" s="2614">
        <f>+H9+365</f>
        <v>43160</v>
      </c>
      <c r="J9" s="2614"/>
      <c r="K9" s="2614"/>
      <c r="L9" s="2635"/>
      <c r="M9" s="2630"/>
      <c r="N9" s="2631"/>
    </row>
    <row r="10" spans="1:60" s="2584" customFormat="1" ht="33" customHeight="1">
      <c r="A10" s="2632" t="s">
        <v>1799</v>
      </c>
      <c r="B10" s="2633" t="s">
        <v>2757</v>
      </c>
      <c r="C10" s="2628" t="s">
        <v>1106</v>
      </c>
      <c r="D10" s="2626" t="s">
        <v>2758</v>
      </c>
      <c r="E10" s="2629" t="s">
        <v>277</v>
      </c>
      <c r="F10" s="2642">
        <v>41366</v>
      </c>
      <c r="G10" s="2614">
        <v>40268</v>
      </c>
      <c r="H10" s="2614">
        <f>+G10+365+366</f>
        <v>40999</v>
      </c>
      <c r="I10" s="2614"/>
      <c r="J10" s="2614"/>
      <c r="K10" s="2614"/>
      <c r="L10" s="2610"/>
      <c r="M10" s="2600"/>
      <c r="N10" s="2601"/>
    </row>
    <row r="11" spans="1:60" s="2584" customFormat="1" ht="33" customHeight="1">
      <c r="A11" s="2613" t="s">
        <v>1260</v>
      </c>
      <c r="B11" s="2625" t="s">
        <v>277</v>
      </c>
      <c r="C11" s="2613" t="s">
        <v>1258</v>
      </c>
      <c r="D11" s="2643" t="s">
        <v>1259</v>
      </c>
      <c r="E11" s="2613"/>
      <c r="F11" s="2641">
        <v>40909</v>
      </c>
      <c r="G11" s="2614">
        <f>+F11+3650</f>
        <v>44559</v>
      </c>
      <c r="H11" s="2614">
        <f>+G11+3650</f>
        <v>48209</v>
      </c>
      <c r="I11" s="2614">
        <f t="shared" ref="I11:K11" si="0">+H11+3650</f>
        <v>51859</v>
      </c>
      <c r="J11" s="2614">
        <f t="shared" si="0"/>
        <v>55509</v>
      </c>
      <c r="K11" s="2614">
        <f t="shared" si="0"/>
        <v>59159</v>
      </c>
      <c r="L11" s="2634" t="s">
        <v>6615</v>
      </c>
      <c r="M11" s="2615"/>
      <c r="N11" s="2616"/>
    </row>
    <row r="12" spans="1:60" s="2584" customFormat="1" ht="33" customHeight="1">
      <c r="A12" s="2626" t="s">
        <v>4178</v>
      </c>
      <c r="B12" s="2598" t="s">
        <v>2339</v>
      </c>
      <c r="C12" s="2628" t="s">
        <v>295</v>
      </c>
      <c r="D12" s="2626" t="s">
        <v>1695</v>
      </c>
      <c r="E12" s="2644" t="s">
        <v>513</v>
      </c>
      <c r="F12" s="2599">
        <v>41324</v>
      </c>
      <c r="G12" s="2614">
        <f>F12+365</f>
        <v>41689</v>
      </c>
      <c r="H12" s="2614"/>
      <c r="I12" s="2614"/>
      <c r="J12" s="2614"/>
      <c r="K12" s="2614"/>
      <c r="L12" s="2610" t="s">
        <v>4174</v>
      </c>
      <c r="M12" s="2600"/>
      <c r="N12" s="2601"/>
      <c r="O12" s="1639"/>
      <c r="P12" s="1639"/>
      <c r="Q12" s="1639"/>
      <c r="R12" s="1639"/>
      <c r="S12" s="1639"/>
      <c r="T12" s="1639"/>
      <c r="U12" s="1639"/>
      <c r="V12" s="1639"/>
      <c r="W12" s="1639"/>
      <c r="X12" s="1639"/>
      <c r="Y12" s="1639"/>
      <c r="Z12" s="1639"/>
    </row>
    <row r="13" spans="1:60" s="2585" customFormat="1" ht="33" customHeight="1">
      <c r="A13" s="2575" t="s">
        <v>4177</v>
      </c>
      <c r="B13" s="2575" t="s">
        <v>2339</v>
      </c>
      <c r="C13" s="2575" t="s">
        <v>295</v>
      </c>
      <c r="D13" s="2576" t="s">
        <v>4179</v>
      </c>
      <c r="E13" s="2646" t="s">
        <v>513</v>
      </c>
      <c r="F13" s="2578">
        <v>41324</v>
      </c>
      <c r="G13" s="2614">
        <f>F13+365</f>
        <v>41689</v>
      </c>
      <c r="H13" s="2614">
        <f>G13+365</f>
        <v>42054</v>
      </c>
      <c r="I13" s="2614">
        <f>H13+365</f>
        <v>42419</v>
      </c>
      <c r="J13" s="2614">
        <f>I13+365</f>
        <v>42784</v>
      </c>
      <c r="K13" s="2614"/>
      <c r="L13" s="2635" t="s">
        <v>4180</v>
      </c>
      <c r="M13" s="2630"/>
      <c r="N13" s="2631"/>
    </row>
    <row r="14" spans="1:60" s="2585" customFormat="1" ht="33" customHeight="1">
      <c r="A14" s="2632" t="s">
        <v>294</v>
      </c>
      <c r="B14" s="2633" t="s">
        <v>289</v>
      </c>
      <c r="C14" s="2628" t="s">
        <v>290</v>
      </c>
      <c r="D14" s="2626" t="s">
        <v>291</v>
      </c>
      <c r="E14" s="2629" t="s">
        <v>277</v>
      </c>
      <c r="F14" s="2642">
        <v>39952</v>
      </c>
      <c r="G14" s="2614">
        <f>+F14+364</f>
        <v>40316</v>
      </c>
      <c r="H14" s="2614">
        <f>+G14+365</f>
        <v>40681</v>
      </c>
      <c r="I14" s="2614">
        <f>+H14+366</f>
        <v>41047</v>
      </c>
      <c r="J14" s="2614"/>
      <c r="K14" s="2614"/>
      <c r="L14" s="2610" t="s">
        <v>4182</v>
      </c>
      <c r="M14" s="2600"/>
      <c r="N14" s="2601"/>
    </row>
    <row r="15" spans="1:60" s="2586" customFormat="1" ht="33" customHeight="1">
      <c r="A15" s="2613" t="s">
        <v>1155</v>
      </c>
      <c r="B15" s="2625" t="s">
        <v>1194</v>
      </c>
      <c r="C15" s="2613" t="s">
        <v>1156</v>
      </c>
      <c r="D15" s="2613" t="s">
        <v>256</v>
      </c>
      <c r="E15" s="2613" t="s">
        <v>277</v>
      </c>
      <c r="F15" s="2641" t="s">
        <v>1907</v>
      </c>
      <c r="G15" s="2614"/>
      <c r="H15" s="2614"/>
      <c r="I15" s="2614"/>
      <c r="J15" s="2614"/>
      <c r="K15" s="2614"/>
      <c r="L15" s="2634"/>
      <c r="M15" s="2615"/>
      <c r="N15" s="2616"/>
    </row>
    <row r="16" spans="1:60" s="2585" customFormat="1" ht="33" customHeight="1">
      <c r="A16" s="2626" t="s">
        <v>6600</v>
      </c>
      <c r="B16" s="2598" t="s">
        <v>6567</v>
      </c>
      <c r="C16" s="2628" t="s">
        <v>2739</v>
      </c>
      <c r="D16" s="2626" t="s">
        <v>1685</v>
      </c>
      <c r="E16" s="2629" t="s">
        <v>277</v>
      </c>
      <c r="F16" s="2599">
        <v>41949</v>
      </c>
      <c r="G16" s="2614">
        <f>F16+365-1</f>
        <v>42313</v>
      </c>
      <c r="H16" s="2614">
        <f>G16+365+1</f>
        <v>42679</v>
      </c>
      <c r="I16" s="2614">
        <f>H16+365</f>
        <v>43044</v>
      </c>
      <c r="J16" s="2614"/>
      <c r="K16" s="2614"/>
      <c r="L16" s="2610"/>
      <c r="M16" s="2600"/>
      <c r="N16" s="2601"/>
      <c r="O16" s="51"/>
      <c r="P16" s="51"/>
      <c r="Q16" s="51"/>
      <c r="R16" s="51"/>
      <c r="S16" s="51"/>
      <c r="T16" s="51"/>
      <c r="U16" s="51"/>
      <c r="V16" s="51"/>
      <c r="W16" s="51"/>
      <c r="X16" s="51"/>
      <c r="Y16" s="51"/>
      <c r="Z16" s="51"/>
      <c r="AA16" s="51"/>
      <c r="AB16" s="51"/>
      <c r="AC16" s="51"/>
      <c r="AD16" s="51"/>
      <c r="AE16" s="51"/>
      <c r="AF16" s="51"/>
      <c r="AG16" s="51"/>
      <c r="AH16" s="51"/>
      <c r="AI16" s="51"/>
      <c r="AJ16" s="51"/>
      <c r="AK16" s="51"/>
      <c r="AL16" s="51"/>
      <c r="AM16" s="51"/>
      <c r="AN16" s="51"/>
      <c r="AO16" s="51"/>
      <c r="AP16" s="51"/>
      <c r="AQ16" s="51"/>
      <c r="AR16" s="51"/>
      <c r="AS16" s="51"/>
      <c r="AT16" s="51"/>
      <c r="AU16" s="51"/>
      <c r="AV16" s="51"/>
      <c r="AW16" s="51"/>
      <c r="AX16" s="51"/>
      <c r="AY16" s="51"/>
      <c r="AZ16" s="51"/>
      <c r="BA16" s="51"/>
      <c r="BB16" s="51"/>
      <c r="BC16" s="51"/>
      <c r="BD16" s="51"/>
      <c r="BE16" s="51"/>
      <c r="BF16" s="51"/>
      <c r="BG16" s="51"/>
      <c r="BH16" s="51"/>
    </row>
    <row r="17" spans="1:256" s="2584" customFormat="1" ht="33" customHeight="1">
      <c r="A17" s="2575" t="s">
        <v>1195</v>
      </c>
      <c r="B17" s="2575" t="s">
        <v>1194</v>
      </c>
      <c r="C17" s="2575" t="s">
        <v>1156</v>
      </c>
      <c r="D17" s="2576" t="s">
        <v>1196</v>
      </c>
      <c r="E17" s="2577" t="s">
        <v>277</v>
      </c>
      <c r="F17" s="2578" t="s">
        <v>1907</v>
      </c>
      <c r="G17" s="2614"/>
      <c r="H17" s="2614"/>
      <c r="I17" s="2614"/>
      <c r="J17" s="2614"/>
      <c r="K17" s="2614"/>
      <c r="L17" s="2635"/>
      <c r="M17" s="2630"/>
      <c r="N17" s="2631"/>
      <c r="O17" s="1639"/>
      <c r="P17" s="1639"/>
      <c r="Q17" s="1639"/>
      <c r="R17" s="1639"/>
      <c r="S17" s="1639"/>
      <c r="T17" s="1639"/>
      <c r="U17" s="1639"/>
      <c r="V17" s="1639"/>
      <c r="W17" s="1639"/>
      <c r="X17" s="1639"/>
      <c r="Y17" s="1639"/>
      <c r="Z17" s="1639"/>
      <c r="AA17" s="1639"/>
      <c r="AB17" s="1639"/>
      <c r="AC17" s="1639"/>
      <c r="AD17" s="1639"/>
      <c r="AE17" s="1639"/>
      <c r="AF17" s="1639"/>
      <c r="AG17" s="1639"/>
      <c r="AH17" s="1639"/>
      <c r="AI17" s="1639"/>
      <c r="AJ17" s="1639"/>
      <c r="AK17" s="1639"/>
      <c r="AL17" s="1639"/>
      <c r="AM17" s="1639"/>
      <c r="AN17" s="1639"/>
      <c r="AO17" s="1639"/>
      <c r="AP17" s="1639"/>
      <c r="AQ17" s="1639"/>
      <c r="AR17" s="1639"/>
      <c r="AS17" s="1639"/>
      <c r="AT17" s="1639"/>
      <c r="AU17" s="1639"/>
      <c r="AV17" s="1639"/>
      <c r="AW17" s="1639"/>
      <c r="AX17" s="1639"/>
      <c r="AY17" s="1639"/>
      <c r="AZ17" s="1639"/>
      <c r="BA17" s="1639"/>
      <c r="BB17" s="1639"/>
      <c r="BC17" s="1639"/>
      <c r="BD17" s="1639"/>
      <c r="BE17" s="1639"/>
      <c r="BF17" s="1639"/>
      <c r="BG17" s="1639"/>
      <c r="BH17" s="1639"/>
      <c r="BI17" s="1639"/>
      <c r="BJ17" s="1639"/>
      <c r="BK17" s="1639"/>
      <c r="BL17" s="1639"/>
      <c r="BM17" s="1639"/>
      <c r="BN17" s="1639"/>
      <c r="BO17" s="1639"/>
      <c r="BP17" s="1639"/>
      <c r="BQ17" s="1639"/>
      <c r="BR17" s="1639"/>
      <c r="BS17" s="1639"/>
      <c r="BT17" s="1639"/>
      <c r="BU17" s="1639"/>
      <c r="BV17" s="1639"/>
      <c r="BW17" s="1639"/>
      <c r="BX17" s="1639"/>
      <c r="BY17" s="1639"/>
      <c r="BZ17" s="1639"/>
      <c r="CA17" s="1639"/>
      <c r="CB17" s="1639"/>
      <c r="CC17" s="1639"/>
      <c r="CD17" s="1639"/>
      <c r="CE17" s="1639"/>
      <c r="CF17" s="1639"/>
      <c r="CG17" s="1639"/>
      <c r="CH17" s="1639"/>
      <c r="CI17" s="1639"/>
      <c r="CJ17" s="1639"/>
      <c r="CK17" s="1639"/>
      <c r="CL17" s="1639"/>
      <c r="CM17" s="1639"/>
      <c r="CN17" s="1639"/>
      <c r="CO17" s="1639"/>
      <c r="CP17" s="1639"/>
      <c r="CQ17" s="1639"/>
      <c r="CR17" s="1639"/>
      <c r="CS17" s="1639"/>
      <c r="CT17" s="1639"/>
      <c r="CU17" s="1639"/>
      <c r="CV17" s="1639"/>
      <c r="CW17" s="1639"/>
      <c r="CX17" s="1639"/>
      <c r="CY17" s="1639"/>
      <c r="CZ17" s="1639"/>
      <c r="DA17" s="1639"/>
      <c r="DB17" s="1639"/>
      <c r="DC17" s="1639"/>
      <c r="DD17" s="1639"/>
      <c r="DE17" s="1639"/>
      <c r="DF17" s="1639"/>
      <c r="DG17" s="1639"/>
      <c r="DH17" s="1639"/>
      <c r="DI17" s="1639"/>
      <c r="DJ17" s="1639"/>
      <c r="DK17" s="1639"/>
      <c r="DL17" s="1639"/>
      <c r="DM17" s="1639"/>
      <c r="DN17" s="1639"/>
      <c r="DO17" s="1639"/>
      <c r="DP17" s="1639"/>
      <c r="DQ17" s="1639"/>
      <c r="DR17" s="1639"/>
      <c r="DS17" s="1639"/>
      <c r="DT17" s="1639"/>
      <c r="DU17" s="1639"/>
      <c r="DV17" s="1639"/>
      <c r="DW17" s="1639"/>
      <c r="DX17" s="1639"/>
      <c r="DY17" s="1639"/>
      <c r="DZ17" s="1639"/>
      <c r="EA17" s="1639"/>
      <c r="EB17" s="1639"/>
      <c r="EC17" s="1639"/>
      <c r="ED17" s="1639"/>
      <c r="EE17" s="1639"/>
      <c r="EF17" s="1639"/>
      <c r="EG17" s="1639"/>
      <c r="EH17" s="1639"/>
      <c r="EI17" s="1639"/>
      <c r="EJ17" s="1639"/>
      <c r="EK17" s="1639"/>
      <c r="EL17" s="1639"/>
      <c r="EM17" s="1639"/>
      <c r="EN17" s="1639"/>
      <c r="EO17" s="1639"/>
      <c r="EP17" s="1639"/>
      <c r="EQ17" s="1639"/>
      <c r="ER17" s="1639"/>
      <c r="ES17" s="1639"/>
      <c r="ET17" s="1639"/>
      <c r="EU17" s="1639"/>
      <c r="EV17" s="1639"/>
      <c r="EW17" s="1639"/>
      <c r="EX17" s="1639"/>
      <c r="EY17" s="1639"/>
      <c r="EZ17" s="1639"/>
      <c r="FA17" s="1639"/>
      <c r="FB17" s="1639"/>
      <c r="FC17" s="1639"/>
      <c r="FD17" s="1639"/>
      <c r="FE17" s="1639"/>
      <c r="FF17" s="1639"/>
      <c r="FG17" s="1639"/>
      <c r="FH17" s="1639"/>
      <c r="FI17" s="1639"/>
      <c r="FJ17" s="1639"/>
      <c r="FK17" s="1639"/>
      <c r="FL17" s="1639"/>
      <c r="FM17" s="1639"/>
      <c r="FN17" s="1639"/>
      <c r="FO17" s="1639"/>
      <c r="FP17" s="1639"/>
      <c r="FQ17" s="1639"/>
      <c r="FR17" s="1639"/>
      <c r="FS17" s="1639"/>
      <c r="FT17" s="1639"/>
      <c r="FU17" s="1639"/>
      <c r="FV17" s="1639"/>
      <c r="FW17" s="1639"/>
      <c r="FX17" s="1639"/>
      <c r="FY17" s="1639"/>
      <c r="FZ17" s="1639"/>
      <c r="GA17" s="1639"/>
      <c r="GB17" s="1639"/>
      <c r="GC17" s="1639"/>
      <c r="GD17" s="1639"/>
      <c r="GE17" s="1639"/>
      <c r="GF17" s="1639"/>
      <c r="GG17" s="1639"/>
      <c r="GH17" s="1639"/>
      <c r="GI17" s="1639"/>
      <c r="GJ17" s="1639"/>
      <c r="GK17" s="1639"/>
      <c r="GL17" s="1639"/>
      <c r="GM17" s="1639"/>
      <c r="GN17" s="1639"/>
      <c r="GO17" s="1639"/>
      <c r="GP17" s="1639"/>
      <c r="GQ17" s="1639"/>
      <c r="GR17" s="1639"/>
      <c r="GS17" s="1639"/>
      <c r="GT17" s="1639"/>
      <c r="GU17" s="1639"/>
      <c r="GV17" s="1639"/>
      <c r="GW17" s="1639"/>
      <c r="GX17" s="1639"/>
      <c r="GY17" s="1639"/>
      <c r="GZ17" s="1639"/>
      <c r="HA17" s="1639"/>
      <c r="HB17" s="1639"/>
      <c r="HC17" s="1639"/>
      <c r="HD17" s="1639"/>
      <c r="HE17" s="1639"/>
      <c r="HF17" s="1639"/>
      <c r="HG17" s="1639"/>
      <c r="HH17" s="1639"/>
      <c r="HI17" s="1639"/>
      <c r="HJ17" s="1639"/>
      <c r="HK17" s="1639"/>
      <c r="HL17" s="1639"/>
      <c r="HM17" s="1639"/>
      <c r="HN17" s="1639"/>
      <c r="HO17" s="1639"/>
      <c r="HP17" s="1639"/>
      <c r="HQ17" s="1639"/>
      <c r="HR17" s="1639"/>
      <c r="HS17" s="1639"/>
      <c r="HT17" s="1639"/>
      <c r="HU17" s="1639"/>
      <c r="HV17" s="1639"/>
      <c r="HW17" s="1639"/>
      <c r="HX17" s="1639"/>
      <c r="HY17" s="1639"/>
      <c r="HZ17" s="1639"/>
      <c r="IA17" s="1639"/>
      <c r="IB17" s="1639"/>
      <c r="IC17" s="1639"/>
      <c r="ID17" s="1639"/>
      <c r="IE17" s="1639"/>
      <c r="IF17" s="1639"/>
      <c r="IG17" s="1639"/>
      <c r="IH17" s="1639"/>
      <c r="II17" s="1639"/>
      <c r="IJ17" s="1639"/>
      <c r="IK17" s="1639"/>
      <c r="IL17" s="1639"/>
      <c r="IM17" s="1639"/>
      <c r="IN17" s="1639"/>
      <c r="IO17" s="1639"/>
      <c r="IP17" s="1639"/>
      <c r="IQ17" s="1639"/>
      <c r="IR17" s="1639"/>
      <c r="IS17" s="1639"/>
      <c r="IT17" s="1639"/>
      <c r="IU17" s="1639"/>
      <c r="IV17" s="1639"/>
    </row>
    <row r="18" spans="1:256" s="2585" customFormat="1" ht="33" customHeight="1">
      <c r="A18" s="2632" t="s">
        <v>4503</v>
      </c>
      <c r="B18" s="2633" t="s">
        <v>4504</v>
      </c>
      <c r="C18" s="2628" t="s">
        <v>4505</v>
      </c>
      <c r="D18" s="2626" t="s">
        <v>4506</v>
      </c>
      <c r="E18" s="2644" t="s">
        <v>4507</v>
      </c>
      <c r="F18" s="2642">
        <v>42824</v>
      </c>
      <c r="G18" s="2614">
        <f>+F18</f>
        <v>42824</v>
      </c>
      <c r="H18" s="2614"/>
      <c r="I18" s="2614"/>
      <c r="J18" s="2614"/>
      <c r="K18" s="2614"/>
      <c r="L18" s="2610" t="s">
        <v>4509</v>
      </c>
      <c r="M18" s="2600"/>
      <c r="N18" s="2601"/>
      <c r="O18" s="51"/>
      <c r="P18" s="51"/>
      <c r="Q18" s="51"/>
      <c r="R18" s="51"/>
      <c r="S18" s="51"/>
      <c r="T18" s="51"/>
      <c r="U18" s="51"/>
      <c r="V18" s="51"/>
      <c r="W18" s="51"/>
      <c r="X18" s="51"/>
      <c r="Y18" s="51"/>
      <c r="Z18" s="51"/>
      <c r="AA18" s="51"/>
      <c r="AB18" s="51"/>
      <c r="AC18" s="51"/>
      <c r="AD18" s="51"/>
      <c r="AE18" s="51"/>
      <c r="AF18" s="51"/>
      <c r="AG18" s="51"/>
      <c r="AH18" s="51"/>
      <c r="AI18" s="51"/>
      <c r="AJ18" s="51"/>
      <c r="AK18" s="51"/>
      <c r="AL18" s="51"/>
      <c r="AM18" s="51"/>
      <c r="AN18" s="51"/>
      <c r="AO18" s="51"/>
      <c r="AP18" s="51"/>
      <c r="AQ18" s="51"/>
      <c r="AR18" s="51"/>
      <c r="AS18" s="51"/>
      <c r="AT18" s="51"/>
      <c r="AU18" s="51"/>
      <c r="AV18" s="51"/>
      <c r="AW18" s="51"/>
      <c r="AX18" s="51"/>
      <c r="AY18" s="51"/>
      <c r="AZ18" s="51"/>
      <c r="BA18" s="51"/>
      <c r="BB18" s="51"/>
      <c r="BC18" s="51"/>
      <c r="BD18" s="51"/>
      <c r="BE18" s="51"/>
      <c r="BF18" s="51"/>
      <c r="BG18" s="51"/>
      <c r="BH18" s="51"/>
    </row>
    <row r="19" spans="1:256" s="2585" customFormat="1" ht="33" customHeight="1">
      <c r="A19" s="2613" t="s">
        <v>1827</v>
      </c>
      <c r="B19" s="2799" t="s">
        <v>6739</v>
      </c>
      <c r="C19" s="2613" t="s">
        <v>1262</v>
      </c>
      <c r="D19" s="2643" t="s">
        <v>6740</v>
      </c>
      <c r="E19" s="2613"/>
      <c r="F19" s="2641">
        <v>42065</v>
      </c>
      <c r="G19" s="2614">
        <f>+F19+(365*3)</f>
        <v>43160</v>
      </c>
      <c r="H19" s="2614"/>
      <c r="I19" s="2614"/>
      <c r="J19" s="2614"/>
      <c r="K19" s="2614"/>
      <c r="L19" s="2634" t="s">
        <v>6741</v>
      </c>
      <c r="M19" s="2615"/>
      <c r="N19" s="2616"/>
      <c r="O19" s="51"/>
      <c r="P19" s="51"/>
      <c r="Q19" s="51"/>
      <c r="R19" s="51"/>
      <c r="S19" s="51"/>
      <c r="T19" s="51"/>
      <c r="U19" s="51"/>
      <c r="V19" s="51"/>
      <c r="W19" s="51"/>
      <c r="X19" s="51"/>
      <c r="Y19" s="51"/>
      <c r="Z19" s="51"/>
      <c r="AA19" s="51"/>
      <c r="AB19" s="51"/>
      <c r="AC19" s="51"/>
      <c r="AD19" s="51"/>
      <c r="AE19" s="51"/>
      <c r="AF19" s="51"/>
      <c r="AG19" s="51"/>
      <c r="AH19" s="51"/>
      <c r="AI19" s="51"/>
      <c r="AJ19" s="51"/>
      <c r="AK19" s="51"/>
      <c r="AL19" s="51"/>
      <c r="AM19" s="51"/>
      <c r="AN19" s="51"/>
      <c r="AO19" s="51"/>
      <c r="AP19" s="51"/>
      <c r="AQ19" s="51"/>
      <c r="AR19" s="51"/>
      <c r="AS19" s="51"/>
      <c r="AT19" s="51"/>
      <c r="AU19" s="51"/>
      <c r="AV19" s="51"/>
      <c r="AW19" s="51"/>
      <c r="AX19" s="51"/>
      <c r="AY19" s="51"/>
      <c r="AZ19" s="51"/>
      <c r="BA19" s="51"/>
      <c r="BB19" s="51"/>
      <c r="BC19" s="51"/>
      <c r="BD19" s="51"/>
      <c r="BE19" s="51"/>
      <c r="BF19" s="51"/>
      <c r="BG19" s="51"/>
      <c r="BH19" s="51"/>
    </row>
    <row r="20" spans="1:256" s="2585" customFormat="1" ht="33" customHeight="1">
      <c r="A20" s="2626" t="s">
        <v>260</v>
      </c>
      <c r="B20" s="2598" t="s">
        <v>261</v>
      </c>
      <c r="C20" s="2628" t="s">
        <v>262</v>
      </c>
      <c r="D20" s="2626" t="s">
        <v>263</v>
      </c>
      <c r="E20" s="2629" t="s">
        <v>277</v>
      </c>
      <c r="F20" s="2599">
        <v>40302</v>
      </c>
      <c r="G20" s="2614">
        <v>42127</v>
      </c>
      <c r="H20" s="2614"/>
      <c r="I20" s="2614"/>
      <c r="J20" s="2614"/>
      <c r="K20" s="2614"/>
      <c r="L20" s="2610"/>
      <c r="M20" s="2600"/>
      <c r="N20" s="2601"/>
    </row>
    <row r="21" spans="1:256" s="2585" customFormat="1" ht="33" customHeight="1">
      <c r="A21" s="2575" t="s">
        <v>1845</v>
      </c>
      <c r="B21" s="2575"/>
      <c r="C21" s="2575" t="s">
        <v>1844</v>
      </c>
      <c r="D21" s="2576" t="s">
        <v>5321</v>
      </c>
      <c r="E21" s="2577" t="s">
        <v>288</v>
      </c>
      <c r="F21" s="2578"/>
      <c r="G21" s="2614"/>
      <c r="H21" s="2614"/>
      <c r="I21" s="2614"/>
      <c r="J21" s="2614"/>
      <c r="K21" s="2614"/>
      <c r="L21" s="2635"/>
      <c r="M21" s="2630"/>
      <c r="N21" s="2631"/>
    </row>
    <row r="22" spans="1:256" s="2585" customFormat="1" ht="33" customHeight="1">
      <c r="A22" s="2632" t="s">
        <v>354</v>
      </c>
      <c r="B22" s="2633" t="s">
        <v>6478</v>
      </c>
      <c r="C22" s="2628" t="s">
        <v>287</v>
      </c>
      <c r="D22" s="2626" t="s">
        <v>324</v>
      </c>
      <c r="E22" s="2629" t="s">
        <v>288</v>
      </c>
      <c r="F22" s="2642">
        <v>41936</v>
      </c>
      <c r="G22" s="2614">
        <f>+F22+365+365+365</f>
        <v>43031</v>
      </c>
      <c r="H22" s="2614"/>
      <c r="I22" s="2614"/>
      <c r="J22" s="2614"/>
      <c r="K22" s="2614"/>
      <c r="L22" s="2610" t="s">
        <v>6613</v>
      </c>
      <c r="M22" s="2600"/>
      <c r="N22" s="2601"/>
    </row>
    <row r="23" spans="1:256" s="2585" customFormat="1" ht="33" customHeight="1">
      <c r="A23" s="2613" t="s">
        <v>1788</v>
      </c>
      <c r="B23" s="2799" t="s">
        <v>6754</v>
      </c>
      <c r="C23" s="2643" t="s">
        <v>277</v>
      </c>
      <c r="D23" s="2613"/>
      <c r="E23" s="2643" t="s">
        <v>1918</v>
      </c>
      <c r="F23" s="2641"/>
      <c r="G23" s="2614"/>
      <c r="H23" s="2614"/>
      <c r="I23" s="2614"/>
      <c r="J23" s="2614"/>
      <c r="K23" s="2614"/>
      <c r="L23" s="2634" t="s">
        <v>6755</v>
      </c>
      <c r="M23" s="2615"/>
      <c r="N23" s="2616"/>
    </row>
    <row r="24" spans="1:256" s="2585" customFormat="1" ht="33" customHeight="1">
      <c r="A24" s="2626" t="s">
        <v>272</v>
      </c>
      <c r="B24" s="2598" t="s">
        <v>4807</v>
      </c>
      <c r="C24" s="2628" t="s">
        <v>27</v>
      </c>
      <c r="D24" s="2626" t="s">
        <v>1242</v>
      </c>
      <c r="E24" s="2629" t="s">
        <v>513</v>
      </c>
      <c r="F24" s="2599">
        <v>41872</v>
      </c>
      <c r="G24" s="2614">
        <v>42236</v>
      </c>
      <c r="H24" s="2614"/>
      <c r="I24" s="2614"/>
      <c r="J24" s="2614"/>
      <c r="K24" s="2614"/>
      <c r="L24" s="2610" t="s">
        <v>6654</v>
      </c>
      <c r="M24" s="2600"/>
      <c r="N24" s="2601"/>
    </row>
    <row r="25" spans="1:256" s="2585" customFormat="1" ht="33" customHeight="1">
      <c r="A25" s="2575" t="s">
        <v>292</v>
      </c>
      <c r="B25" s="2575" t="s">
        <v>4699</v>
      </c>
      <c r="C25" s="2575" t="s">
        <v>285</v>
      </c>
      <c r="D25" s="2576" t="s">
        <v>293</v>
      </c>
      <c r="E25" s="2577" t="s">
        <v>277</v>
      </c>
      <c r="F25" s="2578">
        <v>37347</v>
      </c>
      <c r="G25" s="2614">
        <v>42825</v>
      </c>
      <c r="H25" s="2614"/>
      <c r="I25" s="2614"/>
      <c r="J25" s="2614"/>
      <c r="K25" s="2614"/>
      <c r="L25" s="2635" t="s">
        <v>4836</v>
      </c>
      <c r="M25" s="2630"/>
      <c r="N25" s="2631"/>
    </row>
    <row r="26" spans="1:256" s="2585" customFormat="1" ht="33" customHeight="1">
      <c r="A26" s="2632" t="s">
        <v>1264</v>
      </c>
      <c r="B26" s="2633" t="s">
        <v>5360</v>
      </c>
      <c r="C26" s="2628" t="s">
        <v>1265</v>
      </c>
      <c r="D26" s="2647" t="s">
        <v>513</v>
      </c>
      <c r="E26" s="2629" t="s">
        <v>6553</v>
      </c>
      <c r="F26" s="2642">
        <v>42024</v>
      </c>
      <c r="G26" s="2614">
        <f t="shared" ref="G26:I30" si="1">+F26+365</f>
        <v>42389</v>
      </c>
      <c r="H26" s="2614">
        <f t="shared" si="1"/>
        <v>42754</v>
      </c>
      <c r="I26" s="2614">
        <f t="shared" si="1"/>
        <v>43119</v>
      </c>
      <c r="J26" s="2614"/>
      <c r="K26" s="2614"/>
      <c r="L26" s="2649" t="s">
        <v>6552</v>
      </c>
      <c r="M26" s="2600"/>
      <c r="N26" s="2601"/>
    </row>
    <row r="27" spans="1:256" s="2585" customFormat="1" ht="33" customHeight="1">
      <c r="A27" s="2613" t="s">
        <v>26</v>
      </c>
      <c r="B27" s="2574" t="s">
        <v>6739</v>
      </c>
      <c r="C27" s="2643" t="s">
        <v>287</v>
      </c>
      <c r="D27" s="2804" t="s">
        <v>6753</v>
      </c>
      <c r="E27" s="51" t="s">
        <v>6750</v>
      </c>
      <c r="F27" s="2641">
        <v>42065</v>
      </c>
      <c r="G27" s="2807">
        <f>+F27+(365)*3</f>
        <v>43160</v>
      </c>
      <c r="H27" s="2807">
        <f t="shared" si="1"/>
        <v>43525</v>
      </c>
      <c r="I27" s="2807">
        <f>+H27+366</f>
        <v>43891</v>
      </c>
      <c r="J27" s="2802"/>
      <c r="K27" s="2802"/>
      <c r="L27" s="2634"/>
      <c r="M27" s="2615"/>
      <c r="N27" s="2616"/>
    </row>
    <row r="28" spans="1:256" s="2585" customFormat="1" ht="33" customHeight="1">
      <c r="A28" s="2626" t="s">
        <v>1843</v>
      </c>
      <c r="B28" s="2598" t="s">
        <v>6739</v>
      </c>
      <c r="C28" s="2628" t="s">
        <v>287</v>
      </c>
      <c r="D28" s="2628" t="s">
        <v>6749</v>
      </c>
      <c r="E28" s="2629" t="s">
        <v>513</v>
      </c>
      <c r="F28" s="2599">
        <v>42065</v>
      </c>
      <c r="G28" s="2807">
        <f>+F28+(365)*3</f>
        <v>43160</v>
      </c>
      <c r="H28" s="2614">
        <f t="shared" si="1"/>
        <v>43525</v>
      </c>
      <c r="I28" s="2614">
        <f t="shared" si="1"/>
        <v>43890</v>
      </c>
      <c r="J28" s="2614"/>
      <c r="K28" s="2614"/>
      <c r="L28" s="2610"/>
      <c r="M28" s="2600"/>
      <c r="N28" s="2601"/>
    </row>
    <row r="29" spans="1:256" s="2585" customFormat="1" ht="33" customHeight="1">
      <c r="A29" s="2575" t="s">
        <v>1828</v>
      </c>
      <c r="B29" s="2574" t="s">
        <v>6739</v>
      </c>
      <c r="C29" s="2643" t="s">
        <v>287</v>
      </c>
      <c r="D29" s="2804" t="s">
        <v>6753</v>
      </c>
      <c r="E29" s="2808" t="s">
        <v>277</v>
      </c>
      <c r="F29" s="2641">
        <v>42065</v>
      </c>
      <c r="G29" s="2807">
        <f>+F29+(365)*3</f>
        <v>43160</v>
      </c>
      <c r="H29" s="2614">
        <f t="shared" si="1"/>
        <v>43525</v>
      </c>
      <c r="I29" s="2614">
        <f t="shared" si="1"/>
        <v>43890</v>
      </c>
      <c r="J29" s="2614"/>
      <c r="K29" s="2614"/>
      <c r="L29" s="2635"/>
      <c r="M29" s="2630"/>
      <c r="N29" s="2631"/>
    </row>
    <row r="30" spans="1:256" s="2587" customFormat="1" ht="33" customHeight="1">
      <c r="A30" s="2632" t="s">
        <v>1810</v>
      </c>
      <c r="B30" s="2633" t="s">
        <v>2663</v>
      </c>
      <c r="C30" s="2628" t="s">
        <v>27</v>
      </c>
      <c r="D30" s="2626" t="s">
        <v>4188</v>
      </c>
      <c r="E30" s="2629"/>
      <c r="F30" s="2642">
        <v>40443</v>
      </c>
      <c r="G30" s="2614">
        <f t="shared" si="1"/>
        <v>40808</v>
      </c>
      <c r="H30" s="2614">
        <f t="shared" si="1"/>
        <v>41173</v>
      </c>
      <c r="I30" s="2614">
        <f t="shared" si="1"/>
        <v>41538</v>
      </c>
      <c r="J30" s="2614">
        <f t="shared" ref="J30:K30" si="2">+I30+365</f>
        <v>41903</v>
      </c>
      <c r="K30" s="2614">
        <f t="shared" si="2"/>
        <v>42268</v>
      </c>
      <c r="L30" s="2610"/>
      <c r="M30" s="2600"/>
      <c r="N30" s="2601"/>
    </row>
    <row r="31" spans="1:256" s="2585" customFormat="1" ht="33" customHeight="1">
      <c r="A31" s="2613" t="s">
        <v>3098</v>
      </c>
      <c r="B31" s="2625" t="s">
        <v>3097</v>
      </c>
      <c r="C31" s="2613" t="s">
        <v>285</v>
      </c>
      <c r="D31" s="2613" t="s">
        <v>1791</v>
      </c>
      <c r="E31" s="2613" t="s">
        <v>2350</v>
      </c>
      <c r="F31" s="2641">
        <v>40456</v>
      </c>
      <c r="G31" s="2614">
        <v>41552</v>
      </c>
      <c r="H31" s="2614">
        <v>41917</v>
      </c>
      <c r="I31" s="2614">
        <v>42282</v>
      </c>
      <c r="J31" s="2614"/>
      <c r="K31" s="2614"/>
      <c r="L31" s="2634" t="s">
        <v>4837</v>
      </c>
      <c r="M31" s="2615"/>
      <c r="N31" s="2616"/>
    </row>
    <row r="32" spans="1:256" s="2585" customFormat="1" ht="33" customHeight="1">
      <c r="A32" s="2626" t="s">
        <v>275</v>
      </c>
      <c r="B32" s="2598" t="s">
        <v>3096</v>
      </c>
      <c r="C32" s="2628" t="s">
        <v>285</v>
      </c>
      <c r="D32" s="2626" t="s">
        <v>1791</v>
      </c>
      <c r="E32" s="2629" t="s">
        <v>2350</v>
      </c>
      <c r="F32" s="2599">
        <v>40456</v>
      </c>
      <c r="G32" s="2614">
        <v>41552</v>
      </c>
      <c r="H32" s="2614">
        <v>41917</v>
      </c>
      <c r="I32" s="2614">
        <v>42282</v>
      </c>
      <c r="J32" s="2614"/>
      <c r="K32" s="2614"/>
      <c r="L32" s="2610" t="s">
        <v>4837</v>
      </c>
      <c r="M32" s="2600"/>
      <c r="N32" s="2601"/>
    </row>
    <row r="33" spans="1:15" s="2585" customFormat="1" ht="33" customHeight="1">
      <c r="A33" s="2575" t="s">
        <v>2665</v>
      </c>
      <c r="B33" s="2575" t="s">
        <v>6605</v>
      </c>
      <c r="C33" s="2575" t="s">
        <v>1106</v>
      </c>
      <c r="D33" s="2576" t="s">
        <v>2671</v>
      </c>
      <c r="E33" s="2577" t="s">
        <v>277</v>
      </c>
      <c r="F33" s="2578">
        <v>41898</v>
      </c>
      <c r="G33" s="2614">
        <f>+F33+364</f>
        <v>42262</v>
      </c>
      <c r="H33" s="2614">
        <f>+G33+365</f>
        <v>42627</v>
      </c>
      <c r="I33" s="2614">
        <f>+H33+365</f>
        <v>42992</v>
      </c>
      <c r="J33" s="2614"/>
      <c r="K33" s="2614"/>
      <c r="L33" s="2635"/>
      <c r="M33" s="2630"/>
      <c r="N33" s="2631"/>
    </row>
    <row r="34" spans="1:15" s="2585" customFormat="1" ht="33" customHeight="1">
      <c r="A34" s="2632" t="s">
        <v>1885</v>
      </c>
      <c r="B34" s="2633" t="s">
        <v>2444</v>
      </c>
      <c r="C34" s="2628" t="s">
        <v>295</v>
      </c>
      <c r="D34" s="2626" t="s">
        <v>1886</v>
      </c>
      <c r="E34" s="2629" t="s">
        <v>288</v>
      </c>
      <c r="F34" s="2642">
        <v>40736</v>
      </c>
      <c r="G34" s="2614">
        <f>+F34+365</f>
        <v>41101</v>
      </c>
      <c r="H34" s="2614">
        <f>+G34+365</f>
        <v>41466</v>
      </c>
      <c r="I34" s="2614">
        <f>+H34+365</f>
        <v>41831</v>
      </c>
      <c r="J34" s="2614">
        <f>+I34+365</f>
        <v>42196</v>
      </c>
      <c r="K34" s="2614">
        <f>+J34+366</f>
        <v>42562</v>
      </c>
      <c r="L34" s="2610"/>
      <c r="M34" s="2600"/>
      <c r="N34" s="2601"/>
      <c r="O34" s="2588"/>
    </row>
    <row r="35" spans="1:15" s="2585" customFormat="1" ht="33" customHeight="1">
      <c r="A35" s="2613" t="s">
        <v>4197</v>
      </c>
      <c r="B35" s="2625" t="s">
        <v>4198</v>
      </c>
      <c r="C35" s="2613" t="s">
        <v>4199</v>
      </c>
      <c r="D35" s="2645" t="s">
        <v>513</v>
      </c>
      <c r="E35" s="2645" t="s">
        <v>513</v>
      </c>
      <c r="F35" s="2641">
        <v>41457</v>
      </c>
      <c r="G35" s="2614">
        <v>42552</v>
      </c>
      <c r="H35" s="2614">
        <v>42917</v>
      </c>
      <c r="I35" s="2614"/>
      <c r="J35" s="2614"/>
      <c r="K35" s="2614"/>
      <c r="L35" s="2634" t="s">
        <v>6756</v>
      </c>
      <c r="M35" s="2615"/>
      <c r="N35" s="2616"/>
    </row>
    <row r="36" spans="1:15" s="50" customFormat="1" ht="33" customHeight="1">
      <c r="A36" s="2626" t="s">
        <v>4445</v>
      </c>
      <c r="B36" s="2598" t="s">
        <v>4446</v>
      </c>
      <c r="C36" s="2628" t="s">
        <v>4447</v>
      </c>
      <c r="D36" s="2647" t="s">
        <v>513</v>
      </c>
      <c r="E36" s="2629"/>
      <c r="F36" s="2599"/>
      <c r="G36" s="2614"/>
      <c r="H36" s="2614"/>
      <c r="I36" s="2614"/>
      <c r="J36" s="2614"/>
      <c r="K36" s="2614"/>
      <c r="L36" s="2610"/>
      <c r="M36" s="2600"/>
      <c r="N36" s="2601"/>
    </row>
    <row r="37" spans="1:15" s="50" customFormat="1" ht="44.25" customHeight="1">
      <c r="A37" s="2805" t="s">
        <v>6760</v>
      </c>
      <c r="B37" s="2801" t="s">
        <v>6757</v>
      </c>
      <c r="C37" s="2575" t="s">
        <v>1106</v>
      </c>
      <c r="D37" s="2804" t="s">
        <v>6758</v>
      </c>
      <c r="E37" s="2646" t="s">
        <v>6759</v>
      </c>
      <c r="F37" s="2578">
        <v>41807</v>
      </c>
      <c r="G37" s="2614">
        <f>+F37+(364*5)</f>
        <v>43627</v>
      </c>
      <c r="H37" s="2614">
        <f>+G37+365</f>
        <v>43992</v>
      </c>
      <c r="I37" s="2614" t="s">
        <v>2446</v>
      </c>
      <c r="J37" s="2614"/>
      <c r="K37" s="2614"/>
      <c r="L37" s="2635"/>
      <c r="M37" s="2630"/>
      <c r="N37" s="2631"/>
    </row>
    <row r="38" spans="1:15" s="2585" customFormat="1" ht="33" customHeight="1">
      <c r="A38" s="2632" t="s">
        <v>267</v>
      </c>
      <c r="B38" s="2633" t="s">
        <v>268</v>
      </c>
      <c r="C38" s="2628" t="s">
        <v>265</v>
      </c>
      <c r="D38" s="2626" t="s">
        <v>269</v>
      </c>
      <c r="E38" s="2629" t="s">
        <v>288</v>
      </c>
      <c r="F38" s="2642">
        <v>39665</v>
      </c>
      <c r="G38" s="2614">
        <f>+F38+365</f>
        <v>40030</v>
      </c>
      <c r="H38" s="2614">
        <f>+G38+365</f>
        <v>40395</v>
      </c>
      <c r="I38" s="2614"/>
      <c r="J38" s="2614"/>
      <c r="K38" s="2614"/>
      <c r="L38" s="2610" t="s">
        <v>2445</v>
      </c>
      <c r="M38" s="2600"/>
      <c r="N38" s="2601"/>
    </row>
    <row r="39" spans="1:15" s="2585" customFormat="1" ht="33" customHeight="1">
      <c r="A39" s="2613" t="s">
        <v>302</v>
      </c>
      <c r="B39" s="2625" t="s">
        <v>277</v>
      </c>
      <c r="C39" s="2613" t="s">
        <v>1156</v>
      </c>
      <c r="D39" s="2613" t="s">
        <v>303</v>
      </c>
      <c r="E39" s="2613" t="s">
        <v>288</v>
      </c>
      <c r="F39" s="2641">
        <v>40274</v>
      </c>
      <c r="G39" s="2614">
        <f>+F39+365</f>
        <v>40639</v>
      </c>
      <c r="H39" s="2614">
        <f>+G39+365</f>
        <v>41004</v>
      </c>
      <c r="I39" s="2614">
        <f>+H39+365</f>
        <v>41369</v>
      </c>
      <c r="J39" s="2614">
        <f>+I39+365</f>
        <v>41734</v>
      </c>
      <c r="K39" s="2614">
        <f>+J39+365</f>
        <v>42099</v>
      </c>
      <c r="L39" s="2634"/>
      <c r="M39" s="2615"/>
      <c r="N39" s="2616"/>
    </row>
    <row r="40" spans="1:15" s="2585" customFormat="1" ht="33" customHeight="1">
      <c r="A40" s="2626" t="s">
        <v>273</v>
      </c>
      <c r="B40" s="2598" t="s">
        <v>4700</v>
      </c>
      <c r="C40" s="2628" t="s">
        <v>285</v>
      </c>
      <c r="D40" s="2626" t="s">
        <v>4734</v>
      </c>
      <c r="E40" s="2598" t="s">
        <v>513</v>
      </c>
      <c r="F40" s="2599" t="s">
        <v>4701</v>
      </c>
      <c r="G40" s="2614">
        <v>42297</v>
      </c>
      <c r="H40" s="2614">
        <f>+G40+364</f>
        <v>42661</v>
      </c>
      <c r="I40" s="2614">
        <f>+H40+365</f>
        <v>43026</v>
      </c>
      <c r="J40" s="2614">
        <v>43393</v>
      </c>
      <c r="K40" s="2614"/>
      <c r="L40" s="2610"/>
      <c r="M40" s="2600"/>
      <c r="N40" s="2601"/>
    </row>
    <row r="41" spans="1:15" s="2585" customFormat="1" ht="33" customHeight="1">
      <c r="A41" s="2651" t="s">
        <v>2338</v>
      </c>
      <c r="B41" s="2800" t="s">
        <v>6742</v>
      </c>
      <c r="C41" s="2575" t="s">
        <v>295</v>
      </c>
      <c r="D41" s="2648" t="s">
        <v>2446</v>
      </c>
      <c r="E41" s="2577" t="s">
        <v>277</v>
      </c>
      <c r="F41" s="2578"/>
      <c r="G41" s="2614"/>
      <c r="H41" s="2614"/>
      <c r="I41" s="2614"/>
      <c r="J41" s="2614"/>
      <c r="K41" s="2614"/>
      <c r="L41" s="2635" t="s">
        <v>6604</v>
      </c>
      <c r="M41" s="2630"/>
      <c r="N41" s="2631"/>
    </row>
    <row r="42" spans="1:15" s="2585" customFormat="1" ht="33" customHeight="1">
      <c r="A42" s="2632" t="s">
        <v>6606</v>
      </c>
      <c r="B42" s="2633" t="s">
        <v>2759</v>
      </c>
      <c r="C42" s="2628" t="s">
        <v>2751</v>
      </c>
      <c r="D42" s="2626" t="s">
        <v>2760</v>
      </c>
      <c r="E42" s="2629"/>
      <c r="F42" s="2642">
        <v>41366</v>
      </c>
      <c r="G42" s="2614">
        <f>+F42+3650</f>
        <v>45016</v>
      </c>
      <c r="H42" s="2614">
        <f t="shared" ref="H42:K42" si="3">+G42+3650</f>
        <v>48666</v>
      </c>
      <c r="I42" s="2614">
        <f t="shared" si="3"/>
        <v>52316</v>
      </c>
      <c r="J42" s="2614">
        <f t="shared" si="3"/>
        <v>55966</v>
      </c>
      <c r="K42" s="2614">
        <f t="shared" si="3"/>
        <v>59616</v>
      </c>
      <c r="L42" s="2610" t="s">
        <v>6609</v>
      </c>
      <c r="M42" s="2600"/>
      <c r="N42" s="2601"/>
    </row>
    <row r="43" spans="1:15" s="2585" customFormat="1" ht="33" customHeight="1">
      <c r="A43" s="2613" t="s">
        <v>4578</v>
      </c>
      <c r="B43" s="2625" t="s">
        <v>4579</v>
      </c>
      <c r="C43" s="2613" t="s">
        <v>4505</v>
      </c>
      <c r="D43" s="2613" t="s">
        <v>4580</v>
      </c>
      <c r="E43" s="2613"/>
      <c r="F43" s="2641">
        <v>41660</v>
      </c>
      <c r="G43" s="2614">
        <v>42175</v>
      </c>
      <c r="H43" s="2614"/>
      <c r="I43" s="2614"/>
      <c r="J43" s="2614"/>
      <c r="K43" s="2614"/>
      <c r="L43" s="2634" t="s">
        <v>6503</v>
      </c>
      <c r="M43" s="2615"/>
      <c r="N43" s="2616"/>
    </row>
    <row r="44" spans="1:15" s="50" customFormat="1" ht="33" customHeight="1">
      <c r="A44" s="2626" t="s">
        <v>270</v>
      </c>
      <c r="B44" s="2598" t="s">
        <v>6743</v>
      </c>
      <c r="C44" s="2628" t="s">
        <v>285</v>
      </c>
      <c r="D44" s="2626" t="s">
        <v>4732</v>
      </c>
      <c r="E44" s="2629" t="s">
        <v>277</v>
      </c>
      <c r="F44" s="2599">
        <v>41933</v>
      </c>
      <c r="G44" s="2614">
        <f>+F44+365+365+365</f>
        <v>43028</v>
      </c>
      <c r="H44" s="2614">
        <f>+G44+365</f>
        <v>43393</v>
      </c>
      <c r="I44" s="2614">
        <f>+H44+365</f>
        <v>43758</v>
      </c>
      <c r="J44" s="2614"/>
      <c r="K44" s="2614"/>
      <c r="L44" s="2610" t="s">
        <v>6608</v>
      </c>
      <c r="M44" s="2600"/>
      <c r="N44" s="2601"/>
    </row>
    <row r="45" spans="1:15" s="50" customFormat="1" ht="33" customHeight="1">
      <c r="A45" s="2575" t="s">
        <v>1097</v>
      </c>
      <c r="B45" s="2575" t="s">
        <v>2350</v>
      </c>
      <c r="C45" s="2575" t="s">
        <v>287</v>
      </c>
      <c r="D45" s="2576" t="s">
        <v>5322</v>
      </c>
      <c r="E45" s="2577"/>
      <c r="F45" s="2578"/>
      <c r="G45" s="2614"/>
      <c r="H45" s="2614"/>
      <c r="I45" s="2614"/>
      <c r="J45" s="2614"/>
      <c r="K45" s="2614"/>
      <c r="L45" s="2635"/>
      <c r="M45" s="2630"/>
      <c r="N45" s="2631"/>
    </row>
    <row r="46" spans="1:15" s="2585" customFormat="1" ht="33" customHeight="1">
      <c r="A46" s="2632" t="s">
        <v>4363</v>
      </c>
      <c r="B46" s="2633" t="s">
        <v>4362</v>
      </c>
      <c r="C46" s="2628" t="s">
        <v>295</v>
      </c>
      <c r="D46" s="2626" t="s">
        <v>1685</v>
      </c>
      <c r="E46" s="2629" t="s">
        <v>4364</v>
      </c>
      <c r="F46" s="2642">
        <v>41548</v>
      </c>
      <c r="G46" s="2614">
        <f>F46+365</f>
        <v>41913</v>
      </c>
      <c r="H46" s="2614">
        <f>G46+365</f>
        <v>42278</v>
      </c>
      <c r="I46" s="2614">
        <f>H46+365</f>
        <v>42643</v>
      </c>
      <c r="J46" s="2614"/>
      <c r="K46" s="2614"/>
      <c r="L46" s="2610" t="s">
        <v>4397</v>
      </c>
      <c r="M46" s="2600"/>
      <c r="N46" s="2601"/>
    </row>
    <row r="47" spans="1:15" s="2589" customFormat="1" ht="33" customHeight="1">
      <c r="A47" s="2613" t="s">
        <v>1154</v>
      </c>
      <c r="B47" s="2625" t="s">
        <v>4735</v>
      </c>
      <c r="C47" s="2613" t="s">
        <v>295</v>
      </c>
      <c r="D47" s="2613" t="s">
        <v>474</v>
      </c>
      <c r="E47" s="2613" t="s">
        <v>277</v>
      </c>
      <c r="F47" s="2641">
        <v>41534</v>
      </c>
      <c r="G47" s="2614">
        <f>+F47+365</f>
        <v>41899</v>
      </c>
      <c r="H47" s="2614">
        <f>+G47+365</f>
        <v>42264</v>
      </c>
      <c r="I47" s="2614">
        <f>+H47+365</f>
        <v>42629</v>
      </c>
      <c r="J47" s="2614">
        <f>+I47+365</f>
        <v>42994</v>
      </c>
      <c r="K47" s="2614"/>
      <c r="L47" s="2634"/>
      <c r="M47" s="2615"/>
      <c r="N47" s="2616"/>
    </row>
    <row r="48" spans="1:15" s="2585" customFormat="1" ht="33" customHeight="1">
      <c r="A48" s="2626" t="s">
        <v>2448</v>
      </c>
      <c r="B48" s="2598" t="s">
        <v>4155</v>
      </c>
      <c r="C48" s="2628" t="s">
        <v>295</v>
      </c>
      <c r="D48" s="2626" t="s">
        <v>219</v>
      </c>
      <c r="E48" s="2629" t="s">
        <v>277</v>
      </c>
      <c r="F48" s="2599">
        <v>40925</v>
      </c>
      <c r="G48" s="2614">
        <f>+F48+365</f>
        <v>41290</v>
      </c>
      <c r="H48" s="2614">
        <f>+G48+365</f>
        <v>41655</v>
      </c>
      <c r="I48" s="2614"/>
      <c r="J48" s="2614"/>
      <c r="K48" s="2614"/>
      <c r="L48" s="2610"/>
      <c r="M48" s="2600"/>
      <c r="N48" s="2601"/>
    </row>
    <row r="49" spans="1:14" s="2585" customFormat="1" ht="33" customHeight="1">
      <c r="A49" s="2575" t="s">
        <v>2448</v>
      </c>
      <c r="B49" s="2575" t="s">
        <v>3175</v>
      </c>
      <c r="C49" s="2575" t="s">
        <v>295</v>
      </c>
      <c r="D49" s="2576" t="s">
        <v>219</v>
      </c>
      <c r="E49" s="2577" t="s">
        <v>277</v>
      </c>
      <c r="F49" s="2578" t="s">
        <v>4154</v>
      </c>
      <c r="G49" s="2614"/>
      <c r="H49" s="2614"/>
      <c r="I49" s="2614"/>
      <c r="J49" s="2614"/>
      <c r="K49" s="2614"/>
      <c r="L49" s="2635"/>
      <c r="M49" s="2630"/>
      <c r="N49" s="2631"/>
    </row>
    <row r="50" spans="1:14" s="2585" customFormat="1" ht="33" customHeight="1">
      <c r="A50" s="2632" t="s">
        <v>218</v>
      </c>
      <c r="B50" s="2633" t="s">
        <v>1939</v>
      </c>
      <c r="C50" s="2628" t="s">
        <v>4187</v>
      </c>
      <c r="D50" s="2626" t="s">
        <v>219</v>
      </c>
      <c r="E50" s="2629" t="s">
        <v>288</v>
      </c>
      <c r="F50" s="2642">
        <v>41296</v>
      </c>
      <c r="G50" s="2614">
        <f>F50+365</f>
        <v>41661</v>
      </c>
      <c r="H50" s="2614">
        <f>G50+365</f>
        <v>42026</v>
      </c>
      <c r="I50" s="2809">
        <v>42391</v>
      </c>
      <c r="J50" s="2614"/>
      <c r="K50" s="2614"/>
      <c r="L50" s="2610"/>
      <c r="M50" s="2600">
        <v>41576</v>
      </c>
      <c r="N50" s="2601" t="s">
        <v>4401</v>
      </c>
    </row>
    <row r="51" spans="1:14" s="2585" customFormat="1" ht="33" customHeight="1">
      <c r="A51" s="2650" t="s">
        <v>6554</v>
      </c>
      <c r="B51" s="2625" t="s">
        <v>6565</v>
      </c>
      <c r="C51" s="2613" t="s">
        <v>4187</v>
      </c>
      <c r="D51" s="2613" t="s">
        <v>4186</v>
      </c>
      <c r="E51" s="2613" t="s">
        <v>277</v>
      </c>
      <c r="F51" s="2641">
        <v>41856</v>
      </c>
      <c r="G51" s="2614">
        <v>42220</v>
      </c>
      <c r="H51" s="2614">
        <f>(+G51+365)+1</f>
        <v>42586</v>
      </c>
      <c r="I51" s="2614">
        <f>+H51+365</f>
        <v>42951</v>
      </c>
      <c r="J51" s="2614"/>
      <c r="K51" s="2614"/>
      <c r="L51" s="2634"/>
      <c r="M51" s="2615"/>
      <c r="N51" s="2616"/>
    </row>
    <row r="52" spans="1:14" s="2585" customFormat="1" ht="33" customHeight="1">
      <c r="A52" s="2626" t="s">
        <v>3176</v>
      </c>
      <c r="B52" s="2598" t="s">
        <v>3177</v>
      </c>
      <c r="C52" s="2628" t="s">
        <v>1262</v>
      </c>
      <c r="D52" s="2626" t="s">
        <v>3179</v>
      </c>
      <c r="E52" s="2629" t="s">
        <v>277</v>
      </c>
      <c r="F52" s="2599">
        <v>41429</v>
      </c>
      <c r="G52" s="2614"/>
      <c r="H52" s="2614"/>
      <c r="I52" s="2614"/>
      <c r="J52" s="2614"/>
      <c r="K52" s="2614"/>
      <c r="L52" s="2610"/>
      <c r="M52" s="2600">
        <v>41559</v>
      </c>
      <c r="N52" s="2601" t="s">
        <v>4401</v>
      </c>
    </row>
    <row r="53" spans="1:14" s="2585" customFormat="1" ht="33" customHeight="1">
      <c r="A53" s="2575" t="s">
        <v>1098</v>
      </c>
      <c r="B53" s="2575" t="s">
        <v>1866</v>
      </c>
      <c r="C53" s="2575" t="s">
        <v>287</v>
      </c>
      <c r="D53" s="2576" t="s">
        <v>1867</v>
      </c>
      <c r="E53" s="2576" t="s">
        <v>1868</v>
      </c>
      <c r="F53" s="2578">
        <v>40575</v>
      </c>
      <c r="G53" s="2614">
        <f>+F53+365</f>
        <v>40940</v>
      </c>
      <c r="H53" s="2614">
        <f>+G53+365</f>
        <v>41305</v>
      </c>
      <c r="I53" s="2614">
        <f>+H53+365</f>
        <v>41670</v>
      </c>
      <c r="J53" s="2614">
        <f>+I53+365</f>
        <v>42035</v>
      </c>
      <c r="K53" s="2614">
        <f>+J53+365</f>
        <v>42400</v>
      </c>
      <c r="L53" s="2635"/>
      <c r="M53" s="2630"/>
      <c r="N53" s="2631"/>
    </row>
    <row r="54" spans="1:14" s="2585" customFormat="1" ht="33" customHeight="1">
      <c r="A54" s="2632" t="s">
        <v>2244</v>
      </c>
      <c r="B54" s="2633" t="s">
        <v>2245</v>
      </c>
      <c r="C54" s="2628" t="s">
        <v>1106</v>
      </c>
      <c r="D54" s="2626" t="s">
        <v>2246</v>
      </c>
      <c r="E54" s="2629"/>
      <c r="F54" s="2642">
        <v>40568</v>
      </c>
      <c r="G54" s="2614">
        <f>+F54+364</f>
        <v>40932</v>
      </c>
      <c r="H54" s="2614">
        <f>+G54+364</f>
        <v>41296</v>
      </c>
      <c r="I54" s="2614">
        <f>+H54+364</f>
        <v>41660</v>
      </c>
      <c r="J54" s="2614">
        <f>+I54+364</f>
        <v>42024</v>
      </c>
      <c r="K54" s="2614"/>
      <c r="L54" s="2610"/>
      <c r="M54" s="2600"/>
      <c r="N54" s="2601"/>
    </row>
    <row r="55" spans="1:14" s="2585" customFormat="1" ht="33" customHeight="1">
      <c r="A55" s="2613" t="s">
        <v>2244</v>
      </c>
      <c r="B55" s="2625" t="s">
        <v>4175</v>
      </c>
      <c r="C55" s="2613" t="s">
        <v>1106</v>
      </c>
      <c r="D55" s="2613" t="s">
        <v>2447</v>
      </c>
      <c r="E55" s="2613"/>
      <c r="F55" s="2641" t="s">
        <v>277</v>
      </c>
      <c r="G55" s="2614"/>
      <c r="H55" s="2614"/>
      <c r="I55" s="2614"/>
      <c r="J55" s="2614"/>
      <c r="K55" s="2614"/>
      <c r="L55" s="2634"/>
      <c r="M55" s="2615"/>
      <c r="N55" s="2616"/>
    </row>
    <row r="56" spans="1:14" s="2585" customFormat="1" ht="33" customHeight="1">
      <c r="A56" s="2626" t="s">
        <v>271</v>
      </c>
      <c r="B56" s="2598" t="s">
        <v>2449</v>
      </c>
      <c r="C56" s="2628" t="s">
        <v>285</v>
      </c>
      <c r="D56" s="2626" t="s">
        <v>1199</v>
      </c>
      <c r="E56" s="2629" t="s">
        <v>277</v>
      </c>
      <c r="F56" s="2599">
        <v>41352</v>
      </c>
      <c r="G56" s="2614">
        <f>+F56+365+365+365</f>
        <v>42447</v>
      </c>
      <c r="H56" s="2614">
        <f>+G56+365</f>
        <v>42812</v>
      </c>
      <c r="I56" s="2614">
        <f>+H56+365</f>
        <v>43177</v>
      </c>
      <c r="J56" s="2614"/>
      <c r="K56" s="2614"/>
      <c r="L56" s="2610"/>
      <c r="M56" s="2600"/>
      <c r="N56" s="2601"/>
    </row>
    <row r="57" spans="1:14" s="2585" customFormat="1" ht="33" customHeight="1">
      <c r="A57" s="2575" t="s">
        <v>278</v>
      </c>
      <c r="B57" s="2575" t="s">
        <v>4804</v>
      </c>
      <c r="C57" s="2575" t="s">
        <v>285</v>
      </c>
      <c r="D57" s="2576" t="s">
        <v>4834</v>
      </c>
      <c r="E57" s="2577" t="s">
        <v>4729</v>
      </c>
      <c r="F57" s="2578">
        <v>41947</v>
      </c>
      <c r="G57" s="2614">
        <v>42312</v>
      </c>
      <c r="H57" s="2614">
        <f>+G57+364</f>
        <v>42676</v>
      </c>
      <c r="I57" s="2614">
        <f>+H57+365</f>
        <v>43041</v>
      </c>
      <c r="J57" s="2614">
        <f>+I57+365</f>
        <v>43406</v>
      </c>
      <c r="K57" s="2614"/>
      <c r="L57" s="2635"/>
      <c r="M57" s="2630"/>
      <c r="N57" s="2631"/>
    </row>
    <row r="58" spans="1:14" s="2585" customFormat="1" ht="33" customHeight="1">
      <c r="A58" s="2632" t="s">
        <v>2697</v>
      </c>
      <c r="B58" s="2633" t="s">
        <v>6601</v>
      </c>
      <c r="C58" s="2628" t="s">
        <v>4187</v>
      </c>
      <c r="D58" s="2626" t="s">
        <v>473</v>
      </c>
      <c r="E58" s="2629" t="s">
        <v>277</v>
      </c>
      <c r="F58" s="2642">
        <v>41065</v>
      </c>
      <c r="G58" s="2614">
        <f>+F58+728</f>
        <v>41793</v>
      </c>
      <c r="H58" s="2614">
        <f>+G58+365</f>
        <v>42158</v>
      </c>
      <c r="I58" s="2614"/>
      <c r="J58" s="2614"/>
      <c r="K58" s="2614"/>
      <c r="L58" s="2610" t="s">
        <v>6602</v>
      </c>
      <c r="M58" s="2600"/>
      <c r="N58" s="2601"/>
    </row>
    <row r="59" spans="1:14" s="2585" customFormat="1" ht="33" customHeight="1">
      <c r="A59" s="2613" t="s">
        <v>2698</v>
      </c>
      <c r="B59" s="2625" t="s">
        <v>4806</v>
      </c>
      <c r="C59" s="2613" t="s">
        <v>295</v>
      </c>
      <c r="D59" s="2613" t="s">
        <v>1685</v>
      </c>
      <c r="E59" s="2613" t="s">
        <v>277</v>
      </c>
      <c r="F59" s="2641">
        <v>41429</v>
      </c>
      <c r="G59" s="2614">
        <f>+F59+182</f>
        <v>41611</v>
      </c>
      <c r="H59" s="2614">
        <f>+G59+182</f>
        <v>41793</v>
      </c>
      <c r="I59" s="2614">
        <f>H59+365</f>
        <v>42158</v>
      </c>
      <c r="J59" s="2614"/>
      <c r="K59" s="2614"/>
      <c r="L59" s="2634" t="s">
        <v>6599</v>
      </c>
      <c r="M59" s="2615"/>
      <c r="N59" s="2616"/>
    </row>
    <row r="60" spans="1:14" s="2585" customFormat="1" ht="33" customHeight="1">
      <c r="A60" s="2626" t="s">
        <v>4409</v>
      </c>
      <c r="B60" s="2598" t="s">
        <v>6607</v>
      </c>
      <c r="C60" s="2628" t="s">
        <v>262</v>
      </c>
      <c r="D60" s="2626" t="s">
        <v>4410</v>
      </c>
      <c r="E60" s="2598" t="s">
        <v>513</v>
      </c>
      <c r="F60" s="2599"/>
      <c r="G60" s="2614"/>
      <c r="H60" s="2614"/>
      <c r="I60" s="2614"/>
      <c r="J60" s="2614"/>
      <c r="K60" s="2614"/>
      <c r="L60" s="2610"/>
      <c r="M60" s="2600"/>
      <c r="N60" s="2601"/>
    </row>
    <row r="61" spans="1:14" s="2590" customFormat="1" ht="33" customHeight="1">
      <c r="A61" s="2575" t="s">
        <v>1789</v>
      </c>
      <c r="B61" s="2575" t="s">
        <v>1790</v>
      </c>
      <c r="C61" s="2575" t="s">
        <v>285</v>
      </c>
      <c r="D61" s="2576" t="s">
        <v>4697</v>
      </c>
      <c r="E61" s="2577" t="s">
        <v>277</v>
      </c>
      <c r="F61" s="2578">
        <v>40456</v>
      </c>
      <c r="G61" s="2614">
        <v>41551</v>
      </c>
      <c r="H61" s="2614">
        <v>41916</v>
      </c>
      <c r="I61" s="2614">
        <v>42281</v>
      </c>
      <c r="J61" s="2614"/>
      <c r="K61" s="2614"/>
      <c r="L61" s="2635" t="s">
        <v>4835</v>
      </c>
      <c r="M61" s="2630"/>
      <c r="N61" s="2631"/>
    </row>
    <row r="62" spans="1:14" s="2590" customFormat="1" ht="33" customHeight="1">
      <c r="A62" s="2632" t="s">
        <v>4622</v>
      </c>
      <c r="B62" s="2633" t="s">
        <v>4623</v>
      </c>
      <c r="C62" s="2628" t="s">
        <v>255</v>
      </c>
      <c r="D62" s="2626" t="s">
        <v>4624</v>
      </c>
      <c r="E62" s="2629"/>
      <c r="F62" s="2642">
        <v>41660</v>
      </c>
      <c r="G62" s="2614">
        <f>F62+365</f>
        <v>42025</v>
      </c>
      <c r="H62" s="2614">
        <f>G62+365</f>
        <v>42390</v>
      </c>
      <c r="I62" s="2614"/>
      <c r="J62" s="2614"/>
      <c r="K62" s="2614"/>
      <c r="L62" s="2610" t="s">
        <v>5359</v>
      </c>
      <c r="M62" s="2600"/>
      <c r="N62" s="2601"/>
    </row>
    <row r="63" spans="1:14" s="2590" customFormat="1" ht="33" customHeight="1">
      <c r="A63" s="2613" t="s">
        <v>2753</v>
      </c>
      <c r="B63" s="2625" t="s">
        <v>2754</v>
      </c>
      <c r="C63" s="2613" t="s">
        <v>412</v>
      </c>
      <c r="D63" s="2613" t="s">
        <v>2756</v>
      </c>
      <c r="E63" s="2613"/>
      <c r="F63" s="2641">
        <v>40498</v>
      </c>
      <c r="G63" s="2614">
        <f>+F63+(365*5)</f>
        <v>42323</v>
      </c>
      <c r="H63" s="2614"/>
      <c r="I63" s="2614"/>
      <c r="J63" s="2614"/>
      <c r="K63" s="2614"/>
      <c r="L63" s="2634" t="s">
        <v>6475</v>
      </c>
      <c r="M63" s="2615"/>
      <c r="N63" s="2616"/>
    </row>
    <row r="64" spans="1:14" s="2590" customFormat="1" ht="33" customHeight="1">
      <c r="A64" s="2626" t="s">
        <v>4189</v>
      </c>
      <c r="B64" s="2627" t="s">
        <v>6566</v>
      </c>
      <c r="C64" s="2628" t="s">
        <v>4187</v>
      </c>
      <c r="D64" s="2626" t="s">
        <v>6555</v>
      </c>
      <c r="E64" s="2629" t="s">
        <v>277</v>
      </c>
      <c r="F64" s="2599"/>
      <c r="G64" s="2614"/>
      <c r="H64" s="2614"/>
      <c r="I64" s="2614"/>
      <c r="J64" s="2614"/>
      <c r="K64" s="2614"/>
      <c r="L64" s="2610" t="s">
        <v>6614</v>
      </c>
      <c r="M64" s="2600">
        <v>41628</v>
      </c>
      <c r="N64" s="2601" t="s">
        <v>4508</v>
      </c>
    </row>
    <row r="65" spans="1:14" s="2585" customFormat="1" ht="33" customHeight="1">
      <c r="A65" s="2575" t="s">
        <v>1811</v>
      </c>
      <c r="B65" s="2575" t="s">
        <v>4399</v>
      </c>
      <c r="C65" s="2575" t="s">
        <v>265</v>
      </c>
      <c r="D65" s="2576" t="s">
        <v>4400</v>
      </c>
      <c r="E65" s="2577" t="s">
        <v>277</v>
      </c>
      <c r="F65" s="2578">
        <v>40974</v>
      </c>
      <c r="G65" s="2614">
        <v>41339</v>
      </c>
      <c r="H65" s="2614">
        <v>41704</v>
      </c>
      <c r="I65" s="2614">
        <v>42069</v>
      </c>
      <c r="J65" s="2614"/>
      <c r="K65" s="2614"/>
      <c r="L65" s="2635"/>
      <c r="M65" s="2630"/>
      <c r="N65" s="2631"/>
    </row>
    <row r="66" spans="1:14" ht="33" customHeight="1">
      <c r="A66" s="2632" t="s">
        <v>4511</v>
      </c>
      <c r="B66" s="2633" t="s">
        <v>4510</v>
      </c>
      <c r="C66" s="2628" t="s">
        <v>265</v>
      </c>
      <c r="D66" s="2626" t="s">
        <v>6744</v>
      </c>
      <c r="E66" s="2629" t="s">
        <v>277</v>
      </c>
      <c r="F66" s="2642">
        <v>41583</v>
      </c>
      <c r="G66" s="2614">
        <f>+F66+365</f>
        <v>41948</v>
      </c>
      <c r="H66" s="2803">
        <v>42312</v>
      </c>
      <c r="I66" s="2803">
        <v>42678</v>
      </c>
      <c r="J66" s="2614"/>
      <c r="K66" s="2614"/>
      <c r="L66" s="2610"/>
      <c r="M66" s="2600"/>
      <c r="N66" s="2601"/>
    </row>
    <row r="67" spans="1:14" ht="33" customHeight="1">
      <c r="A67" s="2613" t="s">
        <v>264</v>
      </c>
      <c r="B67" s="2625" t="s">
        <v>1718</v>
      </c>
      <c r="C67" s="2613" t="s">
        <v>265</v>
      </c>
      <c r="D67" s="2613" t="s">
        <v>513</v>
      </c>
      <c r="E67" s="2613" t="s">
        <v>277</v>
      </c>
      <c r="F67" s="2641">
        <v>40470</v>
      </c>
      <c r="G67" s="2614">
        <f>+F67+365</f>
        <v>40835</v>
      </c>
      <c r="H67" s="2614">
        <f>+G67+365</f>
        <v>41200</v>
      </c>
      <c r="I67" s="2614"/>
      <c r="J67" s="2614"/>
      <c r="K67" s="2614"/>
      <c r="L67" s="2634" t="s">
        <v>4398</v>
      </c>
      <c r="M67" s="2615">
        <v>41572</v>
      </c>
      <c r="N67" s="2616" t="s">
        <v>4396</v>
      </c>
    </row>
    <row r="68" spans="1:14" ht="33" customHeight="1">
      <c r="A68" s="2626" t="s">
        <v>4492</v>
      </c>
      <c r="B68" s="2627" t="s">
        <v>4493</v>
      </c>
      <c r="C68" s="2628" t="s">
        <v>1262</v>
      </c>
      <c r="D68" s="2626" t="s">
        <v>513</v>
      </c>
      <c r="E68" s="2629"/>
      <c r="F68" s="2642" t="s">
        <v>6745</v>
      </c>
      <c r="G68" s="2614"/>
      <c r="H68" s="2614"/>
      <c r="I68" s="2614"/>
      <c r="J68" s="2614"/>
      <c r="K68" s="2614"/>
      <c r="L68" s="2610" t="s">
        <v>6746</v>
      </c>
      <c r="M68" s="2600"/>
      <c r="N68" s="2601"/>
    </row>
    <row r="69" spans="1:14" ht="33" customHeight="1">
      <c r="A69" s="2575" t="s">
        <v>1261</v>
      </c>
      <c r="B69" s="2801" t="s">
        <v>6739</v>
      </c>
      <c r="C69" s="2805" t="s">
        <v>6748</v>
      </c>
      <c r="D69" s="2804" t="s">
        <v>6747</v>
      </c>
      <c r="E69" s="2577"/>
      <c r="F69" s="2578">
        <v>42065</v>
      </c>
      <c r="G69" s="2806">
        <f>+F69+(365*3)</f>
        <v>43160</v>
      </c>
      <c r="H69" s="2614"/>
      <c r="I69" s="2614"/>
      <c r="J69" s="2614"/>
      <c r="K69" s="2614"/>
      <c r="L69" s="2635"/>
      <c r="M69" s="2630"/>
      <c r="N69" s="2631"/>
    </row>
    <row r="70" spans="1:14" ht="33" customHeight="1">
      <c r="A70" s="2632" t="s">
        <v>1100</v>
      </c>
      <c r="B70" s="2633" t="s">
        <v>277</v>
      </c>
      <c r="C70" s="2628" t="s">
        <v>412</v>
      </c>
      <c r="D70" s="2626" t="s">
        <v>2658</v>
      </c>
      <c r="E70" s="2629" t="s">
        <v>277</v>
      </c>
      <c r="F70" s="2642">
        <v>41282</v>
      </c>
      <c r="G70" s="2802">
        <f>+F70+1825</f>
        <v>43107</v>
      </c>
      <c r="H70" s="2614"/>
      <c r="I70" s="2614"/>
      <c r="J70" s="2614"/>
      <c r="K70" s="2614"/>
      <c r="L70" s="2610" t="s">
        <v>6610</v>
      </c>
      <c r="M70" s="2600"/>
      <c r="N70" s="2601"/>
    </row>
    <row r="71" spans="1:14" ht="33" customHeight="1">
      <c r="A71" s="2613" t="s">
        <v>1103</v>
      </c>
      <c r="B71" s="2625" t="s">
        <v>277</v>
      </c>
      <c r="C71" s="2613" t="s">
        <v>412</v>
      </c>
      <c r="D71" s="2613" t="s">
        <v>1104</v>
      </c>
      <c r="E71" s="2613" t="s">
        <v>277</v>
      </c>
      <c r="F71" s="2641">
        <v>34647</v>
      </c>
      <c r="G71" s="2614">
        <f t="shared" ref="G71:G72" si="4">+F71+1825</f>
        <v>36472</v>
      </c>
      <c r="H71" s="2614"/>
      <c r="I71" s="2614"/>
      <c r="J71" s="2614"/>
      <c r="K71" s="2614"/>
      <c r="L71" s="2634" t="s">
        <v>6611</v>
      </c>
      <c r="M71" s="2615"/>
      <c r="N71" s="2616"/>
    </row>
    <row r="72" spans="1:14" s="2591" customFormat="1" ht="33" customHeight="1">
      <c r="A72" s="2626" t="s">
        <v>2660</v>
      </c>
      <c r="B72" s="2598" t="s">
        <v>277</v>
      </c>
      <c r="C72" s="2628" t="s">
        <v>412</v>
      </c>
      <c r="D72" s="2626" t="s">
        <v>2661</v>
      </c>
      <c r="E72" s="2629" t="s">
        <v>277</v>
      </c>
      <c r="F72" s="2599">
        <v>41276</v>
      </c>
      <c r="G72" s="2614">
        <f t="shared" si="4"/>
        <v>43101</v>
      </c>
      <c r="H72" s="2614"/>
      <c r="I72" s="2614"/>
      <c r="J72" s="2614"/>
      <c r="K72" s="2614"/>
      <c r="L72" s="2610" t="s">
        <v>6610</v>
      </c>
      <c r="M72" s="2600"/>
      <c r="N72" s="2601"/>
    </row>
    <row r="73" spans="1:14" s="50" customFormat="1" ht="33" customHeight="1">
      <c r="A73" s="2575" t="s">
        <v>4550</v>
      </c>
      <c r="B73" s="2575" t="s">
        <v>4548</v>
      </c>
      <c r="C73" s="2575" t="s">
        <v>4549</v>
      </c>
      <c r="D73" s="2576" t="s">
        <v>4551</v>
      </c>
      <c r="E73" s="2577"/>
      <c r="F73" s="2578">
        <v>41597</v>
      </c>
      <c r="G73" s="2614">
        <f>+F73+365</f>
        <v>41962</v>
      </c>
      <c r="H73" s="2614"/>
      <c r="I73" s="2614"/>
      <c r="J73" s="2614"/>
      <c r="K73" s="2614"/>
      <c r="L73" s="2635"/>
      <c r="M73" s="2630"/>
      <c r="N73" s="2631"/>
    </row>
    <row r="74" spans="1:14" ht="33" customHeight="1">
      <c r="A74" s="2632" t="s">
        <v>276</v>
      </c>
      <c r="B74" s="3608" t="s">
        <v>6761</v>
      </c>
      <c r="C74" s="2628" t="s">
        <v>286</v>
      </c>
      <c r="D74" s="2626" t="s">
        <v>6762</v>
      </c>
      <c r="E74" s="2629" t="s">
        <v>277</v>
      </c>
      <c r="F74" s="3609" t="s">
        <v>6763</v>
      </c>
      <c r="G74" s="2614"/>
      <c r="H74" s="2614"/>
      <c r="I74" s="2614"/>
      <c r="J74" s="2614"/>
      <c r="K74" s="2614"/>
      <c r="L74" s="2610" t="s">
        <v>6476</v>
      </c>
      <c r="M74" s="2600">
        <v>42052</v>
      </c>
      <c r="N74" s="2601" t="s">
        <v>4401</v>
      </c>
    </row>
    <row r="75" spans="1:14" ht="33" customHeight="1">
      <c r="A75" s="2613" t="s">
        <v>3099</v>
      </c>
      <c r="B75" s="2625" t="s">
        <v>3100</v>
      </c>
      <c r="C75" s="2613" t="s">
        <v>3101</v>
      </c>
      <c r="D75" s="2613" t="s">
        <v>3102</v>
      </c>
      <c r="E75" s="2574" t="s">
        <v>513</v>
      </c>
      <c r="F75" s="2641">
        <v>41429</v>
      </c>
      <c r="G75" s="2614">
        <f>+F75+365</f>
        <v>41794</v>
      </c>
      <c r="H75" s="2614">
        <f>+G75+365</f>
        <v>42159</v>
      </c>
      <c r="I75" s="2614"/>
      <c r="J75" s="2614"/>
      <c r="K75" s="2614"/>
      <c r="L75" s="2634"/>
      <c r="M75" s="2615"/>
      <c r="N75" s="2616"/>
    </row>
    <row r="76" spans="1:14" ht="33" customHeight="1">
      <c r="A76" s="2626" t="s">
        <v>1240</v>
      </c>
      <c r="B76" s="2627" t="s">
        <v>6502</v>
      </c>
      <c r="C76" s="2628" t="s">
        <v>287</v>
      </c>
      <c r="D76" s="2626" t="s">
        <v>871</v>
      </c>
      <c r="E76" s="2629" t="s">
        <v>277</v>
      </c>
      <c r="F76" s="2599">
        <v>40330</v>
      </c>
      <c r="G76" s="2614">
        <f>+F76+365</f>
        <v>40695</v>
      </c>
      <c r="H76" s="2614">
        <f t="shared" ref="H76:I76" si="5">+G76+365</f>
        <v>41060</v>
      </c>
      <c r="I76" s="2614">
        <f t="shared" si="5"/>
        <v>41425</v>
      </c>
      <c r="J76" s="2614"/>
      <c r="K76" s="2614"/>
      <c r="L76" s="2610" t="s">
        <v>6612</v>
      </c>
      <c r="M76" s="2600"/>
      <c r="N76" s="2601"/>
    </row>
    <row r="77" spans="1:14" ht="33" customHeight="1">
      <c r="A77" s="2575" t="s">
        <v>788</v>
      </c>
      <c r="B77" s="2575" t="s">
        <v>790</v>
      </c>
      <c r="C77" s="2575" t="s">
        <v>286</v>
      </c>
      <c r="D77" s="2576" t="s">
        <v>236</v>
      </c>
      <c r="E77" s="2577" t="s">
        <v>288</v>
      </c>
      <c r="F77" s="2578">
        <v>40330</v>
      </c>
      <c r="G77" s="2614">
        <f>+F77+365</f>
        <v>40695</v>
      </c>
      <c r="H77" s="2614">
        <f>+G77+365</f>
        <v>41060</v>
      </c>
      <c r="I77" s="2614">
        <f>+H77+365</f>
        <v>41425</v>
      </c>
      <c r="J77" s="2614">
        <f>+I77+365</f>
        <v>41790</v>
      </c>
      <c r="K77" s="2614">
        <f>+J77+365</f>
        <v>42155</v>
      </c>
      <c r="L77" s="2635" t="s">
        <v>6477</v>
      </c>
      <c r="M77" s="2630"/>
      <c r="N77" s="2631"/>
    </row>
    <row r="78" spans="1:14" ht="33" customHeight="1">
      <c r="A78" s="2632" t="s">
        <v>5323</v>
      </c>
      <c r="B78" s="2633" t="s">
        <v>5324</v>
      </c>
      <c r="C78" s="2628" t="s">
        <v>287</v>
      </c>
      <c r="D78" s="2626" t="s">
        <v>1241</v>
      </c>
      <c r="E78" s="2629" t="s">
        <v>288</v>
      </c>
      <c r="F78" s="2642">
        <v>41821</v>
      </c>
      <c r="G78" s="2614">
        <f>+F78+364</f>
        <v>42185</v>
      </c>
      <c r="H78" s="2614">
        <f>+G78+366</f>
        <v>42551</v>
      </c>
      <c r="I78" s="2614">
        <f>+H78+365</f>
        <v>42916</v>
      </c>
      <c r="J78" s="2614">
        <f>+I78+365</f>
        <v>43281</v>
      </c>
      <c r="K78" s="2614">
        <f>+J78+365</f>
        <v>43646</v>
      </c>
      <c r="L78" s="2610"/>
      <c r="M78" s="2600"/>
      <c r="N78" s="2601"/>
    </row>
    <row r="79" spans="1:14" ht="33" customHeight="1">
      <c r="A79" s="2613" t="s">
        <v>1105</v>
      </c>
      <c r="B79" s="2625" t="s">
        <v>1145</v>
      </c>
      <c r="C79" s="2613" t="s">
        <v>1106</v>
      </c>
      <c r="D79" s="2613" t="s">
        <v>1107</v>
      </c>
      <c r="E79" s="2613" t="s">
        <v>277</v>
      </c>
      <c r="F79" s="2641">
        <v>39987</v>
      </c>
      <c r="G79" s="2614">
        <f>+F79+364+365</f>
        <v>40716</v>
      </c>
      <c r="H79" s="2614">
        <f>+G79+365</f>
        <v>41081</v>
      </c>
      <c r="I79" s="2614">
        <f>+H79+365</f>
        <v>41446</v>
      </c>
      <c r="J79" s="2614">
        <f>+I79+365</f>
        <v>41811</v>
      </c>
      <c r="K79" s="2614"/>
      <c r="L79" s="2634"/>
      <c r="M79" s="2615"/>
      <c r="N79" s="2616"/>
    </row>
    <row r="80" spans="1:14" ht="33" customHeight="1">
      <c r="A80" s="2626" t="s">
        <v>789</v>
      </c>
      <c r="B80" s="2598" t="s">
        <v>3201</v>
      </c>
      <c r="C80" s="2628" t="s">
        <v>1106</v>
      </c>
      <c r="D80" s="2598" t="s">
        <v>513</v>
      </c>
      <c r="E80" s="2598" t="s">
        <v>513</v>
      </c>
      <c r="F80" s="2599">
        <v>41429</v>
      </c>
      <c r="G80" s="2614">
        <f>+F80+364+365+365+2</f>
        <v>42525</v>
      </c>
      <c r="H80" s="2614">
        <f>+G80+365</f>
        <v>42890</v>
      </c>
      <c r="I80" s="2614">
        <f>+H80+365</f>
        <v>43255</v>
      </c>
      <c r="J80" s="2614"/>
      <c r="K80" s="2614"/>
      <c r="L80" s="2610"/>
      <c r="M80" s="2600"/>
      <c r="N80" s="2601"/>
    </row>
    <row r="81" spans="1:14" ht="33" customHeight="1">
      <c r="A81" s="2575" t="s">
        <v>512</v>
      </c>
      <c r="B81" s="2575" t="s">
        <v>4805</v>
      </c>
      <c r="C81" s="2575" t="s">
        <v>295</v>
      </c>
      <c r="D81" s="2574" t="s">
        <v>513</v>
      </c>
      <c r="E81" s="2574" t="s">
        <v>513</v>
      </c>
      <c r="F81" s="2578">
        <v>41856</v>
      </c>
      <c r="G81" s="2614">
        <v>42220</v>
      </c>
      <c r="H81" s="2614"/>
      <c r="I81" s="2614"/>
      <c r="J81" s="2614"/>
      <c r="K81" s="2614"/>
      <c r="L81" s="2635" t="s">
        <v>6603</v>
      </c>
      <c r="M81" s="2630"/>
      <c r="N81" s="2631"/>
    </row>
    <row r="82" spans="1:14" ht="33" customHeight="1">
      <c r="A82" s="2632" t="s">
        <v>411</v>
      </c>
      <c r="B82" s="2633" t="s">
        <v>2679</v>
      </c>
      <c r="C82" s="2628" t="s">
        <v>295</v>
      </c>
      <c r="D82" s="2626" t="s">
        <v>2680</v>
      </c>
      <c r="E82" s="2629" t="s">
        <v>277</v>
      </c>
      <c r="F82" s="2642">
        <v>41030</v>
      </c>
      <c r="G82" s="2614">
        <f>+F82+365</f>
        <v>41395</v>
      </c>
      <c r="H82" s="2614">
        <f>+G82+365</f>
        <v>41760</v>
      </c>
      <c r="I82" s="2614"/>
      <c r="J82" s="2614"/>
      <c r="K82" s="2614"/>
      <c r="L82" s="2610" t="s">
        <v>2664</v>
      </c>
      <c r="M82" s="2600">
        <v>42052</v>
      </c>
      <c r="N82" s="2601" t="s">
        <v>4401</v>
      </c>
    </row>
    <row r="83" spans="1:14" ht="33" customHeight="1">
      <c r="A83" s="2613" t="s">
        <v>491</v>
      </c>
      <c r="B83" s="2625" t="s">
        <v>510</v>
      </c>
      <c r="C83" s="2613" t="s">
        <v>295</v>
      </c>
      <c r="D83" s="2613" t="s">
        <v>511</v>
      </c>
      <c r="E83" s="2613" t="s">
        <v>277</v>
      </c>
      <c r="F83" s="2641">
        <v>39722</v>
      </c>
      <c r="G83" s="2614">
        <f>+F83+364</f>
        <v>40086</v>
      </c>
      <c r="H83" s="2614">
        <f>+G83+365</f>
        <v>40451</v>
      </c>
      <c r="I83" s="2614">
        <f>+H83+365</f>
        <v>40816</v>
      </c>
      <c r="J83" s="2614"/>
      <c r="K83" s="2614"/>
      <c r="L83" s="2634"/>
      <c r="M83" s="2615"/>
      <c r="N83" s="2616"/>
    </row>
    <row r="84" spans="1:14" ht="33" customHeight="1">
      <c r="A84" s="2626"/>
      <c r="B84" s="2627"/>
      <c r="C84" s="2628"/>
      <c r="D84" s="2626"/>
      <c r="E84" s="2629"/>
      <c r="F84" s="2599"/>
      <c r="G84" s="2604"/>
      <c r="H84" s="2604"/>
      <c r="I84" s="2604"/>
      <c r="J84" s="2604"/>
      <c r="K84" s="2604"/>
      <c r="L84" s="2610"/>
      <c r="M84" s="2600"/>
      <c r="N84" s="2601"/>
    </row>
    <row r="85" spans="1:14" ht="33" customHeight="1">
      <c r="A85" s="2575"/>
      <c r="B85" s="2575"/>
      <c r="C85" s="2575"/>
      <c r="D85" s="2576"/>
      <c r="E85" s="2577"/>
      <c r="F85" s="2578"/>
      <c r="G85" s="2605"/>
      <c r="H85" s="2605"/>
      <c r="I85" s="2605"/>
      <c r="J85" s="2605"/>
      <c r="K85" s="2605"/>
      <c r="L85" s="2635"/>
      <c r="M85" s="2630"/>
      <c r="N85" s="2631"/>
    </row>
    <row r="86" spans="1:14" ht="33" customHeight="1">
      <c r="A86" s="2632"/>
      <c r="B86" s="2633"/>
      <c r="C86" s="2628"/>
      <c r="D86" s="2626"/>
      <c r="E86" s="2629"/>
      <c r="F86" s="2642"/>
      <c r="G86" s="2604"/>
      <c r="H86" s="2604"/>
      <c r="I86" s="2604"/>
      <c r="J86" s="2604"/>
      <c r="K86" s="2604"/>
      <c r="L86" s="2610"/>
      <c r="M86" s="2600"/>
      <c r="N86" s="2601"/>
    </row>
    <row r="87" spans="1:14" ht="33" customHeight="1">
      <c r="A87" s="2613"/>
      <c r="B87" s="2625"/>
      <c r="C87" s="2613"/>
      <c r="D87" s="2613"/>
      <c r="E87" s="2613"/>
      <c r="F87" s="2641"/>
      <c r="G87" s="2614"/>
      <c r="H87" s="2614"/>
      <c r="I87" s="2614"/>
      <c r="J87" s="2614"/>
      <c r="K87" s="2614"/>
      <c r="L87" s="2634"/>
      <c r="M87" s="2615"/>
      <c r="N87" s="2616"/>
    </row>
    <row r="88" spans="1:14" ht="33" customHeight="1">
      <c r="A88" s="2626"/>
      <c r="B88" s="2627"/>
      <c r="C88" s="2628"/>
      <c r="D88" s="2626"/>
      <c r="E88" s="2629"/>
      <c r="F88" s="2599"/>
      <c r="G88" s="2604"/>
      <c r="H88" s="2604"/>
      <c r="I88" s="2604"/>
      <c r="J88" s="2604"/>
      <c r="K88" s="2604"/>
      <c r="L88" s="2610"/>
      <c r="M88" s="2600"/>
      <c r="N88" s="2601"/>
    </row>
    <row r="89" spans="1:14" ht="33" customHeight="1">
      <c r="A89" s="2575"/>
      <c r="B89" s="2575"/>
      <c r="C89" s="2575"/>
      <c r="D89" s="2576"/>
      <c r="E89" s="2577"/>
      <c r="F89" s="2578"/>
      <c r="G89" s="2605"/>
      <c r="H89" s="2605"/>
      <c r="I89" s="2605"/>
      <c r="J89" s="2605"/>
      <c r="K89" s="2605"/>
      <c r="L89" s="2635"/>
      <c r="M89" s="2630"/>
      <c r="N89" s="2631"/>
    </row>
    <row r="90" spans="1:14" ht="33" customHeight="1">
      <c r="A90" s="2632"/>
      <c r="B90" s="2633"/>
      <c r="C90" s="2628"/>
      <c r="D90" s="2626"/>
      <c r="E90" s="2629"/>
      <c r="F90" s="2642"/>
      <c r="G90" s="2604"/>
      <c r="H90" s="2604"/>
      <c r="I90" s="2604"/>
      <c r="J90" s="2604"/>
      <c r="K90" s="2604"/>
      <c r="L90" s="2610"/>
      <c r="M90" s="2600"/>
      <c r="N90" s="2601"/>
    </row>
    <row r="91" spans="1:14" ht="33" customHeight="1">
      <c r="A91" s="2613"/>
      <c r="B91" s="2625"/>
      <c r="C91" s="2613"/>
      <c r="D91" s="2613"/>
      <c r="E91" s="2613"/>
      <c r="F91" s="2641"/>
      <c r="G91" s="2614"/>
      <c r="H91" s="2614"/>
      <c r="I91" s="2614"/>
      <c r="J91" s="2614"/>
      <c r="K91" s="2614"/>
      <c r="L91" s="2634"/>
      <c r="M91" s="2615"/>
      <c r="N91" s="2616"/>
    </row>
    <row r="92" spans="1:14" ht="33" customHeight="1">
      <c r="A92" s="2626"/>
      <c r="B92" s="2627"/>
      <c r="C92" s="2628"/>
      <c r="D92" s="2626"/>
      <c r="E92" s="2629"/>
      <c r="F92" s="2599"/>
      <c r="G92" s="2604"/>
      <c r="H92" s="2604"/>
      <c r="I92" s="2604"/>
      <c r="J92" s="2604"/>
      <c r="K92" s="2604"/>
      <c r="L92" s="2610"/>
      <c r="M92" s="2600"/>
      <c r="N92" s="2601"/>
    </row>
    <row r="93" spans="1:14" ht="33" customHeight="1">
      <c r="A93" s="2575"/>
      <c r="B93" s="2575"/>
      <c r="C93" s="2575"/>
      <c r="D93" s="2576"/>
      <c r="E93" s="2577"/>
      <c r="F93" s="2578"/>
      <c r="G93" s="2605"/>
      <c r="H93" s="2605"/>
      <c r="I93" s="2605"/>
      <c r="J93" s="2605"/>
      <c r="K93" s="2605"/>
      <c r="L93" s="2635"/>
      <c r="M93" s="2630"/>
      <c r="N93" s="2631"/>
    </row>
    <row r="94" spans="1:14" ht="33" customHeight="1">
      <c r="A94" s="2632"/>
      <c r="B94" s="2633"/>
      <c r="C94" s="2628"/>
      <c r="D94" s="2626"/>
      <c r="E94" s="2629"/>
      <c r="F94" s="2642"/>
      <c r="G94" s="2604"/>
      <c r="H94" s="2604"/>
      <c r="I94" s="2604"/>
      <c r="J94" s="2604"/>
      <c r="K94" s="2604"/>
      <c r="L94" s="2610"/>
      <c r="M94" s="2600"/>
      <c r="N94" s="2601"/>
    </row>
    <row r="95" spans="1:14" ht="33" customHeight="1">
      <c r="A95" s="2613"/>
      <c r="B95" s="2625"/>
      <c r="C95" s="2613"/>
      <c r="D95" s="2613"/>
      <c r="E95" s="2613"/>
      <c r="F95" s="2641"/>
      <c r="G95" s="2614"/>
      <c r="H95" s="2614"/>
      <c r="I95" s="2614"/>
      <c r="J95" s="2614"/>
      <c r="K95" s="2614"/>
      <c r="L95" s="2634"/>
      <c r="M95" s="2615"/>
      <c r="N95" s="2616"/>
    </row>
    <row r="96" spans="1:14" ht="33" customHeight="1">
      <c r="A96" s="2626"/>
      <c r="B96" s="2627"/>
      <c r="C96" s="2628"/>
      <c r="D96" s="2626"/>
      <c r="E96" s="2629"/>
      <c r="F96" s="2599"/>
      <c r="G96" s="2604"/>
      <c r="H96" s="2604"/>
      <c r="I96" s="2604"/>
      <c r="J96" s="2604"/>
      <c r="K96" s="2604"/>
      <c r="L96" s="2610"/>
      <c r="M96" s="2600"/>
      <c r="N96" s="2601"/>
    </row>
    <row r="97" spans="1:14" ht="33" customHeight="1">
      <c r="A97" s="2575"/>
      <c r="B97" s="2575"/>
      <c r="C97" s="2575"/>
      <c r="D97" s="2576"/>
      <c r="E97" s="2577"/>
      <c r="F97" s="2578"/>
      <c r="G97" s="2605"/>
      <c r="H97" s="2605"/>
      <c r="I97" s="2605"/>
      <c r="J97" s="2605"/>
      <c r="K97" s="2605"/>
      <c r="L97" s="2635"/>
      <c r="M97" s="2630"/>
      <c r="N97" s="2631"/>
    </row>
    <row r="98" spans="1:14" ht="33" customHeight="1">
      <c r="A98" s="2632"/>
      <c r="B98" s="2633"/>
      <c r="C98" s="2628"/>
      <c r="D98" s="2626"/>
      <c r="E98" s="2629"/>
      <c r="F98" s="2642"/>
      <c r="G98" s="2604"/>
      <c r="H98" s="2604"/>
      <c r="I98" s="2604"/>
      <c r="J98" s="2604"/>
      <c r="K98" s="2604"/>
      <c r="L98" s="2610"/>
      <c r="M98" s="2600"/>
      <c r="N98" s="2601"/>
    </row>
    <row r="99" spans="1:14" ht="33" customHeight="1">
      <c r="A99" s="2613"/>
      <c r="B99" s="2625"/>
      <c r="C99" s="2613"/>
      <c r="D99" s="2613"/>
      <c r="E99" s="2613"/>
      <c r="F99" s="2641"/>
      <c r="G99" s="2614"/>
      <c r="H99" s="2614"/>
      <c r="I99" s="2614"/>
      <c r="J99" s="2614"/>
      <c r="K99" s="2614"/>
      <c r="L99" s="2634"/>
      <c r="M99" s="2615"/>
      <c r="N99" s="2616"/>
    </row>
    <row r="100" spans="1:14" ht="33" customHeight="1">
      <c r="A100" s="2626"/>
      <c r="B100" s="2627"/>
      <c r="C100" s="2628"/>
      <c r="D100" s="2626"/>
      <c r="E100" s="2629"/>
      <c r="F100" s="2599"/>
      <c r="G100" s="2604"/>
      <c r="H100" s="2604"/>
      <c r="I100" s="2604"/>
      <c r="J100" s="2604"/>
      <c r="K100" s="2604"/>
      <c r="L100" s="2610"/>
      <c r="M100" s="2600"/>
      <c r="N100" s="2601"/>
    </row>
    <row r="101" spans="1:14" ht="33" customHeight="1">
      <c r="A101" s="2575"/>
      <c r="B101" s="2575"/>
      <c r="C101" s="2575"/>
      <c r="D101" s="2576"/>
      <c r="E101" s="2577"/>
      <c r="F101" s="2578"/>
      <c r="G101" s="2605"/>
      <c r="H101" s="2605"/>
      <c r="I101" s="2605"/>
      <c r="J101" s="2605"/>
      <c r="K101" s="2605"/>
      <c r="L101" s="2635"/>
      <c r="M101" s="2630"/>
      <c r="N101" s="2631"/>
    </row>
    <row r="102" spans="1:14" ht="33" customHeight="1">
      <c r="A102" s="2632"/>
      <c r="B102" s="2633"/>
      <c r="C102" s="2628"/>
      <c r="D102" s="2626"/>
      <c r="E102" s="2629"/>
      <c r="F102" s="2642"/>
      <c r="G102" s="2604"/>
      <c r="H102" s="2604"/>
      <c r="I102" s="2604"/>
      <c r="J102" s="2604"/>
      <c r="K102" s="2604"/>
      <c r="L102" s="2610"/>
      <c r="M102" s="2600"/>
      <c r="N102" s="2601"/>
    </row>
    <row r="103" spans="1:14" ht="33" customHeight="1">
      <c r="A103" s="2613"/>
      <c r="B103" s="2625"/>
      <c r="C103" s="2613"/>
      <c r="D103" s="2613"/>
      <c r="E103" s="2613"/>
      <c r="F103" s="2641"/>
      <c r="G103" s="2614"/>
      <c r="H103" s="2614"/>
      <c r="I103" s="2614"/>
      <c r="J103" s="2614"/>
      <c r="K103" s="2614"/>
      <c r="L103" s="2634"/>
      <c r="M103" s="2615"/>
      <c r="N103" s="2616"/>
    </row>
    <row r="104" spans="1:14" ht="33" customHeight="1">
      <c r="A104" s="2626"/>
      <c r="B104" s="2627"/>
      <c r="C104" s="2628"/>
      <c r="D104" s="2626"/>
      <c r="E104" s="2629"/>
      <c r="F104" s="2599"/>
      <c r="G104" s="2604"/>
      <c r="H104" s="2604"/>
      <c r="I104" s="2604"/>
      <c r="J104" s="2604"/>
      <c r="K104" s="2604"/>
      <c r="L104" s="2610"/>
      <c r="M104" s="2600"/>
      <c r="N104" s="2601"/>
    </row>
    <row r="105" spans="1:14" ht="33" customHeight="1">
      <c r="A105" s="2575"/>
      <c r="B105" s="2575"/>
      <c r="C105" s="2575"/>
      <c r="D105" s="2576"/>
      <c r="E105" s="2577"/>
      <c r="F105" s="2578"/>
      <c r="G105" s="2605"/>
      <c r="H105" s="2605"/>
      <c r="I105" s="2605"/>
      <c r="J105" s="2605"/>
      <c r="K105" s="2605"/>
      <c r="L105" s="2635"/>
      <c r="M105" s="2630"/>
      <c r="N105" s="2631"/>
    </row>
    <row r="106" spans="1:14" ht="33" customHeight="1">
      <c r="A106" s="2632"/>
      <c r="B106" s="2633"/>
      <c r="C106" s="2628"/>
      <c r="D106" s="2626"/>
      <c r="E106" s="2629"/>
      <c r="F106" s="2642"/>
      <c r="G106" s="2604"/>
      <c r="H106" s="2604"/>
      <c r="I106" s="2604"/>
      <c r="J106" s="2604"/>
      <c r="K106" s="2604"/>
      <c r="L106" s="2610"/>
      <c r="M106" s="2600"/>
      <c r="N106" s="2601"/>
    </row>
    <row r="107" spans="1:14" ht="33" customHeight="1">
      <c r="A107" s="2613"/>
      <c r="B107" s="2625"/>
      <c r="C107" s="2613"/>
      <c r="D107" s="2613"/>
      <c r="E107" s="2613"/>
      <c r="F107" s="2641"/>
      <c r="G107" s="2614"/>
      <c r="H107" s="2614"/>
      <c r="I107" s="2614"/>
      <c r="J107" s="2614"/>
      <c r="K107" s="2614"/>
      <c r="L107" s="2634"/>
      <c r="M107" s="2615"/>
      <c r="N107" s="2616"/>
    </row>
    <row r="108" spans="1:14" ht="33" customHeight="1">
      <c r="A108" s="2626"/>
      <c r="B108" s="2627"/>
      <c r="C108" s="2628"/>
      <c r="D108" s="2626"/>
      <c r="E108" s="2629"/>
      <c r="F108" s="2599"/>
      <c r="G108" s="2604"/>
      <c r="H108" s="2604"/>
      <c r="I108" s="2604"/>
      <c r="J108" s="2604"/>
      <c r="K108" s="2604"/>
      <c r="L108" s="2610"/>
      <c r="M108" s="2600"/>
      <c r="N108" s="2601"/>
    </row>
    <row r="109" spans="1:14" ht="33" customHeight="1">
      <c r="A109" s="2575"/>
      <c r="B109" s="2575"/>
      <c r="C109" s="2575"/>
      <c r="D109" s="2576"/>
      <c r="E109" s="2577"/>
      <c r="F109" s="2578"/>
      <c r="G109" s="2605"/>
      <c r="H109" s="2605"/>
      <c r="I109" s="2605"/>
      <c r="J109" s="2605"/>
      <c r="K109" s="2605"/>
      <c r="L109" s="2635"/>
      <c r="M109" s="2630"/>
      <c r="N109" s="2631"/>
    </row>
    <row r="110" spans="1:14" ht="33" customHeight="1">
      <c r="A110" s="2632"/>
      <c r="B110" s="2633"/>
      <c r="C110" s="2628"/>
      <c r="D110" s="2626"/>
      <c r="E110" s="2629"/>
      <c r="F110" s="2642"/>
      <c r="G110" s="2604"/>
      <c r="H110" s="2604"/>
      <c r="I110" s="2604"/>
      <c r="J110" s="2604"/>
      <c r="K110" s="2604"/>
      <c r="L110" s="2610"/>
      <c r="M110" s="2600"/>
      <c r="N110" s="2601"/>
    </row>
    <row r="111" spans="1:14" ht="33" customHeight="1">
      <c r="A111" s="2613"/>
      <c r="B111" s="2625"/>
      <c r="C111" s="2613"/>
      <c r="D111" s="2613"/>
      <c r="E111" s="2613"/>
      <c r="F111" s="2641"/>
      <c r="G111" s="2614"/>
      <c r="H111" s="2614"/>
      <c r="I111" s="2614"/>
      <c r="J111" s="2614"/>
      <c r="K111" s="2614"/>
      <c r="L111" s="2634"/>
      <c r="M111" s="2615"/>
      <c r="N111" s="2616"/>
    </row>
    <row r="112" spans="1:14" ht="33" customHeight="1">
      <c r="A112" s="2626"/>
      <c r="B112" s="2627"/>
      <c r="C112" s="2628"/>
      <c r="D112" s="2626"/>
      <c r="E112" s="2629"/>
      <c r="F112" s="2599"/>
      <c r="G112" s="2604"/>
      <c r="H112" s="2604"/>
      <c r="I112" s="2604"/>
      <c r="J112" s="2604"/>
      <c r="K112" s="2604"/>
      <c r="L112" s="2610"/>
      <c r="M112" s="2600"/>
      <c r="N112" s="2601"/>
    </row>
    <row r="113" spans="1:14" ht="33" customHeight="1">
      <c r="A113" s="2575"/>
      <c r="B113" s="2575"/>
      <c r="C113" s="2575"/>
      <c r="D113" s="2576"/>
      <c r="E113" s="2577"/>
      <c r="F113" s="2578"/>
      <c r="G113" s="2605"/>
      <c r="H113" s="2605"/>
      <c r="I113" s="2605"/>
      <c r="J113" s="2605"/>
      <c r="K113" s="2605"/>
      <c r="L113" s="2635"/>
      <c r="M113" s="2630"/>
      <c r="N113" s="2631"/>
    </row>
    <row r="114" spans="1:14" ht="33" customHeight="1">
      <c r="A114" s="2632"/>
      <c r="B114" s="2633"/>
      <c r="C114" s="2628"/>
      <c r="D114" s="2626"/>
      <c r="E114" s="2629"/>
      <c r="F114" s="2642"/>
      <c r="G114" s="2604"/>
      <c r="H114" s="2604"/>
      <c r="I114" s="2604"/>
      <c r="J114" s="2604"/>
      <c r="K114" s="2604"/>
      <c r="L114" s="2610"/>
      <c r="M114" s="2600"/>
      <c r="N114" s="2601"/>
    </row>
    <row r="115" spans="1:14" ht="33" customHeight="1">
      <c r="A115" s="2613"/>
      <c r="B115" s="2625"/>
      <c r="C115" s="2613"/>
      <c r="D115" s="2613"/>
      <c r="E115" s="2613"/>
      <c r="F115" s="2641"/>
      <c r="G115" s="2614"/>
      <c r="H115" s="2614"/>
      <c r="I115" s="2614"/>
      <c r="J115" s="2614"/>
      <c r="K115" s="2614"/>
      <c r="L115" s="2634"/>
      <c r="M115" s="2615"/>
      <c r="N115" s="2616"/>
    </row>
    <row r="116" spans="1:14" ht="33" customHeight="1">
      <c r="A116" s="2626"/>
      <c r="B116" s="2627"/>
      <c r="C116" s="2628"/>
      <c r="D116" s="2626"/>
      <c r="E116" s="2629"/>
      <c r="F116" s="2599"/>
      <c r="G116" s="2604"/>
      <c r="H116" s="2604"/>
      <c r="I116" s="2604"/>
      <c r="J116" s="2604"/>
      <c r="K116" s="2604"/>
      <c r="L116" s="2610"/>
      <c r="M116" s="2600"/>
      <c r="N116" s="2601"/>
    </row>
    <row r="117" spans="1:14" ht="33" customHeight="1">
      <c r="A117" s="2575"/>
      <c r="B117" s="2575"/>
      <c r="C117" s="2575"/>
      <c r="D117" s="2576"/>
      <c r="E117" s="2577"/>
      <c r="F117" s="2578"/>
      <c r="G117" s="2605"/>
      <c r="H117" s="2605"/>
      <c r="I117" s="2605"/>
      <c r="J117" s="2605"/>
      <c r="K117" s="2605"/>
      <c r="L117" s="2635"/>
      <c r="M117" s="2630"/>
      <c r="N117" s="2631"/>
    </row>
    <row r="118" spans="1:14" ht="33" customHeight="1">
      <c r="A118" s="2632"/>
      <c r="B118" s="2633"/>
      <c r="C118" s="2628"/>
      <c r="D118" s="2626"/>
      <c r="E118" s="2629"/>
      <c r="F118" s="2642"/>
      <c r="G118" s="2604"/>
      <c r="H118" s="2604"/>
      <c r="I118" s="2604"/>
      <c r="J118" s="2604"/>
      <c r="K118" s="2604"/>
      <c r="L118" s="2610"/>
      <c r="M118" s="2600"/>
      <c r="N118" s="2601"/>
    </row>
    <row r="499" spans="1:12" s="2585" customFormat="1" ht="33" customHeight="1">
      <c r="A499" s="186" t="s">
        <v>1102</v>
      </c>
      <c r="B499" s="186" t="s">
        <v>277</v>
      </c>
      <c r="C499" s="186" t="s">
        <v>412</v>
      </c>
      <c r="D499" s="575" t="s">
        <v>2659</v>
      </c>
      <c r="E499" s="186" t="s">
        <v>277</v>
      </c>
      <c r="F499" s="185">
        <v>40147</v>
      </c>
      <c r="G499" s="2608" t="s">
        <v>1099</v>
      </c>
      <c r="H499" s="2608"/>
      <c r="I499" s="2608"/>
      <c r="J499" s="2608"/>
      <c r="K499" s="2608"/>
      <c r="L499" s="2612"/>
    </row>
    <row r="500" spans="1:12" s="2585" customFormat="1" ht="33" customHeight="1">
      <c r="A500" s="575" t="s">
        <v>2662</v>
      </c>
      <c r="B500" s="186" t="s">
        <v>277</v>
      </c>
      <c r="C500" s="186" t="s">
        <v>412</v>
      </c>
      <c r="D500" s="575" t="s">
        <v>1101</v>
      </c>
      <c r="E500" s="186" t="s">
        <v>277</v>
      </c>
      <c r="F500" s="185">
        <v>40072</v>
      </c>
      <c r="G500" s="2608" t="s">
        <v>1099</v>
      </c>
      <c r="H500" s="2608"/>
      <c r="I500" s="2608"/>
      <c r="J500" s="2608"/>
      <c r="K500" s="2608"/>
      <c r="L500" s="2612"/>
    </row>
  </sheetData>
  <sheetProtection autoFilter="0"/>
  <sortState ref="A3:L83">
    <sortCondition ref="A3:A83"/>
  </sortState>
  <phoneticPr fontId="7" type="noConversion"/>
  <conditionalFormatting sqref="G3:K3">
    <cfRule type="cellIs" dxfId="16" priority="72" stopIfTrue="1" operator="lessThanOrEqual">
      <formula>$L$1</formula>
    </cfRule>
  </conditionalFormatting>
  <conditionalFormatting sqref="G3">
    <cfRule type="cellIs" dxfId="15" priority="69" stopIfTrue="1" operator="greaterThan">
      <formula>$L$1</formula>
    </cfRule>
  </conditionalFormatting>
  <conditionalFormatting sqref="G4:K4">
    <cfRule type="cellIs" dxfId="14" priority="4" stopIfTrue="1" operator="lessThanOrEqual">
      <formula>$L$1</formula>
    </cfRule>
  </conditionalFormatting>
  <conditionalFormatting sqref="G4">
    <cfRule type="cellIs" dxfId="13" priority="3" stopIfTrue="1" operator="greaterThan">
      <formula>$L$1</formula>
    </cfRule>
  </conditionalFormatting>
  <conditionalFormatting sqref="G5:K83">
    <cfRule type="cellIs" dxfId="12" priority="2" stopIfTrue="1" operator="lessThanOrEqual">
      <formula>$L$1</formula>
    </cfRule>
  </conditionalFormatting>
  <conditionalFormatting sqref="H42:K42 H76:I76 G5:G83">
    <cfRule type="cellIs" dxfId="11" priority="1" stopIfTrue="1" operator="greaterThan">
      <formula>$L$1</formula>
    </cfRule>
  </conditionalFormatting>
  <hyperlinks>
    <hyperlink ref="B24" location="'CFM-02-14'!A1" display="CFM-02-14"/>
    <hyperlink ref="B32" location="'CFM-08-10 Fire Inspection'!A1" display="CFM-08-10"/>
    <hyperlink ref="B44" location="'CFM-01-14'!A1" display="CFM-01-14"/>
    <hyperlink ref="B14" location="'HE-02-09'!A1" display="HE-02-09"/>
    <hyperlink ref="B58" location="'WU-04-12'!A1" display="WU-04-12"/>
    <hyperlink ref="B83" location="'WU-14-08'!A1" display="WU-14-08"/>
    <hyperlink ref="B81" location="'WU-01-14'!A1" display="WU-04-14"/>
    <hyperlink ref="D81" location="'WU-04-14'!A1" display="See Bid Tab"/>
    <hyperlink ref="B79" location="'CS-11-09'!A1" display="CS-11-09"/>
    <hyperlink ref="B47" location="'WU-13-13'!A1" display="WU-13-13"/>
    <hyperlink ref="B82" location="'WU-06-12'!A1" display="WU-06-12"/>
    <hyperlink ref="B56" location="'CFM-01-13'!A1" display="CFM-01-13"/>
    <hyperlink ref="B40" location="'CFM-03-14'!A1" display="CFM-03-14"/>
    <hyperlink ref="B57" location="'CFM-04-14'!A1" display="CFM-04-14"/>
    <hyperlink ref="B22" location="'PUR-07-09'!A1" display="PUR-07-09"/>
    <hyperlink ref="B67" location="'SB-01-10'!A1" display="SB-01-10"/>
    <hyperlink ref="B50" location="'WU 17-12'!A1" display="WU-01-10"/>
    <hyperlink ref="D80" location="'VM-05-13'!A1" display="See Bid Tab"/>
    <hyperlink ref="E80" location="'VM-05-13'!A1" display="See Bid Tab"/>
    <hyperlink ref="B80" location="'VM-05-13'!A1" display="VM-05-13"/>
    <hyperlink ref="B77" location="'PD-03-10'!A1" display="PD-03-10"/>
    <hyperlink ref="B78" location="'PUR-01-14'!A1" display="PUR-01-14"/>
    <hyperlink ref="E24" location="'CFM-02-14'!A1" display="See Bid Tab"/>
    <hyperlink ref="E81" location="'WU-04-14'!A1" display="See Bid Tab"/>
    <hyperlink ref="B69" location="'PUR-03-14'!Print_Area" display="PUR-03-14"/>
    <hyperlink ref="B9" location="'PUR-03-14'!Print_Area" display="PUR-03-14"/>
    <hyperlink ref="B26" location="'FD-04-14'!fdid" display="FD-04-14"/>
    <hyperlink ref="B7" location="'WU-14-10'!A1" display="WU-14-10"/>
    <hyperlink ref="B16" location="'WU-06-14'!A1" display="WU-06-14"/>
    <hyperlink ref="B12" location="'WU-04-13'!A1" display="WU-04-13"/>
    <hyperlink ref="B23" location="'CFM-02-14'!A1" display="Included in CFM-02-14"/>
    <hyperlink ref="B61" location="'CFM-08-10'!A1" display="CFM-08-10"/>
    <hyperlink ref="B19" location="'PUR-03-14'!Print_Area" display="PUR0-03-14"/>
    <hyperlink ref="B8" location="'PRO-01-11'!A1" display="PRO-01-11"/>
    <hyperlink ref="D8" location="'PRO-01-11'!A1" display="See Bid Tab"/>
    <hyperlink ref="E8" location="'PRO-01-11'!A1" display="See Bid Tab"/>
    <hyperlink ref="B53" location="'PUR-07-10'!A1" display="PUR-07-10"/>
    <hyperlink ref="D26" location="'FD-04-14'!fdid" display="See Bid Tab"/>
    <hyperlink ref="B54" location="'VM-23-10'!A1" display="VM-23-10"/>
    <hyperlink ref="E12" location="'WU-04-13'!A1" display="See Bid Tab"/>
    <hyperlink ref="B34" location="'WU-09-11'!A1" display="WU09-11"/>
    <hyperlink ref="B28" location="'PUR-03-14'!A1" display="PUR-03-14"/>
    <hyperlink ref="E37" location="'CS-16-08'!A1" display="'CS-16-08'!A1"/>
    <hyperlink ref="B37" location="'VM-05-14'!A1" display="VM-05-14"/>
    <hyperlink ref="B49" location="'WU-12-13'!A1" display="WU-12-13"/>
    <hyperlink ref="B59" location="'WU-07-13'!A1" display="WU-19-11"/>
    <hyperlink ref="B31" location="'CFM-08-10 Fire-Sec Equip&amp;Svc'!A1" display="CFM-08-10  Alarm Security Equipment &amp; Svcs"/>
    <hyperlink ref="B75" location="'TR-01-13'!A1" display="TR-01-13"/>
    <hyperlink ref="E75" location="'TR-01-13'!A1" display="See Bid Tab"/>
    <hyperlink ref="B52" location="'ES-02-13'!Print_Area" display="ES-02-13"/>
    <hyperlink ref="B48" location="'WU-12-13'!A1" display="WU-12-13"/>
    <hyperlink ref="B13" location="'WU-04-13'!A1" display="WU-04-13"/>
    <hyperlink ref="E13" location="'WU-04-13'!A1" display="See Bid Tab"/>
    <hyperlink ref="B51" location="Sheet1!A1" display="WU-05-14"/>
    <hyperlink ref="B35" r:id="rId1"/>
    <hyperlink ref="D35" location="'ES-01-13'!A1" display="See Bid Tab"/>
    <hyperlink ref="E35" location="'ES-01-13'!A1" display="See Bid Tab"/>
    <hyperlink ref="B46" location="'WU-18-13'!A1" display="WU-18-13a"/>
    <hyperlink ref="B65" location="'SB-01-12'!A1" display="SB-01-12"/>
    <hyperlink ref="E60" location="'AP-01-13'!A1" display="See Bid Tab"/>
    <hyperlink ref="D36" location="'WU-10-13'!A1" display="See Bid Tab"/>
    <hyperlink ref="D68" location="'ES-03-13'!A1" display="See Bid Tab"/>
    <hyperlink ref="E18" r:id="rId2" display="None-See Contract"/>
    <hyperlink ref="B66" location="'SB-01-13'!A1" display="SB-01-13"/>
    <hyperlink ref="B73" location="'TR-02-13'!A1" display="TR-02-13"/>
    <hyperlink ref="B43" location="'PK-01-13'!A1" display="PK-01-13"/>
    <hyperlink ref="B62" location="'REC-01-13'!A1" display="REC-01-13"/>
    <hyperlink ref="B25" location="'Otis #2'!A1" display="All other (Otis #2)"/>
    <hyperlink ref="E40" location="'CFM-03-14'!A1" display="See Bid Tab"/>
    <hyperlink ref="B68" location="'ES-03-13'!A1" display="ES-03-13"/>
    <hyperlink ref="B41" location="'WU-11-11.'!A1" display="WU-11-11"/>
    <hyperlink ref="B27" location="'PUR-03-14'!A1" display="PUR-03-14"/>
    <hyperlink ref="B29" location="'PUR-03-14'!A1" display="PUR-03-14"/>
    <hyperlink ref="B30" location="'CFM-03-10'!A1" display="CFM-03-10 (RFQ)"/>
  </hyperlinks>
  <pageMargins left="0.5" right="0.5" top="0.79" bottom="1" header="0.5" footer="0.5"/>
  <pageSetup paperSize="5" scale="60" fitToHeight="99" orientation="landscape" copies="60" r:id="rId3"/>
  <headerFooter alignWithMargins="0">
    <oddHeader>&amp;CContract Expiration Dates</oddHeader>
    <oddFooter>&amp;L&amp;Z&amp;F</oddFooter>
  </headerFooter>
  <legacyDrawing r:id="rId4"/>
</worksheet>
</file>

<file path=xl/worksheets/sheet10.xml><?xml version="1.0" encoding="utf-8"?>
<worksheet xmlns="http://schemas.openxmlformats.org/spreadsheetml/2006/main" xmlns:r="http://schemas.openxmlformats.org/officeDocument/2006/relationships">
  <dimension ref="A1:Q192"/>
  <sheetViews>
    <sheetView zoomScale="75" zoomScaleNormal="75" workbookViewId="0"/>
  </sheetViews>
  <sheetFormatPr defaultRowHeight="15"/>
  <cols>
    <col min="1" max="1" width="29.28515625" style="1200" bestFit="1" customWidth="1"/>
    <col min="2" max="2" width="18.28515625" style="1200" customWidth="1"/>
    <col min="3" max="3" width="2.140625" style="1200" customWidth="1"/>
    <col min="4" max="4" width="17.28515625" style="1200" hidden="1" customWidth="1"/>
    <col min="5" max="5" width="16.7109375" style="1200" hidden="1" customWidth="1"/>
    <col min="6" max="6" width="21.85546875" style="1200" hidden="1" customWidth="1"/>
    <col min="7" max="7" width="18.7109375" style="1200" bestFit="1" customWidth="1"/>
    <col min="8" max="8" width="16.7109375" style="1200" hidden="1" customWidth="1"/>
    <col min="9" max="16384" width="9.140625" style="1200"/>
  </cols>
  <sheetData>
    <row r="1" spans="1:17">
      <c r="A1" s="1324" t="s">
        <v>220</v>
      </c>
      <c r="B1" s="1324"/>
      <c r="C1" s="1324"/>
      <c r="D1" s="1324"/>
      <c r="E1" s="1324"/>
      <c r="F1" s="1324"/>
      <c r="G1" s="1324"/>
      <c r="H1" s="1324"/>
    </row>
    <row r="2" spans="1:17">
      <c r="A2" s="1324" t="s">
        <v>1792</v>
      </c>
      <c r="B2" s="1324"/>
      <c r="C2" s="1324"/>
      <c r="D2" s="1324"/>
      <c r="E2" s="1324"/>
      <c r="F2" s="1324"/>
      <c r="G2" s="1324"/>
      <c r="H2" s="1324"/>
    </row>
    <row r="3" spans="1:17">
      <c r="A3" s="1325" t="s">
        <v>1793</v>
      </c>
      <c r="B3" s="1324"/>
      <c r="C3" s="1324"/>
      <c r="D3" s="1324"/>
      <c r="E3" s="1324"/>
      <c r="F3" s="1324"/>
      <c r="G3" s="1324"/>
      <c r="H3" s="1324"/>
    </row>
    <row r="4" spans="1:17">
      <c r="A4" s="1324" t="s">
        <v>1794</v>
      </c>
      <c r="B4" s="1324"/>
      <c r="C4" s="1324"/>
      <c r="D4" s="1324"/>
      <c r="E4" s="1324"/>
      <c r="F4" s="1324"/>
      <c r="G4" s="1324"/>
      <c r="H4" s="1324"/>
      <c r="K4" s="425" t="s">
        <v>220</v>
      </c>
      <c r="L4" s="64"/>
      <c r="M4" s="64"/>
      <c r="N4" s="64"/>
      <c r="O4" s="64"/>
      <c r="P4" s="64"/>
      <c r="Q4"/>
    </row>
    <row r="5" spans="1:17">
      <c r="A5" s="1324" t="s">
        <v>1795</v>
      </c>
      <c r="B5" s="1326"/>
      <c r="C5" s="1326"/>
      <c r="D5" s="1326"/>
      <c r="E5" s="1326"/>
      <c r="F5" s="1326"/>
      <c r="G5" s="1326"/>
      <c r="H5" s="1326"/>
      <c r="K5" s="425" t="s">
        <v>1792</v>
      </c>
      <c r="L5" s="64"/>
      <c r="M5" s="64"/>
      <c r="N5" s="64"/>
      <c r="O5" s="64"/>
      <c r="P5" s="64"/>
      <c r="Q5"/>
    </row>
    <row r="6" spans="1:17">
      <c r="A6" s="1324" t="s">
        <v>1796</v>
      </c>
      <c r="B6" s="1326"/>
      <c r="C6" s="1326"/>
      <c r="D6" s="1326"/>
      <c r="E6" s="1326"/>
      <c r="F6" s="1326"/>
      <c r="G6" s="1326"/>
      <c r="H6" s="1326"/>
      <c r="K6" s="572" t="s">
        <v>1793</v>
      </c>
      <c r="L6" s="64"/>
      <c r="M6" s="64"/>
      <c r="N6" s="64"/>
      <c r="O6" s="64"/>
      <c r="P6" s="64"/>
      <c r="Q6"/>
    </row>
    <row r="7" spans="1:17">
      <c r="A7" s="1326"/>
      <c r="B7" s="1326"/>
      <c r="C7" s="1326"/>
      <c r="D7" s="1326"/>
      <c r="E7" s="1326"/>
      <c r="F7" s="1326"/>
      <c r="G7" s="1326"/>
      <c r="H7" s="1326"/>
      <c r="K7" s="425" t="s">
        <v>1794</v>
      </c>
      <c r="L7" s="64"/>
      <c r="M7" s="64"/>
      <c r="N7" s="64"/>
      <c r="O7" s="64"/>
      <c r="P7" s="64"/>
      <c r="Q7"/>
    </row>
    <row r="8" spans="1:17">
      <c r="D8" s="1327" t="s">
        <v>2933</v>
      </c>
      <c r="E8" s="1327" t="s">
        <v>2932</v>
      </c>
      <c r="F8" s="1327" t="s">
        <v>2931</v>
      </c>
      <c r="G8" s="1327" t="s">
        <v>1791</v>
      </c>
      <c r="H8" s="1327" t="s">
        <v>2762</v>
      </c>
      <c r="K8" s="425" t="s">
        <v>1795</v>
      </c>
      <c r="L8" s="64"/>
      <c r="M8" s="64"/>
      <c r="N8" s="64"/>
      <c r="O8" s="64"/>
      <c r="P8" s="64"/>
      <c r="Q8"/>
    </row>
    <row r="9" spans="1:17">
      <c r="A9" s="2968" t="s">
        <v>2930</v>
      </c>
      <c r="B9" s="2969"/>
      <c r="C9" s="2970"/>
      <c r="D9" s="1328" t="s">
        <v>2822</v>
      </c>
      <c r="E9" s="1328" t="s">
        <v>2822</v>
      </c>
      <c r="F9" s="1328" t="s">
        <v>2822</v>
      </c>
      <c r="G9" s="1328" t="s">
        <v>2822</v>
      </c>
      <c r="H9" s="1328" t="s">
        <v>2822</v>
      </c>
      <c r="K9" s="425" t="s">
        <v>1796</v>
      </c>
      <c r="L9" s="64"/>
      <c r="M9" s="64"/>
      <c r="N9" s="64"/>
      <c r="O9" s="64"/>
      <c r="P9" s="64"/>
      <c r="Q9"/>
    </row>
    <row r="10" spans="1:17" ht="25.5" customHeight="1">
      <c r="A10" s="2942" t="s">
        <v>2929</v>
      </c>
      <c r="B10" s="2942"/>
      <c r="C10" s="2942"/>
      <c r="D10" s="1329">
        <v>734.38</v>
      </c>
      <c r="E10" s="1329">
        <v>9.9999999999999995E-8</v>
      </c>
      <c r="F10" s="1329">
        <v>1295</v>
      </c>
      <c r="G10" s="1330">
        <v>593</v>
      </c>
      <c r="H10" s="1329">
        <v>753.75</v>
      </c>
      <c r="K10"/>
      <c r="L10"/>
      <c r="M10"/>
      <c r="N10"/>
      <c r="O10"/>
      <c r="P10"/>
      <c r="Q10"/>
    </row>
    <row r="11" spans="1:17" ht="30.75" customHeight="1">
      <c r="A11" s="2974" t="s">
        <v>2928</v>
      </c>
      <c r="B11" s="2975"/>
      <c r="C11" s="2976"/>
      <c r="D11" s="1329" t="s">
        <v>2351</v>
      </c>
      <c r="E11" s="1329" t="s">
        <v>2351</v>
      </c>
      <c r="F11" s="1329" t="s">
        <v>2351</v>
      </c>
      <c r="G11" s="1329" t="s">
        <v>2351</v>
      </c>
      <c r="H11" s="1329">
        <v>31.1</v>
      </c>
      <c r="K11" s="573" t="s">
        <v>1797</v>
      </c>
      <c r="L11"/>
      <c r="M11"/>
      <c r="N11"/>
      <c r="O11"/>
      <c r="P11"/>
      <c r="Q11"/>
    </row>
    <row r="12" spans="1:17">
      <c r="A12" s="2942" t="s">
        <v>2927</v>
      </c>
      <c r="B12" s="2942"/>
      <c r="C12" s="2942"/>
      <c r="D12" s="1329">
        <v>57.58</v>
      </c>
      <c r="E12" s="1329">
        <v>9.9999999999999995E-8</v>
      </c>
      <c r="F12" s="1329">
        <v>72</v>
      </c>
      <c r="G12" s="1330">
        <v>44.75</v>
      </c>
      <c r="H12" s="1329">
        <v>60.59</v>
      </c>
      <c r="K12" s="573" t="s">
        <v>1798</v>
      </c>
      <c r="L12"/>
      <c r="M12"/>
      <c r="N12"/>
      <c r="O12"/>
      <c r="P12"/>
      <c r="Q12"/>
    </row>
    <row r="13" spans="1:17">
      <c r="A13" s="2942" t="s">
        <v>2926</v>
      </c>
      <c r="B13" s="2942"/>
      <c r="C13" s="2942"/>
      <c r="D13" s="1329">
        <v>51.11</v>
      </c>
      <c r="E13" s="1329">
        <v>9.9999999999999995E-8</v>
      </c>
      <c r="F13" s="1329">
        <v>72</v>
      </c>
      <c r="G13" s="1330">
        <v>35.5</v>
      </c>
      <c r="H13" s="1329">
        <v>56.35</v>
      </c>
      <c r="K13" s="573"/>
      <c r="L13"/>
      <c r="M13"/>
      <c r="N13"/>
      <c r="O13"/>
      <c r="P13"/>
      <c r="Q13"/>
    </row>
    <row r="14" spans="1:17">
      <c r="A14" s="2942" t="s">
        <v>2925</v>
      </c>
      <c r="B14" s="2942"/>
      <c r="C14" s="2942"/>
      <c r="D14" s="1329">
        <v>45.83</v>
      </c>
      <c r="E14" s="1329">
        <v>9.9999999999999995E-8</v>
      </c>
      <c r="F14" s="1329">
        <v>72</v>
      </c>
      <c r="G14" s="1330">
        <v>12.47</v>
      </c>
      <c r="H14" s="1329">
        <v>50.73</v>
      </c>
      <c r="K14"/>
      <c r="L14"/>
      <c r="M14"/>
      <c r="N14"/>
      <c r="O14"/>
      <c r="P14"/>
      <c r="Q14"/>
    </row>
    <row r="15" spans="1:17">
      <c r="A15" s="2942" t="s">
        <v>2924</v>
      </c>
      <c r="B15" s="2942"/>
      <c r="C15" s="2942"/>
      <c r="D15" s="1329">
        <v>122.78</v>
      </c>
      <c r="E15" s="1329">
        <v>9.9999999999999995E-8</v>
      </c>
      <c r="F15" s="1329">
        <v>395</v>
      </c>
      <c r="G15" s="1330">
        <v>84.69</v>
      </c>
      <c r="H15" s="1329">
        <v>154.63</v>
      </c>
      <c r="K15"/>
      <c r="L15"/>
      <c r="M15"/>
      <c r="N15"/>
      <c r="O15"/>
      <c r="P15"/>
      <c r="Q15"/>
    </row>
    <row r="16" spans="1:17">
      <c r="A16" s="2942" t="s">
        <v>2923</v>
      </c>
      <c r="B16" s="2942"/>
      <c r="C16" s="2942"/>
      <c r="D16" s="1329">
        <v>45.83</v>
      </c>
      <c r="E16" s="1329">
        <v>9.9999999999999995E-8</v>
      </c>
      <c r="F16" s="1329">
        <v>69</v>
      </c>
      <c r="G16" s="1330">
        <v>36.58</v>
      </c>
      <c r="H16" s="1329">
        <v>46.49</v>
      </c>
    </row>
    <row r="17" spans="1:8">
      <c r="A17" s="2942" t="s">
        <v>2922</v>
      </c>
      <c r="B17" s="2942"/>
      <c r="C17" s="2942"/>
      <c r="D17" s="1329">
        <v>34.08</v>
      </c>
      <c r="E17" s="1329">
        <v>9.9999999999999995E-8</v>
      </c>
      <c r="F17" s="1329">
        <v>81</v>
      </c>
      <c r="G17" s="1330">
        <v>23.63</v>
      </c>
      <c r="H17" s="1329">
        <v>40.96</v>
      </c>
    </row>
    <row r="18" spans="1:8">
      <c r="A18" s="2942" t="s">
        <v>2921</v>
      </c>
      <c r="B18" s="2942"/>
      <c r="C18" s="2942"/>
      <c r="D18" s="1329">
        <v>27.61</v>
      </c>
      <c r="E18" s="1329">
        <v>9.9999999999999995E-8</v>
      </c>
      <c r="F18" s="1329">
        <v>55</v>
      </c>
      <c r="G18" s="1330">
        <v>6.59</v>
      </c>
      <c r="H18" s="1329">
        <v>9.68</v>
      </c>
    </row>
    <row r="19" spans="1:8">
      <c r="A19" s="2942" t="s">
        <v>2920</v>
      </c>
      <c r="B19" s="2942"/>
      <c r="C19" s="2942"/>
      <c r="D19" s="1329">
        <v>61.1</v>
      </c>
      <c r="E19" s="1329">
        <v>9.9999999999999995E-8</v>
      </c>
      <c r="F19" s="1329">
        <v>65</v>
      </c>
      <c r="G19" s="1330">
        <v>48.77</v>
      </c>
      <c r="H19" s="1329">
        <v>61.99</v>
      </c>
    </row>
    <row r="20" spans="1:8">
      <c r="A20" s="2942" t="s">
        <v>2919</v>
      </c>
      <c r="B20" s="2942"/>
      <c r="C20" s="2942"/>
      <c r="D20" s="1329">
        <v>289.05</v>
      </c>
      <c r="E20" s="1329">
        <v>9.9999999999999995E-8</v>
      </c>
      <c r="F20" s="1330">
        <v>65</v>
      </c>
      <c r="G20" s="1329">
        <v>254.96</v>
      </c>
      <c r="H20" s="1329">
        <v>312.77999999999997</v>
      </c>
    </row>
    <row r="21" spans="1:8">
      <c r="A21" s="2942" t="s">
        <v>2918</v>
      </c>
      <c r="B21" s="2942"/>
      <c r="C21" s="2942"/>
      <c r="D21" s="1329">
        <v>368.95</v>
      </c>
      <c r="E21" s="1329">
        <v>9.9999999999999995E-8</v>
      </c>
      <c r="F21" s="1330">
        <v>58</v>
      </c>
      <c r="G21" s="1329">
        <v>271</v>
      </c>
      <c r="H21" s="1329">
        <v>398.71</v>
      </c>
    </row>
    <row r="22" spans="1:8">
      <c r="A22" s="2942" t="s">
        <v>2917</v>
      </c>
      <c r="B22" s="2942"/>
      <c r="C22" s="2942"/>
      <c r="D22" s="1329">
        <v>53.47</v>
      </c>
      <c r="E22" s="1329">
        <v>9.9999999999999995E-8</v>
      </c>
      <c r="F22" s="1329">
        <v>139</v>
      </c>
      <c r="G22" s="1330">
        <v>41.25</v>
      </c>
      <c r="H22" s="1329">
        <v>29.31</v>
      </c>
    </row>
    <row r="23" spans="1:8">
      <c r="A23" s="2942" t="s">
        <v>2916</v>
      </c>
      <c r="B23" s="2942"/>
      <c r="C23" s="2942"/>
      <c r="D23" s="1329">
        <v>53.47</v>
      </c>
      <c r="E23" s="1329">
        <v>9.9999999999999995E-8</v>
      </c>
      <c r="F23" s="1329">
        <v>129</v>
      </c>
      <c r="G23" s="1330">
        <v>41.25</v>
      </c>
      <c r="H23" s="1329">
        <v>29.31</v>
      </c>
    </row>
    <row r="24" spans="1:8" ht="30.75" customHeight="1">
      <c r="A24" s="2942" t="s">
        <v>2915</v>
      </c>
      <c r="B24" s="2942"/>
      <c r="C24" s="2942"/>
      <c r="D24" s="1329">
        <v>705</v>
      </c>
      <c r="E24" s="1329">
        <v>9.9999999999999995E-8</v>
      </c>
      <c r="F24" s="1329">
        <v>1295</v>
      </c>
      <c r="G24" s="1330">
        <v>542</v>
      </c>
      <c r="H24" s="1329">
        <v>648.09</v>
      </c>
    </row>
    <row r="25" spans="1:8">
      <c r="A25" s="2942" t="s">
        <v>2914</v>
      </c>
      <c r="B25" s="2942"/>
      <c r="C25" s="2942"/>
      <c r="D25" s="1329">
        <v>57.58</v>
      </c>
      <c r="E25" s="1329">
        <v>9.9999999999999995E-8</v>
      </c>
      <c r="F25" s="1329">
        <v>89</v>
      </c>
      <c r="G25" s="1330">
        <v>25.73</v>
      </c>
      <c r="H25" s="1329">
        <v>32.06</v>
      </c>
    </row>
    <row r="26" spans="1:8">
      <c r="A26" s="2942" t="s">
        <v>2913</v>
      </c>
      <c r="B26" s="2942"/>
      <c r="C26" s="2942"/>
      <c r="D26" s="1329">
        <v>160.97999999999999</v>
      </c>
      <c r="E26" s="1329">
        <v>9.9999999999999995E-8</v>
      </c>
      <c r="F26" s="1329">
        <v>395</v>
      </c>
      <c r="G26" s="1330">
        <v>101.42</v>
      </c>
      <c r="H26" s="1329">
        <v>207.19</v>
      </c>
    </row>
    <row r="27" spans="1:8" ht="15" customHeight="1">
      <c r="A27" s="2942" t="s">
        <v>2912</v>
      </c>
      <c r="B27" s="2942"/>
      <c r="C27" s="2942"/>
      <c r="D27" s="1329">
        <v>1354.19</v>
      </c>
      <c r="E27" s="1329">
        <v>9.9999999999999995E-8</v>
      </c>
      <c r="F27" s="1329">
        <v>1995</v>
      </c>
      <c r="G27" s="1329">
        <v>1312.5</v>
      </c>
      <c r="H27" s="1329">
        <v>1375</v>
      </c>
    </row>
    <row r="28" spans="1:8" ht="15" customHeight="1">
      <c r="A28" s="1331"/>
      <c r="B28" s="2941" t="s">
        <v>304</v>
      </c>
      <c r="C28" s="2941"/>
      <c r="D28" s="1332">
        <f>SUM(D10:D27)</f>
        <v>4222.99</v>
      </c>
      <c r="E28" s="1332">
        <f>SUM(E10:E27)</f>
        <v>1.6999999999999994E-6</v>
      </c>
      <c r="F28" s="1332">
        <f>SUM(F10:F27)</f>
        <v>6341</v>
      </c>
      <c r="G28" s="1333">
        <f>SUM(G10:G27)</f>
        <v>3476.09</v>
      </c>
      <c r="H28" s="1332">
        <f>SUM(H10:H27)</f>
        <v>4298.72</v>
      </c>
    </row>
    <row r="30" spans="1:8">
      <c r="A30" s="2944" t="s">
        <v>2911</v>
      </c>
      <c r="B30" s="2945"/>
      <c r="C30" s="2946"/>
      <c r="D30" s="1328" t="s">
        <v>2822</v>
      </c>
      <c r="E30" s="1328" t="s">
        <v>2822</v>
      </c>
      <c r="F30" s="1328" t="s">
        <v>2822</v>
      </c>
      <c r="G30" s="1328" t="s">
        <v>2822</v>
      </c>
      <c r="H30" s="1328" t="s">
        <v>2822</v>
      </c>
    </row>
    <row r="31" spans="1:8">
      <c r="A31" s="2942" t="s">
        <v>2910</v>
      </c>
      <c r="B31" s="2942"/>
      <c r="C31" s="2942"/>
      <c r="D31" s="1329">
        <v>196.23</v>
      </c>
      <c r="E31" s="1329">
        <v>9.9999999999999995E-8</v>
      </c>
      <c r="F31" s="1330">
        <v>80</v>
      </c>
      <c r="G31" s="1329">
        <v>220.94</v>
      </c>
      <c r="H31" s="1329">
        <v>1533.03</v>
      </c>
    </row>
    <row r="32" spans="1:8">
      <c r="A32" s="2942" t="s">
        <v>2909</v>
      </c>
      <c r="B32" s="2942"/>
      <c r="C32" s="2942"/>
      <c r="D32" s="1329">
        <v>39.380000000000003</v>
      </c>
      <c r="E32" s="1329">
        <v>9.9999999999999995E-8</v>
      </c>
      <c r="F32" s="1329">
        <v>33</v>
      </c>
      <c r="G32" s="1329">
        <v>61.88</v>
      </c>
      <c r="H32" s="1330">
        <v>15.25</v>
      </c>
    </row>
    <row r="33" spans="1:8" ht="15" customHeight="1">
      <c r="A33" s="1331"/>
      <c r="B33" s="2941" t="s">
        <v>304</v>
      </c>
      <c r="C33" s="2941"/>
      <c r="D33" s="1332">
        <f>SUM(D31:D32)</f>
        <v>235.60999999999999</v>
      </c>
      <c r="E33" s="1332">
        <f>SUM(E31:E32)</f>
        <v>1.9999999999999999E-7</v>
      </c>
      <c r="F33" s="1333">
        <f>SUM(F31:F32)</f>
        <v>113</v>
      </c>
      <c r="G33" s="1332">
        <f>SUM(G31:G32)</f>
        <v>282.82</v>
      </c>
      <c r="H33" s="1332">
        <f>SUM(H31:H32)</f>
        <v>1548.28</v>
      </c>
    </row>
    <row r="35" spans="1:8">
      <c r="A35" s="2938" t="s">
        <v>2908</v>
      </c>
      <c r="B35" s="2949"/>
      <c r="C35" s="2950"/>
      <c r="D35" s="1328" t="s">
        <v>2822</v>
      </c>
      <c r="E35" s="1328" t="s">
        <v>2822</v>
      </c>
      <c r="F35" s="1328" t="s">
        <v>2822</v>
      </c>
      <c r="G35" s="1328" t="s">
        <v>2822</v>
      </c>
      <c r="H35" s="1328" t="s">
        <v>2822</v>
      </c>
    </row>
    <row r="36" spans="1:8">
      <c r="A36" s="2942" t="s">
        <v>2907</v>
      </c>
      <c r="B36" s="2942"/>
      <c r="C36" s="2942"/>
      <c r="D36" s="1329">
        <v>39.08</v>
      </c>
      <c r="E36" s="1329">
        <v>9.9999999999999995E-8</v>
      </c>
      <c r="F36" s="1329">
        <v>65</v>
      </c>
      <c r="G36" s="1330">
        <v>10.75</v>
      </c>
      <c r="H36" s="1329">
        <v>61.99</v>
      </c>
    </row>
    <row r="37" spans="1:8">
      <c r="A37" s="2942" t="s">
        <v>2906</v>
      </c>
      <c r="B37" s="2942"/>
      <c r="C37" s="2942"/>
      <c r="D37" s="1329">
        <v>1017.55</v>
      </c>
      <c r="E37" s="1329">
        <v>9.9999999999999995E-8</v>
      </c>
      <c r="F37" s="1330">
        <v>250</v>
      </c>
      <c r="G37" s="1329">
        <v>863.99</v>
      </c>
      <c r="H37" s="1329">
        <v>1098.08</v>
      </c>
    </row>
    <row r="38" spans="1:8" ht="30.75" customHeight="1">
      <c r="A38" s="2942" t="s">
        <v>2905</v>
      </c>
      <c r="B38" s="2942"/>
      <c r="C38" s="2942"/>
      <c r="D38" s="1329">
        <v>16.64</v>
      </c>
      <c r="E38" s="1329">
        <v>9.9999999999999995E-8</v>
      </c>
      <c r="F38" s="1329">
        <v>110</v>
      </c>
      <c r="G38" s="1329">
        <v>7.2</v>
      </c>
      <c r="H38" s="1330">
        <v>7.19</v>
      </c>
    </row>
    <row r="39" spans="1:8" ht="32.25" customHeight="1">
      <c r="A39" s="2942" t="s">
        <v>2904</v>
      </c>
      <c r="B39" s="2942"/>
      <c r="C39" s="2942"/>
      <c r="D39" s="1329">
        <v>16.64</v>
      </c>
      <c r="E39" s="1329">
        <v>9.9999999999999995E-8</v>
      </c>
      <c r="F39" s="1329">
        <v>110</v>
      </c>
      <c r="G39" s="1330">
        <v>5.43</v>
      </c>
      <c r="H39" s="1329">
        <v>7.19</v>
      </c>
    </row>
    <row r="40" spans="1:8">
      <c r="A40" s="2942" t="s">
        <v>2903</v>
      </c>
      <c r="B40" s="2942"/>
      <c r="C40" s="2942"/>
      <c r="D40" s="1329">
        <v>28.8</v>
      </c>
      <c r="E40" s="1329">
        <v>9.9999999999999995E-8</v>
      </c>
      <c r="F40" s="1329">
        <v>80</v>
      </c>
      <c r="G40" s="1330">
        <v>12.81</v>
      </c>
      <c r="H40" s="1329">
        <v>23.75</v>
      </c>
    </row>
    <row r="41" spans="1:8">
      <c r="A41" s="2942" t="s">
        <v>2902</v>
      </c>
      <c r="B41" s="2942"/>
      <c r="C41" s="2942"/>
      <c r="D41" s="1329">
        <v>38.72</v>
      </c>
      <c r="E41" s="1329">
        <v>9.9999999999999995E-8</v>
      </c>
      <c r="F41" s="1329">
        <v>85</v>
      </c>
      <c r="G41" s="1330">
        <v>13.58</v>
      </c>
      <c r="H41" s="1329">
        <v>32.799999999999997</v>
      </c>
    </row>
    <row r="42" spans="1:8" ht="33" customHeight="1">
      <c r="A42" s="2942" t="s">
        <v>2901</v>
      </c>
      <c r="B42" s="2942"/>
      <c r="C42" s="2942"/>
      <c r="D42" s="1329">
        <v>70.5</v>
      </c>
      <c r="E42" s="1329">
        <v>9.9999999999999995E-8</v>
      </c>
      <c r="F42" s="1329" t="s">
        <v>2786</v>
      </c>
      <c r="G42" s="1329">
        <v>288.25</v>
      </c>
      <c r="H42" s="1329">
        <v>325.61</v>
      </c>
    </row>
    <row r="43" spans="1:8">
      <c r="A43" s="2942" t="s">
        <v>2900</v>
      </c>
      <c r="B43" s="2942"/>
      <c r="C43" s="2942"/>
      <c r="D43" s="1329">
        <v>69.91</v>
      </c>
      <c r="E43" s="1329">
        <v>9.9999999999999995E-8</v>
      </c>
      <c r="F43" s="1330">
        <v>49</v>
      </c>
      <c r="G43" s="1329">
        <v>55.43</v>
      </c>
      <c r="H43" s="1329">
        <v>70.45</v>
      </c>
    </row>
    <row r="44" spans="1:8">
      <c r="A44" s="2942" t="s">
        <v>2899</v>
      </c>
      <c r="B44" s="2942"/>
      <c r="C44" s="2942"/>
      <c r="D44" s="1329">
        <v>122.78</v>
      </c>
      <c r="E44" s="1329">
        <v>9.9999999999999995E-8</v>
      </c>
      <c r="F44" s="1329">
        <v>345</v>
      </c>
      <c r="G44" s="1329">
        <v>212.66</v>
      </c>
      <c r="H44" s="1330">
        <v>116.03</v>
      </c>
    </row>
    <row r="45" spans="1:8">
      <c r="A45" s="2942" t="s">
        <v>2898</v>
      </c>
      <c r="B45" s="2942"/>
      <c r="C45" s="2942"/>
      <c r="D45" s="1329">
        <v>162</v>
      </c>
      <c r="E45" s="1329">
        <v>9.9999999999999995E-8</v>
      </c>
      <c r="F45" s="1329">
        <v>162</v>
      </c>
      <c r="G45" s="1329">
        <v>162</v>
      </c>
      <c r="H45" s="1330">
        <v>83.56</v>
      </c>
    </row>
    <row r="46" spans="1:8">
      <c r="B46" s="2941" t="s">
        <v>304</v>
      </c>
      <c r="C46" s="2941"/>
      <c r="D46" s="1332">
        <f>SUM(D36:D45)</f>
        <v>1582.6200000000001</v>
      </c>
      <c r="E46" s="1332">
        <f>SUM(E36:E45)</f>
        <v>9.9999999999999995E-7</v>
      </c>
      <c r="F46" s="1333">
        <f>SUM(F36:F45)</f>
        <v>1256</v>
      </c>
      <c r="G46" s="1332">
        <f>SUM(G36:G45)</f>
        <v>1632.1000000000001</v>
      </c>
      <c r="H46" s="1332">
        <f>SUM(H36:H45)</f>
        <v>1826.65</v>
      </c>
    </row>
    <row r="48" spans="1:8">
      <c r="A48" s="2968" t="s">
        <v>2897</v>
      </c>
      <c r="B48" s="2969"/>
      <c r="C48" s="2970"/>
      <c r="D48" s="1328" t="s">
        <v>2822</v>
      </c>
      <c r="E48" s="1328" t="s">
        <v>2822</v>
      </c>
      <c r="F48" s="1328" t="s">
        <v>2822</v>
      </c>
      <c r="G48" s="1328" t="s">
        <v>2822</v>
      </c>
      <c r="H48" s="1328" t="s">
        <v>2822</v>
      </c>
    </row>
    <row r="49" spans="1:8">
      <c r="A49" s="2942" t="s">
        <v>2896</v>
      </c>
      <c r="B49" s="2942"/>
      <c r="C49" s="2942"/>
      <c r="D49" s="1141">
        <v>112</v>
      </c>
      <c r="E49" s="1141">
        <v>9.9999999999999995E-8</v>
      </c>
      <c r="F49" s="1141">
        <v>112</v>
      </c>
      <c r="G49" s="1141">
        <v>112</v>
      </c>
      <c r="H49" s="1330">
        <v>52.84</v>
      </c>
    </row>
    <row r="50" spans="1:8">
      <c r="A50" s="2942" t="s">
        <v>2895</v>
      </c>
      <c r="B50" s="2942"/>
      <c r="C50" s="2942"/>
      <c r="D50" s="1329" t="s">
        <v>2894</v>
      </c>
      <c r="E50" s="1329">
        <v>9.9999999999999995E-8</v>
      </c>
      <c r="F50" s="1329" t="s">
        <v>2351</v>
      </c>
      <c r="G50" s="1329">
        <v>66</v>
      </c>
      <c r="H50" s="1329" t="s">
        <v>2351</v>
      </c>
    </row>
    <row r="51" spans="1:8">
      <c r="A51" s="1331"/>
      <c r="B51" s="2941" t="s">
        <v>304</v>
      </c>
      <c r="C51" s="2941"/>
      <c r="D51" s="1332">
        <f>SUM(D49:D50)</f>
        <v>112</v>
      </c>
      <c r="E51" s="1332">
        <f>SUM(E49:E50)</f>
        <v>1.9999999999999999E-7</v>
      </c>
      <c r="F51" s="1332">
        <f>SUM(F49:F50)</f>
        <v>112</v>
      </c>
      <c r="G51" s="1332">
        <f>SUM(G49:G50)</f>
        <v>178</v>
      </c>
      <c r="H51" s="1333">
        <f>SUM(H49:H50)</f>
        <v>52.84</v>
      </c>
    </row>
    <row r="53" spans="1:8">
      <c r="A53" s="2971" t="s">
        <v>2893</v>
      </c>
      <c r="B53" s="2972"/>
      <c r="C53" s="2973"/>
      <c r="D53" s="1328" t="s">
        <v>2822</v>
      </c>
      <c r="E53" s="1328" t="s">
        <v>2822</v>
      </c>
      <c r="F53" s="1328" t="s">
        <v>2822</v>
      </c>
      <c r="G53" s="1328" t="s">
        <v>2822</v>
      </c>
      <c r="H53" s="1328" t="s">
        <v>2822</v>
      </c>
    </row>
    <row r="54" spans="1:8">
      <c r="A54" s="2940" t="s">
        <v>2892</v>
      </c>
      <c r="B54" s="2940"/>
      <c r="C54" s="2940"/>
      <c r="D54" s="1141">
        <v>130.9</v>
      </c>
      <c r="E54" s="1329">
        <v>9.9999999999999995E-8</v>
      </c>
      <c r="F54" s="1329" t="s">
        <v>2888</v>
      </c>
      <c r="G54" s="1329">
        <v>120</v>
      </c>
      <c r="H54" s="1329">
        <v>300</v>
      </c>
    </row>
    <row r="55" spans="1:8">
      <c r="A55" s="2940" t="s">
        <v>2891</v>
      </c>
      <c r="B55" s="2940"/>
      <c r="C55" s="2940"/>
      <c r="D55" s="1329" t="s">
        <v>2889</v>
      </c>
      <c r="E55" s="1329">
        <v>9.9999999999999995E-8</v>
      </c>
      <c r="F55" s="1329" t="s">
        <v>2888</v>
      </c>
      <c r="G55" s="1329" t="s">
        <v>2816</v>
      </c>
      <c r="H55" s="1329" t="s">
        <v>2816</v>
      </c>
    </row>
    <row r="56" spans="1:8">
      <c r="A56" s="2940" t="s">
        <v>2890</v>
      </c>
      <c r="B56" s="2940"/>
      <c r="C56" s="2940"/>
      <c r="D56" s="1329" t="s">
        <v>2889</v>
      </c>
      <c r="E56" s="1329">
        <v>9.9999999999999995E-8</v>
      </c>
      <c r="F56" s="1329" t="s">
        <v>2888</v>
      </c>
      <c r="G56" s="1329" t="s">
        <v>2816</v>
      </c>
      <c r="H56" s="1329" t="s">
        <v>2816</v>
      </c>
    </row>
    <row r="57" spans="1:8" ht="28.5" customHeight="1">
      <c r="A57" s="2940" t="s">
        <v>2795</v>
      </c>
      <c r="B57" s="2940"/>
      <c r="C57" s="2940"/>
      <c r="D57" s="1334">
        <v>0.25</v>
      </c>
      <c r="E57" s="1334">
        <v>9.9999999999999995E-8</v>
      </c>
      <c r="F57" s="1334">
        <v>0.3</v>
      </c>
      <c r="G57" s="1335">
        <v>0.1</v>
      </c>
      <c r="H57" s="1334">
        <v>0.2</v>
      </c>
    </row>
    <row r="58" spans="1:8" ht="15" customHeight="1">
      <c r="A58" s="1336"/>
      <c r="B58" s="1336"/>
      <c r="C58" s="1336"/>
      <c r="D58" s="1337"/>
      <c r="E58" s="1337"/>
      <c r="F58" s="1337"/>
      <c r="G58" s="1337"/>
      <c r="H58" s="1337"/>
    </row>
    <row r="59" spans="1:8">
      <c r="A59" s="2944" t="s">
        <v>2887</v>
      </c>
      <c r="B59" s="2945"/>
      <c r="C59" s="2946"/>
      <c r="D59" s="1328" t="s">
        <v>2822</v>
      </c>
      <c r="E59" s="1328" t="s">
        <v>2822</v>
      </c>
      <c r="F59" s="1328" t="s">
        <v>2822</v>
      </c>
      <c r="G59" s="1328" t="s">
        <v>2822</v>
      </c>
      <c r="H59" s="1328" t="s">
        <v>2822</v>
      </c>
    </row>
    <row r="60" spans="1:8" ht="24.75" customHeight="1">
      <c r="A60" s="2962" t="s">
        <v>2886</v>
      </c>
      <c r="B60" s="2963"/>
      <c r="C60" s="2964"/>
      <c r="D60" s="1338">
        <v>5862.5</v>
      </c>
      <c r="E60" s="1339">
        <v>8270</v>
      </c>
      <c r="F60" s="1339">
        <v>8500</v>
      </c>
      <c r="G60" s="1339">
        <v>12243.75</v>
      </c>
      <c r="H60" s="1339">
        <v>6750</v>
      </c>
    </row>
    <row r="61" spans="1:8">
      <c r="A61" s="2962" t="s">
        <v>2885</v>
      </c>
      <c r="B61" s="2963"/>
      <c r="C61" s="2964"/>
      <c r="D61" s="1338" t="s">
        <v>2872</v>
      </c>
      <c r="E61" s="1338" t="s">
        <v>2872</v>
      </c>
      <c r="F61" s="1338" t="s">
        <v>2872</v>
      </c>
      <c r="G61" s="1338" t="s">
        <v>2872</v>
      </c>
      <c r="H61" s="1339">
        <v>720</v>
      </c>
    </row>
    <row r="62" spans="1:8">
      <c r="A62" s="2965" t="s">
        <v>2884</v>
      </c>
      <c r="B62" s="2966"/>
      <c r="C62" s="2967"/>
      <c r="D62" s="1340">
        <v>8100</v>
      </c>
      <c r="E62" s="1340" t="s">
        <v>2883</v>
      </c>
      <c r="F62" s="1340">
        <v>9.9999999999999995E-8</v>
      </c>
      <c r="G62" s="1340">
        <v>9.9999999999999995E-8</v>
      </c>
      <c r="H62" s="1340">
        <v>7470</v>
      </c>
    </row>
    <row r="63" spans="1:8" ht="15" customHeight="1">
      <c r="A63" s="2965" t="s">
        <v>2882</v>
      </c>
      <c r="B63" s="2966"/>
      <c r="C63" s="2967"/>
      <c r="D63" s="1339">
        <v>126.5</v>
      </c>
      <c r="E63" s="1339">
        <v>175</v>
      </c>
      <c r="F63" s="1339">
        <v>195</v>
      </c>
      <c r="G63" s="1338">
        <v>104.54</v>
      </c>
      <c r="H63" s="1339">
        <v>122.5</v>
      </c>
    </row>
    <row r="64" spans="1:8" ht="15" customHeight="1">
      <c r="A64" s="2965" t="s">
        <v>2881</v>
      </c>
      <c r="B64" s="2966"/>
      <c r="C64" s="2967"/>
      <c r="D64" s="1339">
        <v>415.66</v>
      </c>
      <c r="E64" s="1339">
        <v>417</v>
      </c>
      <c r="F64" s="1338">
        <v>325</v>
      </c>
      <c r="G64" s="1339">
        <v>343.5</v>
      </c>
      <c r="H64" s="1339">
        <v>635.5</v>
      </c>
    </row>
    <row r="65" spans="1:8" ht="15" customHeight="1">
      <c r="A65" s="1341"/>
      <c r="B65" s="2941" t="s">
        <v>304</v>
      </c>
      <c r="C65" s="2941"/>
      <c r="D65" s="1342">
        <f>SUM(D60:D64)</f>
        <v>14504.66</v>
      </c>
      <c r="E65" s="1343">
        <f>SUM(E60:E64)</f>
        <v>8862</v>
      </c>
      <c r="F65" s="1342">
        <f>SUM(F60:F64)</f>
        <v>9020.0000001000008</v>
      </c>
      <c r="G65" s="1342">
        <f>SUM(G60:G64)</f>
        <v>12691.790000100002</v>
      </c>
      <c r="H65" s="1342">
        <f>SUM(H60:H64)</f>
        <v>15698</v>
      </c>
    </row>
    <row r="66" spans="1:8" ht="15" customHeight="1">
      <c r="A66" s="1341" t="s">
        <v>3078</v>
      </c>
      <c r="B66" s="1344"/>
      <c r="C66" s="1344"/>
      <c r="D66" s="1342"/>
      <c r="E66" s="1343"/>
      <c r="F66" s="1342"/>
      <c r="G66" s="1342"/>
      <c r="H66" s="1342"/>
    </row>
    <row r="67" spans="1:8" ht="15" customHeight="1">
      <c r="A67" s="2959" t="s">
        <v>3079</v>
      </c>
      <c r="B67" s="2959"/>
      <c r="C67" s="1344"/>
      <c r="D67" s="1342"/>
      <c r="E67" s="1343"/>
      <c r="F67" s="1342"/>
      <c r="G67" s="1342"/>
      <c r="H67" s="1342"/>
    </row>
    <row r="68" spans="1:8" ht="15" customHeight="1">
      <c r="A68" s="2959" t="s">
        <v>3080</v>
      </c>
      <c r="B68" s="2959"/>
      <c r="C68" s="1344"/>
      <c r="D68" s="1342"/>
      <c r="E68" s="1343"/>
      <c r="F68" s="1342"/>
      <c r="G68" s="1342"/>
      <c r="H68" s="1342"/>
    </row>
    <row r="69" spans="1:8" ht="15" customHeight="1">
      <c r="A69" s="2959"/>
      <c r="B69" s="2959"/>
      <c r="C69" s="1344"/>
      <c r="D69" s="1342"/>
      <c r="E69" s="1343"/>
      <c r="F69" s="1342"/>
      <c r="G69" s="1342"/>
      <c r="H69" s="1342"/>
    </row>
    <row r="70" spans="1:8" ht="15" customHeight="1">
      <c r="A70" s="2959" t="s">
        <v>3081</v>
      </c>
      <c r="B70" s="2959"/>
      <c r="C70" s="1344"/>
      <c r="D70" s="1342"/>
      <c r="E70" s="1343"/>
      <c r="F70" s="1342"/>
      <c r="G70" s="1342"/>
      <c r="H70" s="1342"/>
    </row>
    <row r="71" spans="1:8" ht="15" customHeight="1">
      <c r="A71" s="2959"/>
      <c r="B71" s="2959"/>
      <c r="C71" s="1344"/>
      <c r="D71" s="1342"/>
      <c r="E71" s="1343"/>
      <c r="F71" s="1342"/>
      <c r="G71" s="1342"/>
      <c r="H71" s="1342"/>
    </row>
    <row r="72" spans="1:8" ht="15" customHeight="1">
      <c r="A72" s="1341" t="s">
        <v>3082</v>
      </c>
      <c r="B72" s="1344"/>
      <c r="C72" s="1344"/>
      <c r="D72" s="1342"/>
      <c r="E72" s="1343"/>
      <c r="F72" s="1342"/>
      <c r="G72" s="1342"/>
      <c r="H72" s="1342"/>
    </row>
    <row r="73" spans="1:8" ht="15" customHeight="1">
      <c r="A73" s="1341" t="s">
        <v>3083</v>
      </c>
      <c r="B73" s="1344"/>
      <c r="C73" s="1344"/>
      <c r="D73" s="1342"/>
      <c r="E73" s="1343"/>
      <c r="F73" s="1342"/>
      <c r="G73" s="1342"/>
      <c r="H73" s="1342"/>
    </row>
    <row r="74" spans="1:8" ht="15" customHeight="1">
      <c r="A74" s="1341" t="s">
        <v>3084</v>
      </c>
      <c r="B74" s="1344"/>
      <c r="C74" s="1344"/>
      <c r="D74" s="1342"/>
      <c r="E74" s="1343"/>
      <c r="F74" s="1342"/>
      <c r="G74" s="1342"/>
      <c r="H74" s="1342"/>
    </row>
    <row r="75" spans="1:8" ht="15" customHeight="1">
      <c r="A75" s="1341" t="s">
        <v>3085</v>
      </c>
      <c r="B75" s="1344"/>
      <c r="C75" s="1344"/>
      <c r="D75" s="1342"/>
      <c r="E75" s="1343"/>
      <c r="F75" s="1342"/>
      <c r="G75" s="1342"/>
      <c r="H75" s="1342"/>
    </row>
    <row r="76" spans="1:8" ht="15" customHeight="1">
      <c r="A76" s="1341" t="s">
        <v>3086</v>
      </c>
      <c r="B76" s="1344"/>
      <c r="C76" s="1344"/>
      <c r="D76" s="1342"/>
      <c r="E76" s="1343"/>
      <c r="F76" s="1342"/>
      <c r="G76" s="1342"/>
      <c r="H76" s="1342"/>
    </row>
    <row r="77" spans="1:8" ht="15" customHeight="1">
      <c r="A77" s="1341" t="s">
        <v>3087</v>
      </c>
      <c r="B77" s="1344"/>
      <c r="C77" s="1344"/>
      <c r="D77" s="1342"/>
      <c r="E77" s="1343"/>
      <c r="F77" s="1342"/>
      <c r="G77" s="1342"/>
      <c r="H77" s="1342"/>
    </row>
    <row r="78" spans="1:8" ht="15" customHeight="1">
      <c r="A78" s="2959" t="s">
        <v>3088</v>
      </c>
      <c r="B78" s="2959"/>
      <c r="C78" s="1344"/>
      <c r="D78" s="1342"/>
      <c r="E78" s="1343"/>
      <c r="F78" s="1342"/>
      <c r="G78" s="1342"/>
      <c r="H78" s="1342"/>
    </row>
    <row r="79" spans="1:8" ht="15" customHeight="1">
      <c r="A79" s="2959" t="s">
        <v>3089</v>
      </c>
      <c r="B79" s="2959"/>
      <c r="C79" s="1344"/>
      <c r="D79" s="1342"/>
      <c r="E79" s="1343"/>
      <c r="F79" s="1342"/>
      <c r="G79" s="1342"/>
      <c r="H79" s="1342"/>
    </row>
    <row r="80" spans="1:8" ht="15" customHeight="1">
      <c r="A80" s="2959"/>
      <c r="B80" s="2959"/>
      <c r="C80" s="1344"/>
      <c r="D80" s="1342"/>
      <c r="E80" s="1343"/>
      <c r="F80" s="1342"/>
      <c r="G80" s="1342"/>
      <c r="H80" s="1342"/>
    </row>
    <row r="81" spans="1:8" ht="15" customHeight="1">
      <c r="A81" s="2959" t="s">
        <v>3090</v>
      </c>
      <c r="B81" s="2959"/>
      <c r="C81" s="1344"/>
      <c r="D81" s="1342"/>
      <c r="E81" s="1343"/>
      <c r="F81" s="1342"/>
      <c r="G81" s="1342"/>
      <c r="H81" s="1342"/>
    </row>
    <row r="82" spans="1:8" ht="15" customHeight="1">
      <c r="A82" s="2959"/>
      <c r="B82" s="2959"/>
      <c r="C82" s="1344"/>
      <c r="D82" s="1342"/>
      <c r="E82" s="1343"/>
      <c r="F82" s="1342"/>
      <c r="G82" s="1342"/>
      <c r="H82" s="1342"/>
    </row>
    <row r="83" spans="1:8" ht="15" customHeight="1">
      <c r="A83" s="2959" t="s">
        <v>3091</v>
      </c>
      <c r="B83" s="2959"/>
      <c r="C83" s="1344"/>
      <c r="D83" s="1342"/>
      <c r="E83" s="1343"/>
      <c r="F83" s="1342"/>
      <c r="G83" s="1342"/>
      <c r="H83" s="1342"/>
    </row>
    <row r="84" spans="1:8" ht="15" customHeight="1">
      <c r="A84" s="2959"/>
      <c r="B84" s="2959"/>
      <c r="C84" s="1344"/>
      <c r="D84" s="1342"/>
      <c r="E84" s="1343"/>
      <c r="F84" s="1342"/>
      <c r="G84" s="1342"/>
      <c r="H84" s="1342"/>
    </row>
    <row r="85" spans="1:8" ht="15" customHeight="1">
      <c r="A85" s="2959" t="s">
        <v>3092</v>
      </c>
      <c r="B85" s="2959"/>
      <c r="C85" s="1344"/>
      <c r="D85" s="1342"/>
      <c r="E85" s="1343"/>
      <c r="F85" s="1342"/>
      <c r="G85" s="1342"/>
      <c r="H85" s="1342"/>
    </row>
    <row r="86" spans="1:8" ht="15" customHeight="1">
      <c r="A86" s="2959" t="s">
        <v>3093</v>
      </c>
      <c r="B86" s="2959"/>
      <c r="C86" s="1344"/>
      <c r="D86" s="1342"/>
      <c r="E86" s="1343"/>
      <c r="F86" s="1342"/>
      <c r="G86" s="1342"/>
      <c r="H86" s="1342"/>
    </row>
    <row r="87" spans="1:8" ht="15" customHeight="1">
      <c r="A87" s="1341"/>
      <c r="B87" s="1344"/>
      <c r="C87" s="1344"/>
      <c r="D87" s="1342"/>
      <c r="E87" s="1343"/>
      <c r="F87" s="1342"/>
      <c r="G87" s="1342"/>
      <c r="H87" s="1342"/>
    </row>
    <row r="88" spans="1:8" ht="15" customHeight="1">
      <c r="A88" s="1345" t="s">
        <v>3094</v>
      </c>
      <c r="B88" s="1344"/>
      <c r="C88" s="1344"/>
      <c r="D88" s="1346" t="s">
        <v>3095</v>
      </c>
      <c r="E88" s="1347" t="s">
        <v>3095</v>
      </c>
      <c r="F88" s="1346" t="s">
        <v>3095</v>
      </c>
      <c r="G88" s="1346" t="s">
        <v>869</v>
      </c>
      <c r="H88" s="1346" t="s">
        <v>3095</v>
      </c>
    </row>
    <row r="89" spans="1:8">
      <c r="A89" s="2960"/>
      <c r="B89" s="2960"/>
      <c r="C89" s="2961"/>
      <c r="D89" s="1348"/>
      <c r="E89" s="1348"/>
      <c r="F89" s="1348"/>
      <c r="G89" s="1348"/>
      <c r="H89" s="1348"/>
    </row>
    <row r="90" spans="1:8">
      <c r="A90" s="2944" t="s">
        <v>2880</v>
      </c>
      <c r="B90" s="2945"/>
      <c r="C90" s="2946"/>
      <c r="D90" s="1328" t="s">
        <v>2822</v>
      </c>
      <c r="E90" s="1328" t="s">
        <v>2822</v>
      </c>
      <c r="F90" s="1328" t="s">
        <v>2822</v>
      </c>
      <c r="G90" s="1328" t="s">
        <v>2822</v>
      </c>
      <c r="H90" s="1328" t="s">
        <v>2822</v>
      </c>
    </row>
    <row r="91" spans="1:8">
      <c r="A91" s="2951" t="s">
        <v>2879</v>
      </c>
      <c r="B91" s="2951"/>
      <c r="C91" s="2951"/>
      <c r="D91" s="1329">
        <v>1023.75</v>
      </c>
      <c r="E91" s="1329">
        <v>530</v>
      </c>
      <c r="F91" s="1329">
        <v>490</v>
      </c>
      <c r="G91" s="1330">
        <v>203.59</v>
      </c>
      <c r="H91" s="1329">
        <v>285</v>
      </c>
    </row>
    <row r="92" spans="1:8">
      <c r="A92" s="2952" t="s">
        <v>2878</v>
      </c>
      <c r="B92" s="2952"/>
      <c r="C92" s="2952"/>
      <c r="D92" s="1349">
        <v>180.7</v>
      </c>
      <c r="E92" s="1350">
        <v>400</v>
      </c>
      <c r="F92" s="1350">
        <v>345</v>
      </c>
      <c r="G92" s="1349">
        <v>183.75</v>
      </c>
      <c r="H92" s="1350">
        <v>191.25</v>
      </c>
    </row>
    <row r="93" spans="1:8">
      <c r="A93" s="2951" t="s">
        <v>2877</v>
      </c>
      <c r="B93" s="2951"/>
      <c r="C93" s="2951"/>
      <c r="D93" s="1351">
        <v>156.25</v>
      </c>
      <c r="E93" s="1351">
        <v>168.75</v>
      </c>
      <c r="F93" s="1351" t="s">
        <v>2786</v>
      </c>
      <c r="G93" s="1352">
        <v>100</v>
      </c>
      <c r="H93" s="1351">
        <v>112.5</v>
      </c>
    </row>
    <row r="94" spans="1:8">
      <c r="A94" s="2953" t="s">
        <v>2876</v>
      </c>
      <c r="B94" s="2954"/>
      <c r="C94" s="2955"/>
      <c r="D94" s="1353">
        <v>201.24</v>
      </c>
      <c r="E94" s="1354">
        <v>500</v>
      </c>
      <c r="F94" s="1354">
        <v>489</v>
      </c>
      <c r="G94" s="1354">
        <v>387.5</v>
      </c>
      <c r="H94" s="1354">
        <v>362.81</v>
      </c>
    </row>
    <row r="95" spans="1:8" ht="24.75">
      <c r="A95" s="2951" t="s">
        <v>2875</v>
      </c>
      <c r="B95" s="2951"/>
      <c r="C95" s="2951"/>
      <c r="D95" s="1355" t="s">
        <v>2874</v>
      </c>
      <c r="E95" s="1329">
        <v>1995</v>
      </c>
      <c r="F95" s="1329">
        <v>1695</v>
      </c>
      <c r="G95" s="1330">
        <v>1050</v>
      </c>
      <c r="H95" s="1329">
        <v>1480.63</v>
      </c>
    </row>
    <row r="96" spans="1:8">
      <c r="A96" s="2951" t="s">
        <v>2873</v>
      </c>
      <c r="B96" s="2951"/>
      <c r="C96" s="2951"/>
      <c r="D96" s="1330" t="s">
        <v>2872</v>
      </c>
      <c r="E96" s="1330" t="s">
        <v>2871</v>
      </c>
      <c r="F96" s="1330" t="s">
        <v>2786</v>
      </c>
      <c r="G96" s="1330" t="s">
        <v>2786</v>
      </c>
      <c r="H96" s="1330" t="s">
        <v>2351</v>
      </c>
    </row>
    <row r="97" spans="1:8">
      <c r="A97" s="2956" t="s">
        <v>2870</v>
      </c>
      <c r="B97" s="2957"/>
      <c r="C97" s="2958"/>
      <c r="D97" s="1329">
        <v>4711.24</v>
      </c>
      <c r="E97" s="1329">
        <v>6990</v>
      </c>
      <c r="F97" s="1329">
        <v>5999</v>
      </c>
      <c r="G97" s="1330">
        <v>3887.25</v>
      </c>
      <c r="H97" s="1329">
        <v>4612.5</v>
      </c>
    </row>
    <row r="98" spans="1:8">
      <c r="A98" s="2956" t="s">
        <v>2869</v>
      </c>
      <c r="B98" s="2957"/>
      <c r="C98" s="2958"/>
      <c r="D98" s="1329">
        <v>41.87</v>
      </c>
      <c r="E98" s="1329">
        <v>10600</v>
      </c>
      <c r="F98" s="1329">
        <v>199</v>
      </c>
      <c r="G98" s="1330">
        <v>33.5</v>
      </c>
      <c r="H98" s="1329">
        <v>1609.2</v>
      </c>
    </row>
    <row r="99" spans="1:8">
      <c r="A99" s="2956" t="s">
        <v>2868</v>
      </c>
      <c r="B99" s="2957"/>
      <c r="C99" s="2958"/>
      <c r="D99" s="1329">
        <v>27.49</v>
      </c>
      <c r="E99" s="1329" t="s">
        <v>828</v>
      </c>
      <c r="F99" s="1329">
        <v>170</v>
      </c>
      <c r="G99" s="1330">
        <v>9.86</v>
      </c>
      <c r="H99" s="1329" t="s">
        <v>2351</v>
      </c>
    </row>
    <row r="100" spans="1:8">
      <c r="A100" s="1356"/>
      <c r="B100" s="2941" t="s">
        <v>304</v>
      </c>
      <c r="C100" s="2941"/>
      <c r="D100" s="1342">
        <f>SUM(D91:D99)</f>
        <v>6342.54</v>
      </c>
      <c r="E100" s="1342">
        <f>SUM(E91:E99)</f>
        <v>21183.75</v>
      </c>
      <c r="F100" s="1342">
        <f>SUM(F91:F99)</f>
        <v>9387</v>
      </c>
      <c r="G100" s="1343">
        <f>SUM(G91:G99)</f>
        <v>5855.45</v>
      </c>
      <c r="H100" s="1342">
        <f>SUM(H91:H99)</f>
        <v>8653.8900000000012</v>
      </c>
    </row>
    <row r="102" spans="1:8">
      <c r="A102" s="2944" t="s">
        <v>2867</v>
      </c>
      <c r="B102" s="2945"/>
      <c r="C102" s="2946"/>
      <c r="D102" s="1328" t="s">
        <v>2822</v>
      </c>
      <c r="E102" s="1328" t="s">
        <v>2822</v>
      </c>
      <c r="F102" s="1328" t="s">
        <v>2822</v>
      </c>
      <c r="G102" s="1328" t="s">
        <v>2822</v>
      </c>
      <c r="H102" s="1328" t="s">
        <v>2822</v>
      </c>
    </row>
    <row r="103" spans="1:8" ht="24.75">
      <c r="A103" s="2947" t="s">
        <v>2866</v>
      </c>
      <c r="B103" s="2947"/>
      <c r="C103" s="2947"/>
      <c r="D103" s="1357" t="s">
        <v>2865</v>
      </c>
      <c r="E103" s="1329">
        <v>9.9999999999999995E-8</v>
      </c>
      <c r="F103" s="1329">
        <v>1150</v>
      </c>
      <c r="G103" s="1329">
        <v>862.5</v>
      </c>
      <c r="H103" s="1330">
        <v>425</v>
      </c>
    </row>
    <row r="104" spans="1:8">
      <c r="A104" s="2947" t="s">
        <v>2864</v>
      </c>
      <c r="B104" s="2947"/>
      <c r="C104" s="2947"/>
      <c r="D104" s="1358">
        <v>237.8</v>
      </c>
      <c r="E104" s="1329">
        <v>9.9999999999999995E-8</v>
      </c>
      <c r="F104" s="1329" t="s">
        <v>2786</v>
      </c>
      <c r="G104" s="1329" t="s">
        <v>2786</v>
      </c>
      <c r="H104" s="1329">
        <v>337.5</v>
      </c>
    </row>
    <row r="105" spans="1:8" ht="30.75" customHeight="1">
      <c r="A105" s="2947" t="s">
        <v>2863</v>
      </c>
      <c r="B105" s="2947"/>
      <c r="C105" s="2947"/>
      <c r="D105" s="1358">
        <v>506.25</v>
      </c>
      <c r="E105" s="1329">
        <v>9.9999999999999995E-8</v>
      </c>
      <c r="F105" s="1329">
        <v>895</v>
      </c>
      <c r="G105" s="1329">
        <v>407.5</v>
      </c>
      <c r="H105" s="1330">
        <v>342.5</v>
      </c>
    </row>
    <row r="106" spans="1:8">
      <c r="A106" s="2947" t="s">
        <v>2862</v>
      </c>
      <c r="B106" s="2947"/>
      <c r="C106" s="2947"/>
      <c r="D106" s="1358">
        <v>166.24</v>
      </c>
      <c r="E106" s="1329">
        <v>9.9999999999999995E-8</v>
      </c>
      <c r="F106" s="1329">
        <v>260</v>
      </c>
      <c r="G106" s="1330">
        <v>137.28</v>
      </c>
      <c r="H106" s="1329">
        <v>209.14</v>
      </c>
    </row>
    <row r="107" spans="1:8" ht="24.75">
      <c r="A107" s="2947" t="s">
        <v>2861</v>
      </c>
      <c r="B107" s="2947"/>
      <c r="C107" s="2947"/>
      <c r="D107" s="1357" t="s">
        <v>2860</v>
      </c>
      <c r="E107" s="1329">
        <v>9.9999999999999995E-8</v>
      </c>
      <c r="F107" s="1329">
        <v>1050</v>
      </c>
      <c r="G107" s="1329">
        <v>749.73</v>
      </c>
      <c r="H107" s="1330">
        <v>62.48</v>
      </c>
    </row>
    <row r="108" spans="1:8">
      <c r="A108" s="2948" t="s">
        <v>2859</v>
      </c>
      <c r="B108" s="2948"/>
      <c r="C108" s="2948"/>
      <c r="D108" s="1359">
        <f>SUM(D103:D106)</f>
        <v>910.29</v>
      </c>
      <c r="E108" s="1360">
        <f>SUM(E103:E106)</f>
        <v>3.9999999999999998E-7</v>
      </c>
      <c r="F108" s="1360">
        <f>SUM(F103:F106)</f>
        <v>2305</v>
      </c>
      <c r="G108" s="1360">
        <f>SUM(G103:G106)</f>
        <v>1407.28</v>
      </c>
      <c r="H108" s="1360">
        <f>SUM(H103:H106)</f>
        <v>1314.1399999999999</v>
      </c>
    </row>
    <row r="109" spans="1:8">
      <c r="A109" s="1361"/>
      <c r="B109" s="1361"/>
      <c r="C109" s="1361"/>
    </row>
    <row r="110" spans="1:8">
      <c r="A110" s="2938" t="s">
        <v>2858</v>
      </c>
      <c r="B110" s="2949"/>
      <c r="C110" s="2950"/>
      <c r="D110" s="1328" t="s">
        <v>2822</v>
      </c>
      <c r="E110" s="1328" t="s">
        <v>2822</v>
      </c>
      <c r="F110" s="1328" t="s">
        <v>2822</v>
      </c>
      <c r="G110" s="1328" t="s">
        <v>2822</v>
      </c>
      <c r="H110" s="1328" t="s">
        <v>2822</v>
      </c>
    </row>
    <row r="111" spans="1:8">
      <c r="A111" s="2942" t="s">
        <v>2857</v>
      </c>
      <c r="B111" s="2942"/>
      <c r="C111" s="2942"/>
      <c r="D111" s="1329">
        <v>117.49</v>
      </c>
      <c r="E111" s="1329">
        <v>9.9999999999999995E-8</v>
      </c>
      <c r="F111" s="1329">
        <v>180</v>
      </c>
      <c r="G111" s="1329">
        <v>95</v>
      </c>
      <c r="H111" s="1330">
        <v>70.989999999999995</v>
      </c>
    </row>
    <row r="112" spans="1:8">
      <c r="A112" s="2942" t="s">
        <v>2856</v>
      </c>
      <c r="B112" s="2942"/>
      <c r="C112" s="2942"/>
      <c r="D112" s="1329">
        <v>66.239999999999995</v>
      </c>
      <c r="E112" s="1329">
        <v>9.9999999999999995E-8</v>
      </c>
      <c r="F112" s="1329">
        <v>80</v>
      </c>
      <c r="G112" s="1330">
        <v>49.5</v>
      </c>
      <c r="H112" s="1329">
        <v>81.13</v>
      </c>
    </row>
    <row r="113" spans="1:8">
      <c r="A113" s="2942" t="s">
        <v>2855</v>
      </c>
      <c r="B113" s="2942"/>
      <c r="C113" s="2942"/>
      <c r="D113" s="1329">
        <v>2.57</v>
      </c>
      <c r="E113" s="1329">
        <v>9.9999999999999995E-8</v>
      </c>
      <c r="F113" s="1329">
        <v>10</v>
      </c>
      <c r="G113" s="1329">
        <v>1.9</v>
      </c>
      <c r="H113" s="1330">
        <v>1.1200000000000001</v>
      </c>
    </row>
    <row r="114" spans="1:8">
      <c r="A114" s="2942" t="s">
        <v>2854</v>
      </c>
      <c r="B114" s="2942"/>
      <c r="C114" s="2942"/>
      <c r="D114" s="1329">
        <v>21.88</v>
      </c>
      <c r="E114" s="1329">
        <v>9.9999999999999995E-8</v>
      </c>
      <c r="F114" s="1329">
        <v>60</v>
      </c>
      <c r="G114" s="1330">
        <v>17.05</v>
      </c>
      <c r="H114" s="1329">
        <v>20.94</v>
      </c>
    </row>
    <row r="115" spans="1:8">
      <c r="A115" s="2942" t="s">
        <v>2853</v>
      </c>
      <c r="B115" s="2942"/>
      <c r="C115" s="2942"/>
      <c r="D115" s="1329">
        <v>102.49</v>
      </c>
      <c r="E115" s="1329">
        <v>9.9999999999999995E-8</v>
      </c>
      <c r="F115" s="1329">
        <v>99</v>
      </c>
      <c r="G115" s="1329">
        <v>81.99</v>
      </c>
      <c r="H115" s="1330">
        <v>71.510000000000005</v>
      </c>
    </row>
    <row r="116" spans="1:8">
      <c r="A116" s="2942" t="s">
        <v>2852</v>
      </c>
      <c r="B116" s="2942"/>
      <c r="C116" s="2942"/>
      <c r="D116" s="1329">
        <v>41.89</v>
      </c>
      <c r="E116" s="1329">
        <v>9.9999999999999995E-8</v>
      </c>
      <c r="F116" s="1329">
        <v>60</v>
      </c>
      <c r="G116" s="1329">
        <v>33.5</v>
      </c>
      <c r="H116" s="1330">
        <v>21.79</v>
      </c>
    </row>
    <row r="117" spans="1:8">
      <c r="A117" s="2942" t="s">
        <v>2851</v>
      </c>
      <c r="B117" s="2942"/>
      <c r="C117" s="2942"/>
      <c r="D117" s="1329">
        <v>81.19</v>
      </c>
      <c r="E117" s="1329">
        <v>9.9999999999999995E-8</v>
      </c>
      <c r="F117" s="1329">
        <v>99</v>
      </c>
      <c r="G117" s="1329">
        <v>72.25</v>
      </c>
      <c r="H117" s="1330">
        <v>61.13</v>
      </c>
    </row>
    <row r="118" spans="1:8">
      <c r="A118" s="2942" t="s">
        <v>2850</v>
      </c>
      <c r="B118" s="2942"/>
      <c r="C118" s="2942"/>
      <c r="D118" s="1329">
        <v>10.1</v>
      </c>
      <c r="E118" s="1329">
        <v>9.9999999999999995E-8</v>
      </c>
      <c r="F118" s="1329">
        <v>25</v>
      </c>
      <c r="G118" s="1329">
        <v>9</v>
      </c>
      <c r="H118" s="1330">
        <v>3.62</v>
      </c>
    </row>
    <row r="119" spans="1:8">
      <c r="A119" s="2942" t="s">
        <v>2849</v>
      </c>
      <c r="B119" s="2942"/>
      <c r="C119" s="2942"/>
      <c r="D119" s="1329">
        <v>94.99</v>
      </c>
      <c r="E119" s="1329">
        <v>9.9999999999999995E-8</v>
      </c>
      <c r="F119" s="1329">
        <v>110</v>
      </c>
      <c r="G119" s="1330">
        <v>53.46</v>
      </c>
      <c r="H119" s="1329">
        <v>162.66</v>
      </c>
    </row>
    <row r="120" spans="1:8">
      <c r="A120" s="2942" t="s">
        <v>2848</v>
      </c>
      <c r="B120" s="2942"/>
      <c r="C120" s="2942"/>
      <c r="D120" s="1329">
        <v>81.239999999999995</v>
      </c>
      <c r="E120" s="1329">
        <v>9.9999999999999995E-8</v>
      </c>
      <c r="F120" s="1329">
        <v>95</v>
      </c>
      <c r="G120" s="1329">
        <v>53.19</v>
      </c>
      <c r="H120" s="1330">
        <v>39</v>
      </c>
    </row>
    <row r="121" spans="1:8">
      <c r="A121" s="2847" t="s">
        <v>2821</v>
      </c>
      <c r="B121" s="2847"/>
      <c r="C121" s="2847"/>
      <c r="D121" s="1329">
        <v>14.9</v>
      </c>
      <c r="E121" s="1329">
        <v>9.9999999999999995E-8</v>
      </c>
      <c r="F121" s="1329">
        <v>29.95</v>
      </c>
      <c r="G121" s="1330">
        <v>10</v>
      </c>
      <c r="H121" s="1329">
        <v>25</v>
      </c>
    </row>
    <row r="122" spans="1:8">
      <c r="A122" s="2847" t="s">
        <v>2847</v>
      </c>
      <c r="B122" s="2847"/>
      <c r="C122" s="2847"/>
      <c r="D122" s="1141">
        <v>163.9</v>
      </c>
      <c r="E122" s="1329">
        <v>9.9999999999999995E-8</v>
      </c>
      <c r="F122" s="1329">
        <v>359.4</v>
      </c>
      <c r="G122" s="1330">
        <v>120</v>
      </c>
      <c r="H122" s="1329">
        <v>300</v>
      </c>
    </row>
    <row r="123" spans="1:8">
      <c r="A123" s="2942" t="s">
        <v>2846</v>
      </c>
      <c r="B123" s="2942"/>
      <c r="C123" s="2942"/>
      <c r="D123" s="1330">
        <v>98.74</v>
      </c>
      <c r="E123" s="1329">
        <v>9.9999999999999995E-8</v>
      </c>
      <c r="F123" s="1329">
        <v>299</v>
      </c>
      <c r="G123" s="1329" t="s">
        <v>2786</v>
      </c>
      <c r="H123" s="1329">
        <v>180</v>
      </c>
    </row>
    <row r="124" spans="1:8">
      <c r="A124" s="2942" t="s">
        <v>2845</v>
      </c>
      <c r="B124" s="2942"/>
      <c r="C124" s="2942"/>
      <c r="D124" s="1329">
        <v>82.49</v>
      </c>
      <c r="E124" s="1329">
        <v>9.9999999999999995E-8</v>
      </c>
      <c r="F124" s="1329">
        <v>29</v>
      </c>
      <c r="G124" s="1329">
        <v>66</v>
      </c>
      <c r="H124" s="1330">
        <v>24.94</v>
      </c>
    </row>
    <row r="125" spans="1:8">
      <c r="A125" s="2941" t="s">
        <v>2844</v>
      </c>
      <c r="B125" s="2941"/>
      <c r="C125" s="2941"/>
      <c r="D125" s="1362">
        <f>SUM(D111:D124)</f>
        <v>980.1099999999999</v>
      </c>
      <c r="E125" s="1362">
        <f>SUM(E111:E124)</f>
        <v>1.3999999999999997E-6</v>
      </c>
      <c r="F125" s="1362">
        <f>SUM(F111:F124)</f>
        <v>1535.35</v>
      </c>
      <c r="G125" s="1360">
        <f>SUM(G111:G124)</f>
        <v>662.83999999999992</v>
      </c>
      <c r="H125" s="1362">
        <f>SUM(H111:H124)</f>
        <v>1063.83</v>
      </c>
    </row>
    <row r="127" spans="1:8">
      <c r="A127" s="2943" t="s">
        <v>2843</v>
      </c>
      <c r="B127" s="2943"/>
      <c r="C127" s="2943"/>
      <c r="D127" s="1328" t="s">
        <v>2822</v>
      </c>
      <c r="E127" s="1328" t="s">
        <v>2822</v>
      </c>
      <c r="F127" s="1328" t="s">
        <v>2822</v>
      </c>
      <c r="G127" s="1328" t="s">
        <v>2822</v>
      </c>
      <c r="H127" s="1328" t="s">
        <v>2822</v>
      </c>
    </row>
    <row r="128" spans="1:8">
      <c r="A128" s="2943" t="s">
        <v>2842</v>
      </c>
      <c r="B128" s="2943"/>
      <c r="C128" s="2943"/>
      <c r="D128" s="1329"/>
      <c r="E128" s="1329"/>
      <c r="F128" s="1329"/>
      <c r="G128" s="1329"/>
      <c r="H128" s="1329"/>
    </row>
    <row r="129" spans="1:8">
      <c r="A129" s="2940" t="s">
        <v>2841</v>
      </c>
      <c r="B129" s="2940"/>
      <c r="C129" s="2940"/>
      <c r="D129" s="1329">
        <v>4.9400000000000004</v>
      </c>
      <c r="E129" s="1329">
        <v>9.9999999999999995E-8</v>
      </c>
      <c r="F129" s="1329">
        <v>0.89</v>
      </c>
      <c r="G129" s="1330">
        <v>0.39</v>
      </c>
      <c r="H129" s="1329">
        <v>0.5</v>
      </c>
    </row>
    <row r="130" spans="1:8">
      <c r="A130" s="2940" t="s">
        <v>2840</v>
      </c>
      <c r="B130" s="2940"/>
      <c r="C130" s="2940"/>
      <c r="D130" s="1329">
        <v>2.0499999999999998</v>
      </c>
      <c r="E130" s="1329">
        <v>9.9999999999999995E-8</v>
      </c>
      <c r="F130" s="1329">
        <v>29</v>
      </c>
      <c r="G130" s="1330">
        <v>0.72</v>
      </c>
      <c r="H130" s="1329">
        <v>1.2</v>
      </c>
    </row>
    <row r="131" spans="1:8">
      <c r="A131" s="2940" t="s">
        <v>2839</v>
      </c>
      <c r="B131" s="2940"/>
      <c r="C131" s="2940"/>
      <c r="D131" s="1329">
        <v>7.0000000000000007E-2</v>
      </c>
      <c r="E131" s="1329">
        <v>9.9999999999999995E-8</v>
      </c>
      <c r="F131" s="1329">
        <v>0.24</v>
      </c>
      <c r="G131" s="1329">
        <v>0.14000000000000001</v>
      </c>
      <c r="H131" s="1330">
        <v>0.05</v>
      </c>
    </row>
    <row r="132" spans="1:8">
      <c r="A132" s="2940" t="s">
        <v>2838</v>
      </c>
      <c r="B132" s="2940"/>
      <c r="C132" s="2940"/>
      <c r="D132" s="1329">
        <v>0.1</v>
      </c>
      <c r="E132" s="1329">
        <v>9.9999999999999995E-8</v>
      </c>
      <c r="F132" s="1329">
        <v>0.28000000000000003</v>
      </c>
      <c r="G132" s="1329">
        <v>0.12</v>
      </c>
      <c r="H132" s="1330">
        <v>0.09</v>
      </c>
    </row>
    <row r="133" spans="1:8">
      <c r="A133" s="2940" t="s">
        <v>2837</v>
      </c>
      <c r="B133" s="2940"/>
      <c r="C133" s="2940"/>
      <c r="D133" s="1329">
        <v>0.05</v>
      </c>
      <c r="E133" s="1329">
        <v>9.9999999999999995E-8</v>
      </c>
      <c r="F133" s="1329">
        <v>0.16</v>
      </c>
      <c r="G133" s="1330">
        <v>0.03</v>
      </c>
      <c r="H133" s="1329">
        <v>0.05</v>
      </c>
    </row>
    <row r="134" spans="1:8">
      <c r="A134" s="2940" t="s">
        <v>2836</v>
      </c>
      <c r="B134" s="2940"/>
      <c r="C134" s="2940"/>
      <c r="D134" s="1330">
        <v>0.09</v>
      </c>
      <c r="E134" s="1329">
        <v>9.9999999999999995E-8</v>
      </c>
      <c r="F134" s="1329">
        <v>0.18</v>
      </c>
      <c r="G134" s="1329">
        <v>7.0000000000000007E-2</v>
      </c>
      <c r="H134" s="1330">
        <v>0.09</v>
      </c>
    </row>
    <row r="135" spans="1:8">
      <c r="A135" s="2940" t="s">
        <v>2835</v>
      </c>
      <c r="B135" s="2940"/>
      <c r="C135" s="2940"/>
      <c r="D135" s="1329">
        <v>0.1</v>
      </c>
      <c r="E135" s="1329">
        <v>9.9999999999999995E-8</v>
      </c>
      <c r="F135" s="1329">
        <v>0.2</v>
      </c>
      <c r="G135" s="1329">
        <v>0.1</v>
      </c>
      <c r="H135" s="1330">
        <v>0.09</v>
      </c>
    </row>
    <row r="136" spans="1:8">
      <c r="A136" s="2940" t="s">
        <v>2834</v>
      </c>
      <c r="B136" s="2940"/>
      <c r="C136" s="2940"/>
      <c r="D136" s="1329">
        <v>0.1</v>
      </c>
      <c r="E136" s="1329">
        <v>0.09</v>
      </c>
      <c r="F136" s="1329">
        <v>0.45</v>
      </c>
      <c r="G136" s="1330">
        <v>7.0000000000000007E-2</v>
      </c>
      <c r="H136" s="1329">
        <v>0.2</v>
      </c>
    </row>
    <row r="137" spans="1:8">
      <c r="A137" s="2940" t="s">
        <v>2833</v>
      </c>
      <c r="B137" s="2940"/>
      <c r="C137" s="2940"/>
      <c r="D137" s="1329">
        <v>0.23</v>
      </c>
      <c r="E137" s="1329">
        <v>0.15</v>
      </c>
      <c r="F137" s="1329">
        <v>0.42</v>
      </c>
      <c r="G137" s="1330">
        <v>0.1</v>
      </c>
      <c r="H137" s="1329">
        <v>0.2</v>
      </c>
    </row>
    <row r="138" spans="1:8">
      <c r="A138" s="2940" t="s">
        <v>2832</v>
      </c>
      <c r="B138" s="2940"/>
      <c r="C138" s="2940"/>
      <c r="D138" s="1329">
        <v>0.14000000000000001</v>
      </c>
      <c r="E138" s="1330">
        <v>0.06</v>
      </c>
      <c r="F138" s="1329">
        <v>0.45</v>
      </c>
      <c r="G138" s="1329">
        <v>0.1</v>
      </c>
      <c r="H138" s="1329">
        <v>0.28999999999999998</v>
      </c>
    </row>
    <row r="139" spans="1:8">
      <c r="A139" s="2940" t="s">
        <v>2831</v>
      </c>
      <c r="B139" s="2940"/>
      <c r="C139" s="2940"/>
      <c r="D139" s="1330">
        <v>0.11</v>
      </c>
      <c r="E139" s="1329">
        <v>0.12</v>
      </c>
      <c r="F139" s="1329">
        <v>0.22</v>
      </c>
      <c r="G139" s="1329">
        <v>0.24</v>
      </c>
      <c r="H139" s="1329">
        <v>0.14000000000000001</v>
      </c>
    </row>
    <row r="140" spans="1:8">
      <c r="A140" s="2940" t="s">
        <v>2830</v>
      </c>
      <c r="B140" s="2940"/>
      <c r="C140" s="2940"/>
      <c r="D140" s="1330">
        <v>0.18</v>
      </c>
      <c r="E140" s="1329">
        <v>9.9999999999999995E-8</v>
      </c>
      <c r="F140" s="1329">
        <v>0.49</v>
      </c>
      <c r="G140" s="1330">
        <v>0.18</v>
      </c>
      <c r="H140" s="1329">
        <v>0.28999999999999998</v>
      </c>
    </row>
    <row r="141" spans="1:8">
      <c r="A141" s="2940" t="s">
        <v>2829</v>
      </c>
      <c r="B141" s="2940"/>
      <c r="C141" s="2940"/>
      <c r="D141" s="1330">
        <v>0.06</v>
      </c>
      <c r="E141" s="1329">
        <v>9.9999999999999995E-8</v>
      </c>
      <c r="F141" s="1329">
        <v>0.24</v>
      </c>
      <c r="G141" s="1329">
        <v>1.07</v>
      </c>
      <c r="H141" s="1329">
        <v>0.05</v>
      </c>
    </row>
    <row r="142" spans="1:8">
      <c r="A142" s="2940" t="s">
        <v>2828</v>
      </c>
      <c r="B142" s="2940"/>
      <c r="C142" s="2940"/>
      <c r="D142" s="1329">
        <v>0.13</v>
      </c>
      <c r="E142" s="1329">
        <v>9.9999999999999995E-8</v>
      </c>
      <c r="F142" s="1329">
        <v>0.28000000000000003</v>
      </c>
      <c r="G142" s="1329">
        <v>0.37</v>
      </c>
      <c r="H142" s="1330">
        <v>0.09</v>
      </c>
    </row>
    <row r="143" spans="1:8">
      <c r="A143" s="2940" t="s">
        <v>2827</v>
      </c>
      <c r="B143" s="2940"/>
      <c r="C143" s="2940"/>
      <c r="D143" s="1329">
        <v>0.19</v>
      </c>
      <c r="E143" s="1329">
        <v>9.9999999999999995E-8</v>
      </c>
      <c r="F143" s="1329">
        <v>0.3</v>
      </c>
      <c r="G143" s="1329">
        <v>0.46</v>
      </c>
      <c r="H143" s="1330">
        <v>0.12</v>
      </c>
    </row>
    <row r="144" spans="1:8">
      <c r="A144" s="2940" t="s">
        <v>2826</v>
      </c>
      <c r="B144" s="2940"/>
      <c r="C144" s="2940"/>
      <c r="D144" s="1329">
        <v>0.1</v>
      </c>
      <c r="E144" s="1329">
        <v>9.9999999999999995E-8</v>
      </c>
      <c r="F144" s="1329">
        <v>0.28000000000000003</v>
      </c>
      <c r="G144" s="1329">
        <v>0.15</v>
      </c>
      <c r="H144" s="1330">
        <v>0.09</v>
      </c>
    </row>
    <row r="145" spans="1:8">
      <c r="A145" s="2940" t="s">
        <v>2825</v>
      </c>
      <c r="B145" s="2940"/>
      <c r="C145" s="2940"/>
      <c r="D145" s="1329">
        <v>0.23</v>
      </c>
      <c r="E145" s="1329">
        <v>9.9999999999999995E-8</v>
      </c>
      <c r="F145" s="1329">
        <v>0.32</v>
      </c>
      <c r="G145" s="1329">
        <v>0.28000000000000003</v>
      </c>
      <c r="H145" s="1330">
        <v>0.16</v>
      </c>
    </row>
    <row r="146" spans="1:8">
      <c r="A146" s="2940" t="s">
        <v>2824</v>
      </c>
      <c r="B146" s="2940"/>
      <c r="C146" s="2940"/>
      <c r="D146" s="1329">
        <v>0.38</v>
      </c>
      <c r="E146" s="1329">
        <v>9.9999999999999995E-8</v>
      </c>
      <c r="F146" s="1329">
        <v>0.36</v>
      </c>
      <c r="G146" s="1329">
        <v>0.42</v>
      </c>
      <c r="H146" s="1330">
        <v>0.27</v>
      </c>
    </row>
    <row r="147" spans="1:8">
      <c r="A147" s="2941"/>
      <c r="B147" s="2941"/>
      <c r="C147" s="2941"/>
      <c r="D147" s="1362"/>
      <c r="E147" s="1362"/>
      <c r="F147" s="1362"/>
      <c r="G147" s="1362"/>
      <c r="H147" s="1360"/>
    </row>
    <row r="148" spans="1:8">
      <c r="A148" s="1165"/>
      <c r="B148" s="1165"/>
      <c r="C148" s="1164"/>
      <c r="D148" s="1363"/>
      <c r="E148" s="1363"/>
      <c r="F148" s="1363"/>
      <c r="G148" s="1363"/>
      <c r="H148" s="1363"/>
    </row>
    <row r="149" spans="1:8">
      <c r="A149" s="1161" t="s">
        <v>2823</v>
      </c>
      <c r="B149" s="1160"/>
      <c r="C149" s="1160"/>
      <c r="D149" s="1328" t="s">
        <v>2822</v>
      </c>
      <c r="E149" s="1328" t="s">
        <v>2822</v>
      </c>
      <c r="F149" s="1328" t="s">
        <v>2822</v>
      </c>
      <c r="G149" s="1328" t="s">
        <v>2822</v>
      </c>
      <c r="H149" s="1328" t="s">
        <v>2822</v>
      </c>
    </row>
    <row r="150" spans="1:8">
      <c r="A150" s="2847" t="s">
        <v>2821</v>
      </c>
      <c r="B150" s="2847"/>
      <c r="C150" s="2847"/>
      <c r="D150" s="1329">
        <v>11.9</v>
      </c>
      <c r="E150" s="1329">
        <v>9.9999999999999995E-8</v>
      </c>
      <c r="F150" s="1329">
        <v>20</v>
      </c>
      <c r="G150" s="1330">
        <v>10</v>
      </c>
      <c r="H150" s="1329">
        <v>25</v>
      </c>
    </row>
    <row r="151" spans="1:8">
      <c r="A151" s="2847" t="s">
        <v>2820</v>
      </c>
      <c r="B151" s="2847"/>
      <c r="C151" s="2847"/>
      <c r="D151" s="1141">
        <v>130.9</v>
      </c>
      <c r="E151" s="1329">
        <v>9.9999999999999995E-8</v>
      </c>
      <c r="F151" s="1329">
        <v>240</v>
      </c>
      <c r="G151" s="1330">
        <v>120</v>
      </c>
      <c r="H151" s="1329">
        <v>300</v>
      </c>
    </row>
    <row r="152" spans="1:8">
      <c r="A152" s="2939" t="s">
        <v>2819</v>
      </c>
      <c r="B152" s="2939"/>
      <c r="C152" s="2939"/>
      <c r="D152" s="1329" t="s">
        <v>2818</v>
      </c>
      <c r="E152" s="1329">
        <v>9.9999999999999995E-8</v>
      </c>
      <c r="F152" s="1329"/>
      <c r="G152" s="1329" t="s">
        <v>2817</v>
      </c>
      <c r="H152" s="1329" t="s">
        <v>2816</v>
      </c>
    </row>
    <row r="153" spans="1:8" ht="24.75" customHeight="1">
      <c r="A153" s="2939" t="s">
        <v>2815</v>
      </c>
      <c r="B153" s="2939"/>
      <c r="C153" s="2939"/>
      <c r="D153" s="1329" t="s">
        <v>2814</v>
      </c>
      <c r="E153" s="1329"/>
      <c r="F153" s="1329" t="s">
        <v>2813</v>
      </c>
      <c r="G153" s="1329">
        <v>7.2</v>
      </c>
      <c r="H153" s="1329" t="s">
        <v>2812</v>
      </c>
    </row>
    <row r="154" spans="1:8" ht="24.75">
      <c r="A154" s="2939" t="s">
        <v>2811</v>
      </c>
      <c r="B154" s="2939"/>
      <c r="C154" s="2939"/>
      <c r="D154" s="1355" t="s">
        <v>2810</v>
      </c>
      <c r="E154" s="1329">
        <v>9.9999999999999995E-8</v>
      </c>
      <c r="F154" s="1329">
        <v>65</v>
      </c>
      <c r="G154" s="1330">
        <v>22</v>
      </c>
      <c r="H154" s="1329">
        <v>80</v>
      </c>
    </row>
    <row r="155" spans="1:8" ht="36.75">
      <c r="A155" s="2939" t="s">
        <v>2809</v>
      </c>
      <c r="B155" s="2939"/>
      <c r="C155" s="2939"/>
      <c r="D155" s="1355" t="s">
        <v>2808</v>
      </c>
      <c r="E155" s="1329">
        <v>9.9999999999999995E-8</v>
      </c>
      <c r="F155" s="1329">
        <v>97.5</v>
      </c>
      <c r="G155" s="1330">
        <v>22</v>
      </c>
      <c r="H155" s="1329">
        <v>135</v>
      </c>
    </row>
    <row r="156" spans="1:8" ht="24.75">
      <c r="A156" s="2939" t="s">
        <v>2807</v>
      </c>
      <c r="B156" s="2939"/>
      <c r="C156" s="2939"/>
      <c r="D156" s="1355" t="s">
        <v>2806</v>
      </c>
      <c r="E156" s="1329">
        <v>9.9999999999999995E-8</v>
      </c>
      <c r="F156" s="1329">
        <v>75</v>
      </c>
      <c r="G156" s="1330">
        <v>22</v>
      </c>
      <c r="H156" s="1329">
        <v>135</v>
      </c>
    </row>
    <row r="157" spans="1:8" ht="24.75">
      <c r="A157" s="2939" t="s">
        <v>2805</v>
      </c>
      <c r="B157" s="2939"/>
      <c r="C157" s="2939"/>
      <c r="D157" s="1355" t="s">
        <v>2804</v>
      </c>
      <c r="E157" s="1329">
        <v>9.9999999999999995E-8</v>
      </c>
      <c r="F157" s="1330">
        <v>90</v>
      </c>
      <c r="G157" s="1330">
        <v>90</v>
      </c>
      <c r="H157" s="1330">
        <v>90</v>
      </c>
    </row>
    <row r="158" spans="1:8" ht="36.75">
      <c r="A158" s="2939" t="s">
        <v>2803</v>
      </c>
      <c r="B158" s="2939"/>
      <c r="C158" s="2939"/>
      <c r="D158" s="1355" t="s">
        <v>2802</v>
      </c>
      <c r="E158" s="1329">
        <v>9.9999999999999995E-8</v>
      </c>
      <c r="F158" s="1329">
        <v>135</v>
      </c>
      <c r="G158" s="1329">
        <v>135</v>
      </c>
      <c r="H158" s="1330">
        <v>90</v>
      </c>
    </row>
    <row r="159" spans="1:8" ht="30" customHeight="1">
      <c r="A159" s="2939" t="s">
        <v>2799</v>
      </c>
      <c r="B159" s="2939"/>
      <c r="C159" s="2939"/>
      <c r="D159" s="1330">
        <v>42</v>
      </c>
      <c r="E159" s="1329">
        <v>9.9999999999999995E-8</v>
      </c>
      <c r="F159" s="1330">
        <v>42</v>
      </c>
      <c r="G159" s="1330" t="s">
        <v>2798</v>
      </c>
      <c r="H159" s="1329" t="s">
        <v>2351</v>
      </c>
    </row>
    <row r="160" spans="1:8" ht="29.25" customHeight="1">
      <c r="A160" s="2939" t="s">
        <v>2797</v>
      </c>
      <c r="B160" s="2939"/>
      <c r="C160" s="2939"/>
      <c r="D160" s="1330">
        <v>63</v>
      </c>
      <c r="E160" s="1329">
        <v>9.9999999999999995E-8</v>
      </c>
      <c r="F160" s="1330">
        <v>63</v>
      </c>
      <c r="G160" s="1330" t="s">
        <v>2796</v>
      </c>
      <c r="H160" s="1329" t="s">
        <v>2351</v>
      </c>
    </row>
    <row r="161" spans="1:8" ht="30.75" customHeight="1">
      <c r="A161" s="2939" t="s">
        <v>2801</v>
      </c>
      <c r="B161" s="2939"/>
      <c r="C161" s="2939"/>
      <c r="D161" s="1330">
        <v>70</v>
      </c>
      <c r="E161" s="1329">
        <v>9.9999999999999995E-8</v>
      </c>
      <c r="F161" s="1330">
        <v>70</v>
      </c>
      <c r="G161" s="1330">
        <v>70</v>
      </c>
      <c r="H161" s="1329">
        <v>80</v>
      </c>
    </row>
    <row r="162" spans="1:8" ht="27.75" customHeight="1">
      <c r="A162" s="2939" t="s">
        <v>2800</v>
      </c>
      <c r="B162" s="2939"/>
      <c r="C162" s="2939"/>
      <c r="D162" s="1330">
        <v>105</v>
      </c>
      <c r="E162" s="1329">
        <v>9.9999999999999995E-8</v>
      </c>
      <c r="F162" s="1330">
        <v>105</v>
      </c>
      <c r="G162" s="1330">
        <v>105</v>
      </c>
      <c r="H162" s="1329">
        <v>110</v>
      </c>
    </row>
    <row r="163" spans="1:8" ht="24.75" customHeight="1">
      <c r="A163" s="2939" t="s">
        <v>2799</v>
      </c>
      <c r="B163" s="2939"/>
      <c r="C163" s="2939"/>
      <c r="D163" s="1330">
        <v>42</v>
      </c>
      <c r="E163" s="1329">
        <v>9.9999999999999995E-8</v>
      </c>
      <c r="F163" s="1330">
        <v>42</v>
      </c>
      <c r="G163" s="1330" t="s">
        <v>2798</v>
      </c>
      <c r="H163" s="1329" t="s">
        <v>2351</v>
      </c>
    </row>
    <row r="164" spans="1:8" ht="33" customHeight="1">
      <c r="A164" s="2939" t="s">
        <v>2797</v>
      </c>
      <c r="B164" s="2939"/>
      <c r="C164" s="2939"/>
      <c r="D164" s="1330">
        <v>63</v>
      </c>
      <c r="E164" s="1329">
        <v>9.9999999999999995E-8</v>
      </c>
      <c r="F164" s="1330">
        <v>63</v>
      </c>
      <c r="G164" s="1330" t="s">
        <v>2796</v>
      </c>
      <c r="H164" s="1329" t="s">
        <v>2351</v>
      </c>
    </row>
    <row r="165" spans="1:8" ht="27" customHeight="1">
      <c r="A165" s="2871" t="s">
        <v>2795</v>
      </c>
      <c r="B165" s="2871"/>
      <c r="C165" s="2871"/>
      <c r="D165" s="1364" t="s">
        <v>2794</v>
      </c>
      <c r="E165" s="1334">
        <v>9.9999999999999995E-8</v>
      </c>
      <c r="F165" s="1334">
        <v>0.28999999999999998</v>
      </c>
      <c r="G165" s="1335">
        <v>0.1</v>
      </c>
      <c r="H165" s="1334">
        <v>0.2</v>
      </c>
    </row>
    <row r="166" spans="1:8">
      <c r="A166" s="1153"/>
      <c r="B166" s="1153"/>
      <c r="C166" s="1153"/>
      <c r="D166" s="1153"/>
      <c r="E166" s="1365"/>
      <c r="F166" s="1366"/>
      <c r="G166" s="1366"/>
      <c r="H166" s="1366"/>
    </row>
    <row r="167" spans="1:8" ht="15" customHeight="1">
      <c r="A167" s="2868" t="s">
        <v>2793</v>
      </c>
      <c r="B167" s="2869"/>
      <c r="C167" s="2870"/>
      <c r="D167" s="1367" t="s">
        <v>2792</v>
      </c>
      <c r="E167" s="1367" t="s">
        <v>2792</v>
      </c>
      <c r="F167" s="1367" t="s">
        <v>2792</v>
      </c>
      <c r="G167" s="1367" t="s">
        <v>2792</v>
      </c>
      <c r="H167" s="1367" t="s">
        <v>2792</v>
      </c>
    </row>
    <row r="168" spans="1:8">
      <c r="A168" s="2858" t="s">
        <v>2789</v>
      </c>
      <c r="B168" s="2859"/>
      <c r="C168" s="2860"/>
      <c r="D168" s="1329">
        <v>45</v>
      </c>
      <c r="E168" s="1330">
        <v>9.9999999999999995E-8</v>
      </c>
      <c r="F168" s="1330" t="s">
        <v>2786</v>
      </c>
      <c r="G168" s="1330" t="s">
        <v>2351</v>
      </c>
      <c r="H168" s="1329">
        <v>75</v>
      </c>
    </row>
    <row r="169" spans="1:8">
      <c r="A169" s="2858" t="s">
        <v>257</v>
      </c>
      <c r="B169" s="2859"/>
      <c r="C169" s="2860"/>
      <c r="D169" s="1329">
        <v>45</v>
      </c>
      <c r="E169" s="1330">
        <v>9.9999999999999995E-8</v>
      </c>
      <c r="F169" s="1330" t="s">
        <v>2786</v>
      </c>
      <c r="G169" s="1330" t="s">
        <v>2351</v>
      </c>
      <c r="H169" s="1329">
        <v>75</v>
      </c>
    </row>
    <row r="170" spans="1:8">
      <c r="A170" s="2858" t="s">
        <v>2788</v>
      </c>
      <c r="B170" s="2859"/>
      <c r="C170" s="2860"/>
      <c r="D170" s="1329">
        <v>45</v>
      </c>
      <c r="E170" s="1330">
        <v>9.9999999999999995E-8</v>
      </c>
      <c r="F170" s="1330" t="s">
        <v>2786</v>
      </c>
      <c r="G170" s="1330" t="s">
        <v>2351</v>
      </c>
      <c r="H170" s="1329">
        <v>75</v>
      </c>
    </row>
    <row r="171" spans="1:8">
      <c r="A171" s="2858" t="s">
        <v>2787</v>
      </c>
      <c r="B171" s="2859"/>
      <c r="C171" s="2860"/>
      <c r="D171" s="1329">
        <v>45</v>
      </c>
      <c r="E171" s="1330">
        <v>9.9999999999999995E-8</v>
      </c>
      <c r="F171" s="1330" t="s">
        <v>2786</v>
      </c>
      <c r="G171" s="1330" t="s">
        <v>2351</v>
      </c>
      <c r="H171" s="1329">
        <v>75</v>
      </c>
    </row>
    <row r="172" spans="1:8" ht="24">
      <c r="A172" s="2872"/>
      <c r="B172" s="2872"/>
      <c r="C172" s="2873"/>
      <c r="D172" s="1368" t="s">
        <v>2791</v>
      </c>
      <c r="E172" s="1368" t="s">
        <v>2791</v>
      </c>
      <c r="F172" s="1368" t="s">
        <v>2791</v>
      </c>
      <c r="G172" s="1368" t="s">
        <v>2791</v>
      </c>
      <c r="H172" s="1368" t="s">
        <v>2791</v>
      </c>
    </row>
    <row r="173" spans="1:8">
      <c r="A173" s="2861" t="s">
        <v>2789</v>
      </c>
      <c r="B173" s="2861"/>
      <c r="C173" s="2861"/>
      <c r="D173" s="1329">
        <v>10</v>
      </c>
      <c r="E173" s="1330">
        <v>9.9999999999999995E-8</v>
      </c>
      <c r="F173" s="1330" t="s">
        <v>2786</v>
      </c>
      <c r="G173" s="1330" t="s">
        <v>2351</v>
      </c>
      <c r="H173" s="1330" t="s">
        <v>2351</v>
      </c>
    </row>
    <row r="174" spans="1:8">
      <c r="A174" s="2861" t="s">
        <v>257</v>
      </c>
      <c r="B174" s="2861"/>
      <c r="C174" s="2861"/>
      <c r="D174" s="1329">
        <v>10</v>
      </c>
      <c r="E174" s="1330">
        <v>9.9999999999999995E-8</v>
      </c>
      <c r="F174" s="1330" t="s">
        <v>2786</v>
      </c>
      <c r="G174" s="1330" t="s">
        <v>2351</v>
      </c>
      <c r="H174" s="1330" t="s">
        <v>2351</v>
      </c>
    </row>
    <row r="175" spans="1:8">
      <c r="A175" s="2861" t="s">
        <v>2788</v>
      </c>
      <c r="B175" s="2861"/>
      <c r="C175" s="2861"/>
      <c r="D175" s="1329">
        <v>10</v>
      </c>
      <c r="E175" s="1330">
        <v>9.9999999999999995E-8</v>
      </c>
      <c r="F175" s="1330" t="s">
        <v>2786</v>
      </c>
      <c r="G175" s="1330" t="s">
        <v>2351</v>
      </c>
      <c r="H175" s="1330" t="s">
        <v>2351</v>
      </c>
    </row>
    <row r="176" spans="1:8">
      <c r="A176" s="2861" t="s">
        <v>2787</v>
      </c>
      <c r="B176" s="2861"/>
      <c r="C176" s="2861"/>
      <c r="D176" s="1329">
        <v>10</v>
      </c>
      <c r="E176" s="1330">
        <v>9.9999999999999995E-8</v>
      </c>
      <c r="F176" s="1330" t="s">
        <v>2786</v>
      </c>
      <c r="G176" s="1330" t="s">
        <v>2351</v>
      </c>
      <c r="H176" s="1330" t="s">
        <v>2351</v>
      </c>
    </row>
    <row r="177" spans="1:8">
      <c r="A177" s="2861"/>
      <c r="B177" s="2861"/>
      <c r="C177" s="2861"/>
      <c r="D177" s="1369" t="s">
        <v>2790</v>
      </c>
      <c r="E177" s="1369" t="s">
        <v>2790</v>
      </c>
      <c r="F177" s="1369" t="s">
        <v>2790</v>
      </c>
      <c r="G177" s="1369" t="s">
        <v>2790</v>
      </c>
      <c r="H177" s="1369" t="s">
        <v>2790</v>
      </c>
    </row>
    <row r="178" spans="1:8">
      <c r="A178" s="2858" t="s">
        <v>2789</v>
      </c>
      <c r="B178" s="2859"/>
      <c r="C178" s="2860"/>
      <c r="D178" s="1329">
        <v>1.04</v>
      </c>
      <c r="E178" s="1330">
        <v>9.9999999999999995E-8</v>
      </c>
      <c r="F178" s="1330" t="s">
        <v>2786</v>
      </c>
      <c r="G178" s="1330" t="s">
        <v>2351</v>
      </c>
      <c r="H178" s="1330" t="s">
        <v>2351</v>
      </c>
    </row>
    <row r="179" spans="1:8">
      <c r="A179" s="2861" t="s">
        <v>257</v>
      </c>
      <c r="B179" s="2861"/>
      <c r="C179" s="2861"/>
      <c r="D179" s="1329">
        <v>1.04</v>
      </c>
      <c r="E179" s="1330">
        <v>9.9999999999999995E-8</v>
      </c>
      <c r="F179" s="1330" t="s">
        <v>2786</v>
      </c>
      <c r="G179" s="1330" t="s">
        <v>2351</v>
      </c>
      <c r="H179" s="1330" t="s">
        <v>2351</v>
      </c>
    </row>
    <row r="180" spans="1:8">
      <c r="A180" s="2861" t="s">
        <v>2788</v>
      </c>
      <c r="B180" s="2861"/>
      <c r="C180" s="2861"/>
      <c r="D180" s="1329">
        <v>1.04</v>
      </c>
      <c r="E180" s="1330">
        <v>9.9999999999999995E-8</v>
      </c>
      <c r="F180" s="1330" t="s">
        <v>2786</v>
      </c>
      <c r="G180" s="1330" t="s">
        <v>2351</v>
      </c>
      <c r="H180" s="1330" t="s">
        <v>2351</v>
      </c>
    </row>
    <row r="181" spans="1:8">
      <c r="A181" s="2861" t="s">
        <v>2787</v>
      </c>
      <c r="B181" s="2861"/>
      <c r="C181" s="2861"/>
      <c r="D181" s="1329">
        <v>1.04</v>
      </c>
      <c r="E181" s="1330">
        <v>9.9999999999999995E-8</v>
      </c>
      <c r="F181" s="1330" t="s">
        <v>2786</v>
      </c>
      <c r="G181" s="1330" t="s">
        <v>2351</v>
      </c>
      <c r="H181" s="1330" t="s">
        <v>2351</v>
      </c>
    </row>
    <row r="182" spans="1:8" ht="15" customHeight="1">
      <c r="A182" s="1140"/>
      <c r="B182" s="1140"/>
      <c r="C182" s="1140"/>
      <c r="D182" s="1370"/>
      <c r="E182" s="1370"/>
      <c r="F182" s="1370"/>
      <c r="G182" s="1370"/>
      <c r="H182" s="1370"/>
    </row>
    <row r="183" spans="1:8" ht="24.75">
      <c r="A183" s="2862" t="s">
        <v>2785</v>
      </c>
      <c r="B183" s="2863"/>
      <c r="C183" s="2864"/>
      <c r="D183" s="1371" t="s">
        <v>2784</v>
      </c>
      <c r="E183" s="1372" t="s">
        <v>2783</v>
      </c>
      <c r="F183" s="1304" t="s">
        <v>2782</v>
      </c>
      <c r="G183" s="1372" t="s">
        <v>2781</v>
      </c>
      <c r="H183" s="1304" t="s">
        <v>2780</v>
      </c>
    </row>
    <row r="184" spans="1:8" ht="24.75">
      <c r="A184" s="2862" t="s">
        <v>2779</v>
      </c>
      <c r="B184" s="2863"/>
      <c r="C184" s="2864"/>
      <c r="D184" s="1372" t="s">
        <v>2778</v>
      </c>
      <c r="E184" s="1304" t="s">
        <v>2777</v>
      </c>
      <c r="F184" s="1304" t="s">
        <v>2776</v>
      </c>
      <c r="G184" s="1373" t="s">
        <v>2775</v>
      </c>
      <c r="H184" s="1304" t="s">
        <v>2774</v>
      </c>
    </row>
    <row r="185" spans="1:8" ht="36.75">
      <c r="A185" s="2862" t="s">
        <v>2773</v>
      </c>
      <c r="B185" s="2863"/>
      <c r="C185" s="2864"/>
      <c r="D185" s="1374" t="s">
        <v>2772</v>
      </c>
      <c r="E185" s="1304">
        <v>8</v>
      </c>
      <c r="F185" s="1372" t="s">
        <v>2771</v>
      </c>
      <c r="G185" s="1304">
        <v>12</v>
      </c>
      <c r="H185" s="1304">
        <v>29</v>
      </c>
    </row>
    <row r="186" spans="1:8" ht="36.75">
      <c r="A186" s="2862" t="s">
        <v>2770</v>
      </c>
      <c r="B186" s="2863"/>
      <c r="C186" s="2864"/>
      <c r="D186" s="1374" t="s">
        <v>2769</v>
      </c>
      <c r="E186" s="1304">
        <v>4</v>
      </c>
      <c r="F186" s="1304">
        <v>0</v>
      </c>
      <c r="G186" s="1304" t="s">
        <v>2351</v>
      </c>
      <c r="H186" s="1304">
        <v>9</v>
      </c>
    </row>
    <row r="187" spans="1:8">
      <c r="A187" s="1375"/>
      <c r="B187" s="1375"/>
      <c r="C187" s="1375"/>
      <c r="D187" s="1375"/>
      <c r="E187" s="1375"/>
      <c r="F187" s="1375"/>
      <c r="G187" s="1375"/>
      <c r="H187" s="1375"/>
    </row>
    <row r="188" spans="1:8">
      <c r="A188" s="2937" t="s">
        <v>2768</v>
      </c>
      <c r="B188" s="2937"/>
      <c r="C188" s="2938"/>
      <c r="D188" s="1376" t="s">
        <v>2765</v>
      </c>
      <c r="E188" s="1376"/>
      <c r="F188" s="1376" t="s">
        <v>2764</v>
      </c>
      <c r="G188" s="1376" t="s">
        <v>2767</v>
      </c>
      <c r="H188" s="1376" t="s">
        <v>2762</v>
      </c>
    </row>
    <row r="189" spans="1:8">
      <c r="A189" s="1375"/>
      <c r="B189" s="1375"/>
      <c r="C189" s="1375"/>
      <c r="D189" s="1377" t="s">
        <v>1747</v>
      </c>
      <c r="E189" s="1377"/>
      <c r="F189" s="1377" t="s">
        <v>1747</v>
      </c>
      <c r="G189" s="1377" t="s">
        <v>1140</v>
      </c>
      <c r="H189" s="1377" t="s">
        <v>2761</v>
      </c>
    </row>
    <row r="190" spans="1:8">
      <c r="A190" s="1375"/>
      <c r="B190" s="1375"/>
      <c r="C190" s="1375"/>
      <c r="D190" s="1378"/>
      <c r="E190" s="1378"/>
      <c r="F190" s="1378"/>
      <c r="G190" s="1378"/>
      <c r="H190" s="1378"/>
    </row>
    <row r="191" spans="1:8">
      <c r="A191" s="2937" t="s">
        <v>2766</v>
      </c>
      <c r="B191" s="2937"/>
      <c r="C191" s="2937"/>
      <c r="D191" s="1376" t="s">
        <v>2765</v>
      </c>
      <c r="E191" s="1376"/>
      <c r="F191" s="1376" t="s">
        <v>2764</v>
      </c>
      <c r="G191" s="1376" t="s">
        <v>2763</v>
      </c>
      <c r="H191" s="1376" t="s">
        <v>2762</v>
      </c>
    </row>
    <row r="192" spans="1:8">
      <c r="A192" s="1375"/>
      <c r="B192" s="1375"/>
      <c r="C192" s="1375"/>
      <c r="D192" s="1377" t="s">
        <v>1747</v>
      </c>
      <c r="E192" s="1377"/>
      <c r="F192" s="1377" t="s">
        <v>1747</v>
      </c>
      <c r="G192" s="1377" t="s">
        <v>1140</v>
      </c>
      <c r="H192" s="1377" t="s">
        <v>2761</v>
      </c>
    </row>
  </sheetData>
  <mergeCells count="154">
    <mergeCell ref="A9:C9"/>
    <mergeCell ref="A10:C10"/>
    <mergeCell ref="A11:C11"/>
    <mergeCell ref="A12:C12"/>
    <mergeCell ref="A13:C13"/>
    <mergeCell ref="A14:C14"/>
    <mergeCell ref="A15:C15"/>
    <mergeCell ref="A16:C16"/>
    <mergeCell ref="A17:C17"/>
    <mergeCell ref="A18:C18"/>
    <mergeCell ref="A19:C19"/>
    <mergeCell ref="A20:C20"/>
    <mergeCell ref="A21:C21"/>
    <mergeCell ref="A22:C22"/>
    <mergeCell ref="A23:C23"/>
    <mergeCell ref="A24:C24"/>
    <mergeCell ref="A25:C25"/>
    <mergeCell ref="A26:C26"/>
    <mergeCell ref="A27:C27"/>
    <mergeCell ref="B28:C28"/>
    <mergeCell ref="A30:C30"/>
    <mergeCell ref="A31:C31"/>
    <mergeCell ref="A32:C32"/>
    <mergeCell ref="B33:C33"/>
    <mergeCell ref="A35:C35"/>
    <mergeCell ref="A36:C36"/>
    <mergeCell ref="A37:C37"/>
    <mergeCell ref="A38:C38"/>
    <mergeCell ref="A39:C39"/>
    <mergeCell ref="A40:C40"/>
    <mergeCell ref="A41:C41"/>
    <mergeCell ref="A42:C42"/>
    <mergeCell ref="A43:C43"/>
    <mergeCell ref="A44:C44"/>
    <mergeCell ref="A45:C45"/>
    <mergeCell ref="B46:C46"/>
    <mergeCell ref="A48:C48"/>
    <mergeCell ref="A49:C49"/>
    <mergeCell ref="A50:C50"/>
    <mergeCell ref="B51:C51"/>
    <mergeCell ref="A53:C53"/>
    <mergeCell ref="A54:C54"/>
    <mergeCell ref="A55:C55"/>
    <mergeCell ref="A56:C56"/>
    <mergeCell ref="A57:C57"/>
    <mergeCell ref="A59:C59"/>
    <mergeCell ref="A60:C60"/>
    <mergeCell ref="A61:C61"/>
    <mergeCell ref="A62:C62"/>
    <mergeCell ref="A63:C63"/>
    <mergeCell ref="A64:C64"/>
    <mergeCell ref="B65:C65"/>
    <mergeCell ref="A67:B67"/>
    <mergeCell ref="A68:B69"/>
    <mergeCell ref="A70:B71"/>
    <mergeCell ref="A78:B78"/>
    <mergeCell ref="A79:B80"/>
    <mergeCell ref="A81:B82"/>
    <mergeCell ref="A83:B84"/>
    <mergeCell ref="A85:B85"/>
    <mergeCell ref="A86:B86"/>
    <mergeCell ref="A89:C89"/>
    <mergeCell ref="A90:C90"/>
    <mergeCell ref="A91:C91"/>
    <mergeCell ref="A92:C92"/>
    <mergeCell ref="A93:C93"/>
    <mergeCell ref="A94:C94"/>
    <mergeCell ref="A95:C95"/>
    <mergeCell ref="A96:C96"/>
    <mergeCell ref="A97:C97"/>
    <mergeCell ref="A98:C98"/>
    <mergeCell ref="A99:C99"/>
    <mergeCell ref="B100:C100"/>
    <mergeCell ref="A102:C102"/>
    <mergeCell ref="A103:C103"/>
    <mergeCell ref="A104:C104"/>
    <mergeCell ref="A105:C105"/>
    <mergeCell ref="A106:C106"/>
    <mergeCell ref="A107:C107"/>
    <mergeCell ref="A108:C108"/>
    <mergeCell ref="A110:C110"/>
    <mergeCell ref="A111:C111"/>
    <mergeCell ref="A112:C112"/>
    <mergeCell ref="A113:C113"/>
    <mergeCell ref="A114:C114"/>
    <mergeCell ref="A115:C115"/>
    <mergeCell ref="A116:C116"/>
    <mergeCell ref="A117:C117"/>
    <mergeCell ref="A118:C118"/>
    <mergeCell ref="A119:C119"/>
    <mergeCell ref="A120:C120"/>
    <mergeCell ref="A121:C121"/>
    <mergeCell ref="A122:C122"/>
    <mergeCell ref="A123:C123"/>
    <mergeCell ref="A124:C124"/>
    <mergeCell ref="A125:C125"/>
    <mergeCell ref="A127:C127"/>
    <mergeCell ref="A128:C128"/>
    <mergeCell ref="A129:C129"/>
    <mergeCell ref="A130:C130"/>
    <mergeCell ref="A131:C131"/>
    <mergeCell ref="A132:C132"/>
    <mergeCell ref="A133:C133"/>
    <mergeCell ref="A134:C134"/>
    <mergeCell ref="A135:C135"/>
    <mergeCell ref="A136:C136"/>
    <mergeCell ref="A137:C137"/>
    <mergeCell ref="A138:C138"/>
    <mergeCell ref="A139:C139"/>
    <mergeCell ref="A140:C140"/>
    <mergeCell ref="A141:C141"/>
    <mergeCell ref="A142:C142"/>
    <mergeCell ref="A143:C143"/>
    <mergeCell ref="A144:C144"/>
    <mergeCell ref="A145:C145"/>
    <mergeCell ref="A146:C146"/>
    <mergeCell ref="A147:C147"/>
    <mergeCell ref="A150:C150"/>
    <mergeCell ref="A151:C151"/>
    <mergeCell ref="A152:C152"/>
    <mergeCell ref="A153:C153"/>
    <mergeCell ref="A154:C154"/>
    <mergeCell ref="A155:C155"/>
    <mergeCell ref="A156:C156"/>
    <mergeCell ref="A157:C157"/>
    <mergeCell ref="A158:C158"/>
    <mergeCell ref="A159:C159"/>
    <mergeCell ref="A160:C160"/>
    <mergeCell ref="A161:C161"/>
    <mergeCell ref="A162:C162"/>
    <mergeCell ref="A163:C163"/>
    <mergeCell ref="A164:C164"/>
    <mergeCell ref="A165:C165"/>
    <mergeCell ref="A167:C167"/>
    <mergeCell ref="A168:C168"/>
    <mergeCell ref="A169:C169"/>
    <mergeCell ref="A170:C170"/>
    <mergeCell ref="A171:C171"/>
    <mergeCell ref="A172:C172"/>
    <mergeCell ref="A173:C173"/>
    <mergeCell ref="A174:C174"/>
    <mergeCell ref="A175:C175"/>
    <mergeCell ref="A176:C176"/>
    <mergeCell ref="A177:C177"/>
    <mergeCell ref="A185:C185"/>
    <mergeCell ref="A186:C186"/>
    <mergeCell ref="A188:C188"/>
    <mergeCell ref="A191:C191"/>
    <mergeCell ref="A178:C178"/>
    <mergeCell ref="A179:C179"/>
    <mergeCell ref="A180:C180"/>
    <mergeCell ref="A181:C181"/>
    <mergeCell ref="A183:C183"/>
    <mergeCell ref="A184:C184"/>
  </mergeCells>
  <pageMargins left="0.2" right="0.2" top="0.75" bottom="0.75" header="0.3" footer="0.3"/>
  <pageSetup scale="91" orientation="landscape" r:id="rId1"/>
</worksheet>
</file>

<file path=xl/worksheets/sheet11.xml><?xml version="1.0" encoding="utf-8"?>
<worksheet xmlns="http://schemas.openxmlformats.org/spreadsheetml/2006/main" xmlns:r="http://schemas.openxmlformats.org/officeDocument/2006/relationships">
  <sheetPr>
    <pageSetUpPr fitToPage="1"/>
  </sheetPr>
  <dimension ref="A1:IS76"/>
  <sheetViews>
    <sheetView showRowColHeaders="0" zoomScaleNormal="100" zoomScaleSheetLayoutView="100" workbookViewId="0">
      <selection activeCell="B57" sqref="B57"/>
    </sheetView>
  </sheetViews>
  <sheetFormatPr defaultRowHeight="12.75"/>
  <cols>
    <col min="1" max="1" width="3.28515625" style="890" customWidth="1"/>
    <col min="2" max="2" width="29.5703125" style="889" customWidth="1"/>
    <col min="3" max="3" width="14.28515625" style="888" customWidth="1"/>
    <col min="4" max="4" width="1" style="888" customWidth="1"/>
    <col min="5" max="5" width="11.7109375" style="886" bestFit="1" customWidth="1"/>
    <col min="6" max="6" width="13.140625" style="886" customWidth="1"/>
    <col min="7" max="7" width="1.7109375" style="886" customWidth="1"/>
    <col min="8" max="8" width="11.7109375" style="886" customWidth="1"/>
    <col min="9" max="9" width="13.42578125" style="886" customWidth="1"/>
    <col min="10" max="10" width="1.28515625" style="886" customWidth="1"/>
    <col min="11" max="11" width="12.140625" style="886" customWidth="1"/>
    <col min="12" max="12" width="13.140625" style="886" customWidth="1"/>
    <col min="13" max="13" width="1.7109375" style="886" customWidth="1"/>
    <col min="14" max="14" width="11.7109375" style="887" customWidth="1"/>
    <col min="15" max="15" width="13.140625" style="887" customWidth="1"/>
    <col min="16" max="16384" width="9.140625" style="886"/>
  </cols>
  <sheetData>
    <row r="1" spans="1:253" s="966" customFormat="1" ht="12.75" customHeight="1">
      <c r="A1" s="2980" t="s">
        <v>63</v>
      </c>
      <c r="B1" s="2980"/>
      <c r="C1" s="2980"/>
      <c r="D1" s="2980"/>
      <c r="E1" s="2980"/>
      <c r="F1" s="2980"/>
      <c r="G1" s="2980"/>
      <c r="H1" s="2980"/>
      <c r="I1" s="2980"/>
      <c r="J1" s="2980"/>
      <c r="K1" s="2980"/>
      <c r="L1" s="2980"/>
      <c r="M1" s="2980"/>
      <c r="N1" s="2980"/>
      <c r="O1" s="2980"/>
      <c r="P1" s="968"/>
      <c r="Q1" s="968"/>
      <c r="R1" s="968"/>
      <c r="S1" s="968"/>
      <c r="T1" s="968"/>
      <c r="U1" s="968"/>
      <c r="V1" s="968"/>
      <c r="W1" s="968"/>
      <c r="X1" s="968"/>
      <c r="Y1" s="968"/>
      <c r="Z1" s="968"/>
      <c r="AA1" s="968"/>
      <c r="AB1" s="968"/>
      <c r="AC1" s="968"/>
      <c r="AD1" s="968"/>
      <c r="AE1" s="968"/>
      <c r="AF1" s="968"/>
      <c r="AG1" s="968"/>
      <c r="AH1" s="968"/>
      <c r="AI1" s="968"/>
      <c r="AJ1" s="968"/>
      <c r="AK1" s="968"/>
      <c r="AL1" s="968"/>
      <c r="AM1" s="968"/>
      <c r="AN1" s="968"/>
      <c r="AO1" s="968"/>
      <c r="AP1" s="968"/>
      <c r="AQ1" s="968"/>
      <c r="AR1" s="968"/>
      <c r="AS1" s="968"/>
      <c r="AT1" s="968"/>
      <c r="AU1" s="968"/>
      <c r="AV1" s="968"/>
      <c r="AW1" s="968"/>
      <c r="AX1" s="968"/>
      <c r="AY1" s="968"/>
      <c r="AZ1" s="968"/>
      <c r="BA1" s="968"/>
      <c r="BB1" s="968"/>
      <c r="BC1" s="968"/>
      <c r="BD1" s="968"/>
      <c r="BE1" s="968"/>
      <c r="BF1" s="968"/>
      <c r="BG1" s="968"/>
      <c r="BH1" s="968"/>
      <c r="BI1" s="968"/>
      <c r="BJ1" s="968"/>
      <c r="BK1" s="968"/>
      <c r="BL1" s="968"/>
      <c r="BM1" s="968"/>
      <c r="BN1" s="968"/>
      <c r="BO1" s="968"/>
      <c r="BP1" s="968"/>
      <c r="BQ1" s="968"/>
      <c r="BR1" s="968"/>
      <c r="BS1" s="968"/>
      <c r="BT1" s="968"/>
      <c r="BU1" s="968"/>
      <c r="BV1" s="968"/>
      <c r="BW1" s="968"/>
      <c r="BX1" s="968"/>
      <c r="BY1" s="968"/>
      <c r="BZ1" s="968"/>
      <c r="CA1" s="968"/>
      <c r="CB1" s="968"/>
      <c r="CC1" s="968"/>
      <c r="CD1" s="968"/>
      <c r="CE1" s="968"/>
      <c r="CF1" s="968"/>
      <c r="CG1" s="968"/>
      <c r="CH1" s="968"/>
      <c r="CI1" s="968"/>
      <c r="CJ1" s="968"/>
      <c r="CK1" s="968"/>
      <c r="CL1" s="968"/>
      <c r="CM1" s="968"/>
      <c r="CN1" s="968"/>
      <c r="CO1" s="968"/>
      <c r="CP1" s="968"/>
      <c r="CQ1" s="968"/>
      <c r="CR1" s="968"/>
      <c r="CS1" s="968"/>
      <c r="CT1" s="968"/>
      <c r="CU1" s="968"/>
      <c r="CV1" s="968"/>
      <c r="CW1" s="968"/>
      <c r="CX1" s="968"/>
      <c r="CY1" s="968"/>
      <c r="CZ1" s="968"/>
      <c r="DA1" s="968"/>
      <c r="DB1" s="968"/>
      <c r="DC1" s="968"/>
      <c r="DD1" s="968"/>
      <c r="DE1" s="968"/>
      <c r="DF1" s="968"/>
      <c r="DG1" s="968"/>
      <c r="DH1" s="968"/>
      <c r="DI1" s="968"/>
      <c r="DJ1" s="968"/>
      <c r="DK1" s="968"/>
      <c r="DL1" s="968"/>
      <c r="DM1" s="968"/>
      <c r="DN1" s="968"/>
      <c r="DO1" s="968"/>
      <c r="DP1" s="968"/>
      <c r="DQ1" s="968"/>
      <c r="DR1" s="968"/>
      <c r="DS1" s="968"/>
      <c r="DT1" s="968"/>
      <c r="DU1" s="968"/>
      <c r="DV1" s="968"/>
      <c r="DW1" s="968"/>
      <c r="DX1" s="968"/>
      <c r="DY1" s="968"/>
      <c r="DZ1" s="968"/>
      <c r="EA1" s="968"/>
      <c r="EB1" s="968"/>
      <c r="EC1" s="968"/>
      <c r="ED1" s="968"/>
      <c r="EE1" s="968"/>
      <c r="EF1" s="968"/>
      <c r="EG1" s="968"/>
      <c r="EH1" s="968"/>
      <c r="EI1" s="968"/>
      <c r="EJ1" s="968"/>
      <c r="EK1" s="968"/>
      <c r="EL1" s="968"/>
      <c r="EM1" s="968"/>
      <c r="EN1" s="968"/>
      <c r="EO1" s="968"/>
      <c r="EP1" s="968"/>
      <c r="EQ1" s="968"/>
      <c r="ER1" s="968"/>
      <c r="ES1" s="968"/>
      <c r="ET1" s="968"/>
      <c r="EU1" s="968"/>
      <c r="EV1" s="968"/>
      <c r="EW1" s="968"/>
      <c r="EX1" s="968"/>
      <c r="EY1" s="968"/>
      <c r="EZ1" s="968"/>
      <c r="FA1" s="968"/>
      <c r="FB1" s="968"/>
      <c r="FC1" s="968"/>
      <c r="FD1" s="968"/>
      <c r="FE1" s="968"/>
      <c r="FF1" s="968"/>
      <c r="FG1" s="968"/>
      <c r="FH1" s="968"/>
      <c r="FI1" s="968"/>
      <c r="FJ1" s="968"/>
      <c r="FK1" s="968"/>
      <c r="FL1" s="968"/>
      <c r="FM1" s="968"/>
      <c r="FN1" s="968"/>
      <c r="FO1" s="968"/>
      <c r="FP1" s="968"/>
      <c r="FQ1" s="968"/>
      <c r="FR1" s="968"/>
      <c r="FS1" s="968"/>
      <c r="FT1" s="968"/>
      <c r="FU1" s="968"/>
      <c r="FV1" s="968"/>
      <c r="FW1" s="968"/>
      <c r="FX1" s="968"/>
      <c r="FY1" s="968"/>
      <c r="FZ1" s="968"/>
      <c r="GA1" s="968"/>
      <c r="GB1" s="968"/>
      <c r="GC1" s="968"/>
      <c r="GD1" s="968"/>
      <c r="GE1" s="968"/>
      <c r="GF1" s="968"/>
      <c r="GG1" s="968"/>
      <c r="GH1" s="968"/>
      <c r="GI1" s="968"/>
      <c r="GJ1" s="968"/>
      <c r="GK1" s="968"/>
      <c r="GL1" s="968"/>
      <c r="GM1" s="968"/>
      <c r="GN1" s="968"/>
      <c r="GO1" s="968"/>
      <c r="GP1" s="968"/>
      <c r="GQ1" s="968"/>
      <c r="GR1" s="968"/>
      <c r="GS1" s="968"/>
      <c r="GT1" s="968"/>
      <c r="GU1" s="968"/>
      <c r="GV1" s="968"/>
      <c r="GW1" s="968"/>
      <c r="GX1" s="968"/>
      <c r="GY1" s="968"/>
      <c r="GZ1" s="968"/>
      <c r="HA1" s="968"/>
      <c r="HB1" s="968"/>
      <c r="HC1" s="968"/>
      <c r="HD1" s="968"/>
      <c r="HE1" s="968"/>
      <c r="HF1" s="968"/>
      <c r="HG1" s="968"/>
      <c r="HH1" s="968"/>
      <c r="HI1" s="968"/>
      <c r="HJ1" s="968"/>
      <c r="HK1" s="968"/>
      <c r="HL1" s="968"/>
      <c r="HM1" s="968"/>
      <c r="HN1" s="968"/>
      <c r="HO1" s="968"/>
      <c r="HP1" s="968"/>
      <c r="HQ1" s="968"/>
      <c r="HR1" s="968"/>
      <c r="HS1" s="968"/>
      <c r="HT1" s="968"/>
      <c r="HU1" s="968"/>
      <c r="HV1" s="968"/>
      <c r="HW1" s="968"/>
      <c r="HX1" s="968"/>
      <c r="HY1" s="968"/>
      <c r="HZ1" s="968"/>
      <c r="IA1" s="968"/>
      <c r="IB1" s="968"/>
      <c r="IC1" s="968"/>
      <c r="ID1" s="968"/>
      <c r="IE1" s="968"/>
      <c r="IF1" s="968"/>
      <c r="IG1" s="968"/>
      <c r="IH1" s="968"/>
      <c r="II1" s="968"/>
      <c r="IJ1" s="968"/>
      <c r="IK1" s="968"/>
      <c r="IL1" s="968"/>
      <c r="IM1" s="968"/>
      <c r="IN1" s="968"/>
      <c r="IO1" s="968"/>
      <c r="IP1" s="968"/>
      <c r="IQ1" s="968"/>
      <c r="IR1" s="968"/>
      <c r="IS1" s="968"/>
    </row>
    <row r="2" spans="1:253" s="966" customFormat="1" ht="15.75" customHeight="1">
      <c r="A2" s="2980" t="s">
        <v>352</v>
      </c>
      <c r="B2" s="2980"/>
      <c r="C2" s="2980"/>
      <c r="D2" s="2980"/>
      <c r="E2" s="2980"/>
      <c r="F2" s="2980"/>
      <c r="G2" s="2980"/>
      <c r="H2" s="2980"/>
      <c r="I2" s="2980"/>
      <c r="J2" s="2980"/>
      <c r="K2" s="2980"/>
      <c r="L2" s="2980"/>
      <c r="M2" s="2980"/>
      <c r="N2" s="2980"/>
      <c r="O2" s="2980"/>
      <c r="P2" s="968"/>
      <c r="Q2" s="968"/>
      <c r="R2" s="968"/>
      <c r="S2" s="968"/>
      <c r="T2" s="968"/>
      <c r="U2" s="968"/>
      <c r="V2" s="968"/>
      <c r="W2" s="968"/>
      <c r="X2" s="968"/>
      <c r="Y2" s="968"/>
      <c r="Z2" s="968"/>
      <c r="AA2" s="968"/>
      <c r="AB2" s="968"/>
      <c r="AC2" s="968"/>
      <c r="AD2" s="968"/>
      <c r="AE2" s="968"/>
      <c r="AF2" s="968"/>
      <c r="AG2" s="968"/>
      <c r="AH2" s="968"/>
      <c r="AI2" s="968"/>
      <c r="AJ2" s="968"/>
      <c r="AK2" s="968"/>
      <c r="AL2" s="968"/>
      <c r="AM2" s="968"/>
      <c r="AN2" s="968"/>
      <c r="AO2" s="968"/>
      <c r="AP2" s="968"/>
      <c r="AQ2" s="968"/>
      <c r="AR2" s="968"/>
      <c r="AS2" s="968"/>
      <c r="AT2" s="968"/>
      <c r="AU2" s="968"/>
      <c r="AV2" s="968"/>
      <c r="AW2" s="968"/>
      <c r="AX2" s="968"/>
      <c r="AY2" s="968"/>
      <c r="AZ2" s="968"/>
      <c r="BA2" s="968"/>
      <c r="BB2" s="968"/>
      <c r="BC2" s="968"/>
      <c r="BD2" s="968"/>
      <c r="BE2" s="968"/>
      <c r="BF2" s="968"/>
      <c r="BG2" s="968"/>
      <c r="BH2" s="968"/>
      <c r="BI2" s="968"/>
      <c r="BJ2" s="968"/>
      <c r="BK2" s="968"/>
      <c r="BL2" s="968"/>
      <c r="BM2" s="968"/>
      <c r="BN2" s="968"/>
      <c r="BO2" s="968"/>
      <c r="BP2" s="968"/>
      <c r="BQ2" s="968"/>
      <c r="BR2" s="968"/>
      <c r="BS2" s="968"/>
      <c r="BT2" s="968"/>
      <c r="BU2" s="968"/>
      <c r="BV2" s="968"/>
      <c r="BW2" s="968"/>
      <c r="BX2" s="968"/>
      <c r="BY2" s="968"/>
      <c r="BZ2" s="968"/>
      <c r="CA2" s="968"/>
      <c r="CB2" s="968"/>
      <c r="CC2" s="968"/>
      <c r="CD2" s="968"/>
      <c r="CE2" s="968"/>
      <c r="CF2" s="968"/>
      <c r="CG2" s="968"/>
      <c r="CH2" s="968"/>
      <c r="CI2" s="968"/>
      <c r="CJ2" s="968"/>
      <c r="CK2" s="968"/>
      <c r="CL2" s="968"/>
      <c r="CM2" s="968"/>
      <c r="CN2" s="968"/>
      <c r="CO2" s="968"/>
      <c r="CP2" s="968"/>
      <c r="CQ2" s="968"/>
      <c r="CR2" s="968"/>
      <c r="CS2" s="968"/>
      <c r="CT2" s="968"/>
      <c r="CU2" s="968"/>
      <c r="CV2" s="968"/>
      <c r="CW2" s="968"/>
      <c r="CX2" s="968"/>
      <c r="CY2" s="968"/>
      <c r="CZ2" s="968"/>
      <c r="DA2" s="968"/>
      <c r="DB2" s="968"/>
      <c r="DC2" s="968"/>
      <c r="DD2" s="968"/>
      <c r="DE2" s="968"/>
      <c r="DF2" s="968"/>
      <c r="DG2" s="968"/>
      <c r="DH2" s="968"/>
      <c r="DI2" s="968"/>
      <c r="DJ2" s="968"/>
      <c r="DK2" s="968"/>
      <c r="DL2" s="968"/>
      <c r="DM2" s="968"/>
      <c r="DN2" s="968"/>
      <c r="DO2" s="968"/>
      <c r="DP2" s="968"/>
      <c r="DQ2" s="968"/>
      <c r="DR2" s="968"/>
      <c r="DS2" s="968"/>
      <c r="DT2" s="968"/>
      <c r="DU2" s="968"/>
      <c r="DV2" s="968"/>
      <c r="DW2" s="968"/>
      <c r="DX2" s="968"/>
      <c r="DY2" s="968"/>
      <c r="DZ2" s="968"/>
      <c r="EA2" s="968"/>
      <c r="EB2" s="968"/>
      <c r="EC2" s="968"/>
      <c r="ED2" s="968"/>
      <c r="EE2" s="968"/>
      <c r="EF2" s="968"/>
      <c r="EG2" s="968"/>
      <c r="EH2" s="968"/>
      <c r="EI2" s="968"/>
      <c r="EJ2" s="968"/>
      <c r="EK2" s="968"/>
      <c r="EL2" s="968"/>
      <c r="EM2" s="968"/>
      <c r="EN2" s="968"/>
      <c r="EO2" s="968"/>
      <c r="EP2" s="968"/>
      <c r="EQ2" s="968"/>
      <c r="ER2" s="968"/>
      <c r="ES2" s="968"/>
      <c r="ET2" s="968"/>
      <c r="EU2" s="968"/>
      <c r="EV2" s="968"/>
      <c r="EW2" s="968"/>
      <c r="EX2" s="968"/>
      <c r="EY2" s="968"/>
      <c r="EZ2" s="968"/>
      <c r="FA2" s="968"/>
      <c r="FB2" s="968"/>
      <c r="FC2" s="968"/>
      <c r="FD2" s="968"/>
      <c r="FE2" s="968"/>
      <c r="FF2" s="968"/>
      <c r="FG2" s="968"/>
      <c r="FH2" s="968"/>
      <c r="FI2" s="968"/>
      <c r="FJ2" s="968"/>
      <c r="FK2" s="968"/>
      <c r="FL2" s="968"/>
      <c r="FM2" s="968"/>
      <c r="FN2" s="968"/>
      <c r="FO2" s="968"/>
      <c r="FP2" s="968"/>
      <c r="FQ2" s="968"/>
      <c r="FR2" s="968"/>
      <c r="FS2" s="968"/>
      <c r="FT2" s="968"/>
      <c r="FU2" s="968"/>
      <c r="FV2" s="968"/>
      <c r="FW2" s="968"/>
      <c r="FX2" s="968"/>
      <c r="FY2" s="968"/>
      <c r="FZ2" s="968"/>
      <c r="GA2" s="968"/>
      <c r="GB2" s="968"/>
      <c r="GC2" s="968"/>
      <c r="GD2" s="968"/>
      <c r="GE2" s="968"/>
      <c r="GF2" s="968"/>
      <c r="GG2" s="968"/>
      <c r="GH2" s="968"/>
      <c r="GI2" s="968"/>
      <c r="GJ2" s="968"/>
      <c r="GK2" s="968"/>
      <c r="GL2" s="968"/>
      <c r="GM2" s="968"/>
      <c r="GN2" s="968"/>
      <c r="GO2" s="968"/>
      <c r="GP2" s="968"/>
      <c r="GQ2" s="968"/>
      <c r="GR2" s="968"/>
      <c r="GS2" s="968"/>
      <c r="GT2" s="968"/>
      <c r="GU2" s="968"/>
      <c r="GV2" s="968"/>
      <c r="GW2" s="968"/>
      <c r="GX2" s="968"/>
      <c r="GY2" s="968"/>
      <c r="GZ2" s="968"/>
      <c r="HA2" s="968"/>
      <c r="HB2" s="968"/>
      <c r="HC2" s="968"/>
      <c r="HD2" s="968"/>
      <c r="HE2" s="968"/>
      <c r="HF2" s="968"/>
      <c r="HG2" s="968"/>
      <c r="HH2" s="968"/>
      <c r="HI2" s="968"/>
      <c r="HJ2" s="968"/>
      <c r="HK2" s="968"/>
      <c r="HL2" s="968"/>
      <c r="HM2" s="968"/>
      <c r="HN2" s="968"/>
      <c r="HO2" s="968"/>
      <c r="HP2" s="968"/>
      <c r="HQ2" s="968"/>
      <c r="HR2" s="968"/>
      <c r="HS2" s="968"/>
      <c r="HT2" s="968"/>
      <c r="HU2" s="968"/>
      <c r="HV2" s="968"/>
      <c r="HW2" s="968"/>
      <c r="HX2" s="968"/>
      <c r="HY2" s="968"/>
      <c r="HZ2" s="968"/>
      <c r="IA2" s="968"/>
      <c r="IB2" s="968"/>
      <c r="IC2" s="968"/>
      <c r="ID2" s="968"/>
      <c r="IE2" s="968"/>
      <c r="IF2" s="968"/>
      <c r="IG2" s="968"/>
      <c r="IH2" s="968"/>
      <c r="II2" s="968"/>
      <c r="IJ2" s="968"/>
      <c r="IK2" s="968"/>
      <c r="IL2" s="968"/>
      <c r="IM2" s="968"/>
      <c r="IN2" s="968"/>
      <c r="IO2" s="968"/>
      <c r="IP2" s="968"/>
      <c r="IQ2" s="968"/>
      <c r="IR2" s="968"/>
      <c r="IS2" s="968"/>
    </row>
    <row r="3" spans="1:253" s="966" customFormat="1" ht="15" customHeight="1">
      <c r="A3" s="2980" t="s">
        <v>2506</v>
      </c>
      <c r="B3" s="2980"/>
      <c r="C3" s="2980"/>
      <c r="D3" s="2980"/>
      <c r="E3" s="2980"/>
      <c r="F3" s="2980"/>
      <c r="G3" s="2980"/>
      <c r="H3" s="2980"/>
      <c r="I3" s="2980"/>
      <c r="J3" s="2980"/>
      <c r="K3" s="2980"/>
      <c r="L3" s="2980"/>
      <c r="M3" s="2980"/>
      <c r="N3" s="2980"/>
      <c r="O3" s="2980"/>
      <c r="P3" s="967"/>
    </row>
    <row r="4" spans="1:253" s="964" customFormat="1" ht="15">
      <c r="A4" s="2981" t="s">
        <v>2505</v>
      </c>
      <c r="B4" s="2981"/>
      <c r="C4" s="2981"/>
      <c r="D4" s="2981"/>
      <c r="E4" s="2981"/>
      <c r="F4" s="2981"/>
      <c r="G4" s="2981"/>
      <c r="H4" s="2981"/>
      <c r="I4" s="2981"/>
      <c r="J4" s="2981"/>
      <c r="K4" s="2981"/>
      <c r="L4" s="2981"/>
      <c r="M4" s="2981"/>
      <c r="N4" s="2981"/>
      <c r="O4" s="2981"/>
      <c r="P4" s="965"/>
    </row>
    <row r="5" spans="1:253" ht="6.75" customHeight="1">
      <c r="A5" s="962"/>
      <c r="B5" s="957"/>
      <c r="C5" s="963"/>
      <c r="D5" s="963"/>
      <c r="E5" s="960"/>
      <c r="F5" s="960"/>
      <c r="G5" s="960"/>
      <c r="H5" s="960"/>
      <c r="I5" s="962"/>
      <c r="J5" s="962"/>
      <c r="K5" s="962"/>
      <c r="L5" s="962"/>
      <c r="M5" s="960"/>
      <c r="N5" s="961"/>
      <c r="O5" s="961"/>
      <c r="P5" s="960"/>
    </row>
    <row r="6" spans="1:253">
      <c r="A6" s="2978"/>
      <c r="B6" s="959"/>
      <c r="C6" s="918"/>
      <c r="D6" s="918"/>
      <c r="E6" s="2982" t="s">
        <v>2504</v>
      </c>
      <c r="F6" s="2982"/>
      <c r="G6" s="958"/>
      <c r="H6" s="2983" t="s">
        <v>1199</v>
      </c>
      <c r="I6" s="2984"/>
      <c r="J6" s="958"/>
      <c r="K6" s="2983" t="s">
        <v>2503</v>
      </c>
      <c r="L6" s="2984"/>
      <c r="M6" s="958"/>
      <c r="N6" s="2985" t="s">
        <v>2502</v>
      </c>
      <c r="O6" s="2986"/>
      <c r="P6" s="920"/>
    </row>
    <row r="7" spans="1:253" ht="25.5">
      <c r="A7" s="2979"/>
      <c r="B7" s="957" t="s">
        <v>1200</v>
      </c>
      <c r="C7" s="918" t="s">
        <v>2501</v>
      </c>
      <c r="D7" s="918"/>
      <c r="E7" s="955" t="s">
        <v>2500</v>
      </c>
      <c r="F7" s="928" t="s">
        <v>1201</v>
      </c>
      <c r="G7" s="956"/>
      <c r="H7" s="955" t="s">
        <v>2500</v>
      </c>
      <c r="I7" s="928" t="s">
        <v>1201</v>
      </c>
      <c r="J7" s="956"/>
      <c r="K7" s="955" t="s">
        <v>2500</v>
      </c>
      <c r="L7" s="928" t="s">
        <v>1201</v>
      </c>
      <c r="M7" s="956"/>
      <c r="N7" s="955" t="s">
        <v>2500</v>
      </c>
      <c r="O7" s="928" t="s">
        <v>1201</v>
      </c>
      <c r="P7" s="920"/>
    </row>
    <row r="8" spans="1:253">
      <c r="A8" s="932">
        <v>1</v>
      </c>
      <c r="B8" s="927" t="s">
        <v>364</v>
      </c>
      <c r="C8" s="936" t="s">
        <v>2480</v>
      </c>
      <c r="D8" s="954"/>
      <c r="E8" s="935">
        <v>50</v>
      </c>
      <c r="F8" s="921">
        <f t="shared" ref="F8:F17" si="0">SUM(E8)*12</f>
        <v>600</v>
      </c>
      <c r="G8" s="937"/>
      <c r="H8" s="935">
        <v>21</v>
      </c>
      <c r="I8" s="921">
        <f t="shared" ref="I8:I17" si="1">SUM(H8)*12</f>
        <v>252</v>
      </c>
      <c r="J8" s="937"/>
      <c r="K8" s="935">
        <v>350</v>
      </c>
      <c r="L8" s="921">
        <f t="shared" ref="L8:L17" si="2">SUM(K8)*12</f>
        <v>4200</v>
      </c>
      <c r="M8" s="937"/>
      <c r="N8" s="935">
        <v>50</v>
      </c>
      <c r="O8" s="921">
        <f t="shared" ref="O8:O17" si="3">SUM(N8)*12</f>
        <v>600</v>
      </c>
      <c r="P8" s="920"/>
    </row>
    <row r="9" spans="1:253">
      <c r="A9" s="932">
        <v>2</v>
      </c>
      <c r="B9" s="927" t="s">
        <v>2499</v>
      </c>
      <c r="C9" s="936" t="s">
        <v>2480</v>
      </c>
      <c r="D9" s="926"/>
      <c r="E9" s="935">
        <v>30</v>
      </c>
      <c r="F9" s="921">
        <f t="shared" si="0"/>
        <v>360</v>
      </c>
      <c r="G9" s="937"/>
      <c r="H9" s="935">
        <v>21</v>
      </c>
      <c r="I9" s="921">
        <f t="shared" si="1"/>
        <v>252</v>
      </c>
      <c r="J9" s="937"/>
      <c r="K9" s="935">
        <v>150</v>
      </c>
      <c r="L9" s="921">
        <f t="shared" si="2"/>
        <v>1800</v>
      </c>
      <c r="M9" s="937"/>
      <c r="N9" s="935">
        <v>50</v>
      </c>
      <c r="O9" s="921">
        <f t="shared" si="3"/>
        <v>600</v>
      </c>
      <c r="P9" s="920"/>
    </row>
    <row r="10" spans="1:253">
      <c r="A10" s="932">
        <v>3</v>
      </c>
      <c r="B10" s="927" t="s">
        <v>374</v>
      </c>
      <c r="C10" s="936" t="s">
        <v>2480</v>
      </c>
      <c r="D10" s="926"/>
      <c r="E10" s="935">
        <v>30</v>
      </c>
      <c r="F10" s="921">
        <f t="shared" si="0"/>
        <v>360</v>
      </c>
      <c r="G10" s="937"/>
      <c r="H10" s="935">
        <v>17</v>
      </c>
      <c r="I10" s="921">
        <f t="shared" si="1"/>
        <v>204</v>
      </c>
      <c r="J10" s="937"/>
      <c r="K10" s="935">
        <v>125</v>
      </c>
      <c r="L10" s="921">
        <f t="shared" si="2"/>
        <v>1500</v>
      </c>
      <c r="M10" s="937"/>
      <c r="N10" s="935">
        <v>50</v>
      </c>
      <c r="O10" s="921">
        <f t="shared" si="3"/>
        <v>600</v>
      </c>
      <c r="P10" s="920"/>
    </row>
    <row r="11" spans="1:253">
      <c r="A11" s="932">
        <v>4</v>
      </c>
      <c r="B11" s="927" t="s">
        <v>1202</v>
      </c>
      <c r="C11" s="936" t="s">
        <v>2480</v>
      </c>
      <c r="D11" s="926"/>
      <c r="E11" s="935">
        <v>30</v>
      </c>
      <c r="F11" s="921">
        <f t="shared" si="0"/>
        <v>360</v>
      </c>
      <c r="G11" s="937"/>
      <c r="H11" s="935">
        <v>17</v>
      </c>
      <c r="I11" s="921">
        <f t="shared" si="1"/>
        <v>204</v>
      </c>
      <c r="J11" s="937"/>
      <c r="K11" s="935">
        <v>225</v>
      </c>
      <c r="L11" s="921">
        <f t="shared" si="2"/>
        <v>2700</v>
      </c>
      <c r="M11" s="937"/>
      <c r="N11" s="935">
        <v>50</v>
      </c>
      <c r="O11" s="921">
        <f t="shared" si="3"/>
        <v>600</v>
      </c>
      <c r="P11" s="920"/>
    </row>
    <row r="12" spans="1:253">
      <c r="A12" s="932">
        <v>5</v>
      </c>
      <c r="B12" s="927" t="s">
        <v>195</v>
      </c>
      <c r="C12" s="936" t="s">
        <v>2480</v>
      </c>
      <c r="D12" s="926"/>
      <c r="E12" s="935">
        <v>30</v>
      </c>
      <c r="F12" s="921">
        <f t="shared" si="0"/>
        <v>360</v>
      </c>
      <c r="G12" s="937"/>
      <c r="H12" s="935">
        <v>20</v>
      </c>
      <c r="I12" s="921">
        <f t="shared" si="1"/>
        <v>240</v>
      </c>
      <c r="J12" s="937"/>
      <c r="K12" s="935">
        <v>155</v>
      </c>
      <c r="L12" s="921">
        <f t="shared" si="2"/>
        <v>1860</v>
      </c>
      <c r="M12" s="937"/>
      <c r="N12" s="935">
        <v>50</v>
      </c>
      <c r="O12" s="921">
        <f t="shared" si="3"/>
        <v>600</v>
      </c>
      <c r="P12" s="920"/>
    </row>
    <row r="13" spans="1:253">
      <c r="A13" s="932">
        <v>6</v>
      </c>
      <c r="B13" s="927" t="s">
        <v>2498</v>
      </c>
      <c r="C13" s="936" t="s">
        <v>2480</v>
      </c>
      <c r="D13" s="926"/>
      <c r="E13" s="935">
        <v>15</v>
      </c>
      <c r="F13" s="921">
        <f t="shared" si="0"/>
        <v>180</v>
      </c>
      <c r="G13" s="937"/>
      <c r="H13" s="935">
        <v>20</v>
      </c>
      <c r="I13" s="921">
        <f t="shared" si="1"/>
        <v>240</v>
      </c>
      <c r="J13" s="937"/>
      <c r="K13" s="935">
        <v>102.5</v>
      </c>
      <c r="L13" s="921">
        <f t="shared" si="2"/>
        <v>1230</v>
      </c>
      <c r="M13" s="937"/>
      <c r="N13" s="935">
        <v>50</v>
      </c>
      <c r="O13" s="921">
        <f t="shared" si="3"/>
        <v>600</v>
      </c>
      <c r="P13" s="920"/>
    </row>
    <row r="14" spans="1:253">
      <c r="A14" s="932">
        <v>7</v>
      </c>
      <c r="B14" s="927" t="s">
        <v>2497</v>
      </c>
      <c r="C14" s="936" t="s">
        <v>2480</v>
      </c>
      <c r="D14" s="926"/>
      <c r="E14" s="935">
        <v>15</v>
      </c>
      <c r="F14" s="921">
        <f t="shared" si="0"/>
        <v>180</v>
      </c>
      <c r="G14" s="937"/>
      <c r="H14" s="935">
        <v>20</v>
      </c>
      <c r="I14" s="921">
        <f t="shared" si="1"/>
        <v>240</v>
      </c>
      <c r="J14" s="937"/>
      <c r="K14" s="935">
        <v>175</v>
      </c>
      <c r="L14" s="921">
        <f t="shared" si="2"/>
        <v>2100</v>
      </c>
      <c r="M14" s="937"/>
      <c r="N14" s="935">
        <v>50</v>
      </c>
      <c r="O14" s="921">
        <f t="shared" si="3"/>
        <v>600</v>
      </c>
      <c r="P14" s="920"/>
    </row>
    <row r="15" spans="1:253">
      <c r="A15" s="932">
        <v>8</v>
      </c>
      <c r="B15" s="927" t="s">
        <v>196</v>
      </c>
      <c r="C15" s="936" t="s">
        <v>2480</v>
      </c>
      <c r="D15" s="926"/>
      <c r="E15" s="935">
        <v>15</v>
      </c>
      <c r="F15" s="921">
        <f t="shared" si="0"/>
        <v>180</v>
      </c>
      <c r="G15" s="937"/>
      <c r="H15" s="935">
        <v>20</v>
      </c>
      <c r="I15" s="921">
        <f t="shared" si="1"/>
        <v>240</v>
      </c>
      <c r="J15" s="937"/>
      <c r="K15" s="935">
        <v>102.5</v>
      </c>
      <c r="L15" s="921">
        <f t="shared" si="2"/>
        <v>1230</v>
      </c>
      <c r="M15" s="937"/>
      <c r="N15" s="935">
        <v>50</v>
      </c>
      <c r="O15" s="921">
        <f t="shared" si="3"/>
        <v>600</v>
      </c>
      <c r="P15" s="920"/>
    </row>
    <row r="16" spans="1:253">
      <c r="A16" s="932">
        <v>9</v>
      </c>
      <c r="B16" s="927" t="s">
        <v>197</v>
      </c>
      <c r="C16" s="936" t="s">
        <v>2480</v>
      </c>
      <c r="D16" s="926"/>
      <c r="E16" s="935">
        <v>15</v>
      </c>
      <c r="F16" s="921">
        <f t="shared" si="0"/>
        <v>180</v>
      </c>
      <c r="G16" s="937"/>
      <c r="H16" s="935">
        <v>20</v>
      </c>
      <c r="I16" s="921">
        <f t="shared" si="1"/>
        <v>240</v>
      </c>
      <c r="J16" s="937"/>
      <c r="K16" s="935">
        <v>102.5</v>
      </c>
      <c r="L16" s="921">
        <f t="shared" si="2"/>
        <v>1230</v>
      </c>
      <c r="M16" s="937"/>
      <c r="N16" s="935">
        <v>50</v>
      </c>
      <c r="O16" s="921">
        <f t="shared" si="3"/>
        <v>600</v>
      </c>
      <c r="P16" s="920"/>
    </row>
    <row r="17" spans="1:16">
      <c r="A17" s="932">
        <v>10</v>
      </c>
      <c r="B17" s="927" t="s">
        <v>198</v>
      </c>
      <c r="C17" s="936" t="s">
        <v>2480</v>
      </c>
      <c r="D17" s="926"/>
      <c r="E17" s="935">
        <v>20</v>
      </c>
      <c r="F17" s="921">
        <f t="shared" si="0"/>
        <v>240</v>
      </c>
      <c r="G17" s="937"/>
      <c r="H17" s="935">
        <v>20</v>
      </c>
      <c r="I17" s="921">
        <f t="shared" si="1"/>
        <v>240</v>
      </c>
      <c r="J17" s="937"/>
      <c r="K17" s="935">
        <v>95</v>
      </c>
      <c r="L17" s="921">
        <f t="shared" si="2"/>
        <v>1140</v>
      </c>
      <c r="M17" s="937"/>
      <c r="N17" s="935">
        <v>50</v>
      </c>
      <c r="O17" s="921">
        <f t="shared" si="3"/>
        <v>600</v>
      </c>
      <c r="P17" s="920"/>
    </row>
    <row r="18" spans="1:16">
      <c r="A18" s="932">
        <v>11</v>
      </c>
      <c r="B18" s="927" t="s">
        <v>2496</v>
      </c>
      <c r="C18" s="936" t="s">
        <v>2478</v>
      </c>
      <c r="D18" s="926"/>
      <c r="E18" s="935">
        <v>50</v>
      </c>
      <c r="F18" s="921">
        <f>SUM(E18)*4</f>
        <v>200</v>
      </c>
      <c r="G18" s="937"/>
      <c r="H18" s="935">
        <v>55</v>
      </c>
      <c r="I18" s="921">
        <f>SUM(H18)*4</f>
        <v>220</v>
      </c>
      <c r="J18" s="937"/>
      <c r="K18" s="935">
        <v>225</v>
      </c>
      <c r="L18" s="921">
        <f>SUM(K18)*4</f>
        <v>900</v>
      </c>
      <c r="M18" s="937"/>
      <c r="N18" s="935">
        <v>200</v>
      </c>
      <c r="O18" s="921">
        <f>SUM(N18)*4</f>
        <v>800</v>
      </c>
      <c r="P18" s="920"/>
    </row>
    <row r="19" spans="1:16">
      <c r="A19" s="932">
        <v>12</v>
      </c>
      <c r="B19" s="927" t="s">
        <v>2495</v>
      </c>
      <c r="C19" s="936" t="s">
        <v>2480</v>
      </c>
      <c r="D19" s="926"/>
      <c r="E19" s="935">
        <v>30</v>
      </c>
      <c r="F19" s="921">
        <f>SUM(E19)*12</f>
        <v>360</v>
      </c>
      <c r="G19" s="953"/>
      <c r="H19" s="935">
        <v>30</v>
      </c>
      <c r="I19" s="921">
        <f>SUM(H19)*12</f>
        <v>360</v>
      </c>
      <c r="J19" s="937"/>
      <c r="K19" s="935">
        <v>300</v>
      </c>
      <c r="L19" s="921">
        <f>SUM(K19)*12</f>
        <v>3600</v>
      </c>
      <c r="M19" s="937"/>
      <c r="N19" s="935">
        <v>50</v>
      </c>
      <c r="O19" s="921">
        <f>SUM(N19)*12</f>
        <v>600</v>
      </c>
      <c r="P19" s="920"/>
    </row>
    <row r="20" spans="1:16">
      <c r="A20" s="932">
        <v>13</v>
      </c>
      <c r="B20" s="927" t="s">
        <v>2494</v>
      </c>
      <c r="C20" s="936" t="s">
        <v>2480</v>
      </c>
      <c r="D20" s="926"/>
      <c r="E20" s="935">
        <v>20</v>
      </c>
      <c r="F20" s="921">
        <f>SUM(E20)*12</f>
        <v>240</v>
      </c>
      <c r="G20" s="953"/>
      <c r="H20" s="935">
        <v>45</v>
      </c>
      <c r="I20" s="921">
        <f>SUM(H20)*12</f>
        <v>540</v>
      </c>
      <c r="J20" s="937"/>
      <c r="K20" s="935">
        <v>125</v>
      </c>
      <c r="L20" s="921">
        <f>SUM(K20)*12</f>
        <v>1500</v>
      </c>
      <c r="M20" s="937"/>
      <c r="N20" s="935">
        <v>50</v>
      </c>
      <c r="O20" s="921">
        <f>SUM(N20)*12</f>
        <v>600</v>
      </c>
      <c r="P20" s="920"/>
    </row>
    <row r="21" spans="1:16">
      <c r="A21" s="932">
        <v>14</v>
      </c>
      <c r="B21" s="927" t="s">
        <v>2493</v>
      </c>
      <c r="C21" s="936" t="s">
        <v>2480</v>
      </c>
      <c r="D21" s="926"/>
      <c r="E21" s="935">
        <v>15</v>
      </c>
      <c r="F21" s="921">
        <f>SUM(E21)*12</f>
        <v>180</v>
      </c>
      <c r="G21" s="953"/>
      <c r="H21" s="935">
        <v>15</v>
      </c>
      <c r="I21" s="921">
        <f>SUM(H21)*12</f>
        <v>180</v>
      </c>
      <c r="J21" s="937"/>
      <c r="K21" s="935">
        <v>125</v>
      </c>
      <c r="L21" s="921">
        <f>SUM(K21)*12</f>
        <v>1500</v>
      </c>
      <c r="M21" s="937"/>
      <c r="N21" s="935">
        <v>50</v>
      </c>
      <c r="O21" s="921">
        <f>SUM(N21)*12</f>
        <v>600</v>
      </c>
      <c r="P21" s="920"/>
    </row>
    <row r="22" spans="1:16">
      <c r="A22" s="932">
        <v>15</v>
      </c>
      <c r="B22" s="927" t="s">
        <v>199</v>
      </c>
      <c r="C22" s="936" t="s">
        <v>2478</v>
      </c>
      <c r="D22" s="926"/>
      <c r="E22" s="935">
        <v>30</v>
      </c>
      <c r="F22" s="921">
        <f>SUM(E22)*4</f>
        <v>120</v>
      </c>
      <c r="G22" s="937"/>
      <c r="H22" s="935">
        <v>50</v>
      </c>
      <c r="I22" s="921">
        <f>SUM(H22)*4</f>
        <v>200</v>
      </c>
      <c r="J22" s="938"/>
      <c r="K22" s="935">
        <v>200</v>
      </c>
      <c r="L22" s="921">
        <f>SUM(K22)*4</f>
        <v>800</v>
      </c>
      <c r="M22" s="937"/>
      <c r="N22" s="935">
        <v>150</v>
      </c>
      <c r="O22" s="921">
        <f>SUM(N22)*4</f>
        <v>600</v>
      </c>
      <c r="P22" s="920"/>
    </row>
    <row r="23" spans="1:16">
      <c r="A23" s="932">
        <v>16</v>
      </c>
      <c r="B23" s="927" t="s">
        <v>2492</v>
      </c>
      <c r="C23" s="936" t="s">
        <v>2480</v>
      </c>
      <c r="D23" s="926"/>
      <c r="E23" s="935">
        <v>30</v>
      </c>
      <c r="F23" s="921">
        <f>SUM(E23)*12</f>
        <v>360</v>
      </c>
      <c r="G23" s="937"/>
      <c r="H23" s="935">
        <v>30</v>
      </c>
      <c r="I23" s="921">
        <f>SUM(H23)*12</f>
        <v>360</v>
      </c>
      <c r="J23" s="937"/>
      <c r="K23" s="935">
        <v>350</v>
      </c>
      <c r="L23" s="921">
        <f>SUM(K23)*12</f>
        <v>4200</v>
      </c>
      <c r="M23" s="937"/>
      <c r="N23" s="935">
        <v>50</v>
      </c>
      <c r="O23" s="921">
        <f>SUM(N23)*12</f>
        <v>600</v>
      </c>
      <c r="P23" s="920"/>
    </row>
    <row r="24" spans="1:16">
      <c r="A24" s="932">
        <v>17</v>
      </c>
      <c r="B24" s="927" t="s">
        <v>2491</v>
      </c>
      <c r="C24" s="936" t="s">
        <v>2480</v>
      </c>
      <c r="D24" s="926"/>
      <c r="E24" s="935">
        <v>30</v>
      </c>
      <c r="F24" s="921">
        <f>SUM(E24)*12</f>
        <v>360</v>
      </c>
      <c r="G24" s="937"/>
      <c r="H24" s="935">
        <v>20</v>
      </c>
      <c r="I24" s="921">
        <f>SUM(H24)*12</f>
        <v>240</v>
      </c>
      <c r="J24" s="937"/>
      <c r="K24" s="935">
        <v>150</v>
      </c>
      <c r="L24" s="921">
        <f>SUM(K24)*12</f>
        <v>1800</v>
      </c>
      <c r="M24" s="937"/>
      <c r="N24" s="935">
        <v>100</v>
      </c>
      <c r="O24" s="921">
        <f>SUM(N24)*12</f>
        <v>1200</v>
      </c>
      <c r="P24" s="920"/>
    </row>
    <row r="25" spans="1:16">
      <c r="A25" s="934">
        <v>18</v>
      </c>
      <c r="B25" s="952" t="s">
        <v>200</v>
      </c>
      <c r="C25" s="936" t="s">
        <v>2480</v>
      </c>
      <c r="D25" s="951"/>
      <c r="E25" s="950">
        <v>35</v>
      </c>
      <c r="F25" s="921">
        <f>SUM(E25)*12</f>
        <v>420</v>
      </c>
      <c r="G25" s="937"/>
      <c r="H25" s="950">
        <v>40</v>
      </c>
      <c r="I25" s="921">
        <f>SUM(H25)*12</f>
        <v>480</v>
      </c>
      <c r="J25" s="937"/>
      <c r="K25" s="950">
        <v>375</v>
      </c>
      <c r="L25" s="921">
        <f>SUM(K25)*12</f>
        <v>4500</v>
      </c>
      <c r="M25" s="937"/>
      <c r="N25" s="950">
        <v>200</v>
      </c>
      <c r="O25" s="921">
        <f>SUM(N25)*12</f>
        <v>2400</v>
      </c>
      <c r="P25" s="920"/>
    </row>
    <row r="26" spans="1:16" ht="42" customHeight="1">
      <c r="A26" s="928">
        <v>19</v>
      </c>
      <c r="B26" s="927" t="s">
        <v>201</v>
      </c>
      <c r="C26" s="933" t="s">
        <v>2490</v>
      </c>
      <c r="D26" s="933"/>
      <c r="E26" s="921">
        <v>35</v>
      </c>
      <c r="F26" s="921">
        <f>SUM(E26)*17</f>
        <v>595</v>
      </c>
      <c r="G26" s="949"/>
      <c r="H26" s="921">
        <v>25</v>
      </c>
      <c r="I26" s="921">
        <f>SUM(H26)*17</f>
        <v>425</v>
      </c>
      <c r="J26" s="949"/>
      <c r="K26" s="921">
        <v>155</v>
      </c>
      <c r="L26" s="921">
        <f>SUM(K26)*17</f>
        <v>2635</v>
      </c>
      <c r="M26" s="949"/>
      <c r="N26" s="921">
        <v>100</v>
      </c>
      <c r="O26" s="921">
        <f>SUM(N26)*17</f>
        <v>1700</v>
      </c>
      <c r="P26" s="920"/>
    </row>
    <row r="27" spans="1:16" s="940" customFormat="1" ht="60">
      <c r="A27" s="948">
        <v>20</v>
      </c>
      <c r="B27" s="947" t="s">
        <v>2489</v>
      </c>
      <c r="C27" s="946" t="s">
        <v>2488</v>
      </c>
      <c r="D27" s="945"/>
      <c r="E27" s="943">
        <v>30</v>
      </c>
      <c r="F27" s="942">
        <f>SUM(E27)*9</f>
        <v>270</v>
      </c>
      <c r="G27" s="944"/>
      <c r="H27" s="943">
        <v>35</v>
      </c>
      <c r="I27" s="942">
        <f>SUM(H27)*9</f>
        <v>315</v>
      </c>
      <c r="J27" s="944"/>
      <c r="K27" s="943">
        <v>92.5</v>
      </c>
      <c r="L27" s="942">
        <f>SUM(K27)*9</f>
        <v>832.5</v>
      </c>
      <c r="M27" s="944"/>
      <c r="N27" s="943">
        <v>50</v>
      </c>
      <c r="O27" s="942">
        <f>SUM(N27)*9</f>
        <v>450</v>
      </c>
      <c r="P27" s="941"/>
    </row>
    <row r="28" spans="1:16">
      <c r="A28" s="932">
        <v>21</v>
      </c>
      <c r="B28" s="927" t="s">
        <v>2487</v>
      </c>
      <c r="C28" s="939" t="s">
        <v>2486</v>
      </c>
      <c r="D28" s="939"/>
      <c r="E28" s="921">
        <v>25</v>
      </c>
      <c r="F28" s="921">
        <f t="shared" ref="F28:F36" si="4">SUM(E28)*6</f>
        <v>150</v>
      </c>
      <c r="G28" s="937"/>
      <c r="H28" s="935">
        <v>25</v>
      </c>
      <c r="I28" s="921">
        <f t="shared" ref="I28:I36" si="5">SUM(H28)*6</f>
        <v>150</v>
      </c>
      <c r="J28" s="937"/>
      <c r="K28" s="935">
        <v>125</v>
      </c>
      <c r="L28" s="921">
        <f t="shared" ref="L28:L36" si="6">SUM(K28)*6</f>
        <v>750</v>
      </c>
      <c r="M28" s="937"/>
      <c r="N28" s="921">
        <v>50</v>
      </c>
      <c r="O28" s="921">
        <f t="shared" ref="O28:O36" si="7">SUM(N28)*6</f>
        <v>300</v>
      </c>
      <c r="P28" s="920"/>
    </row>
    <row r="29" spans="1:16">
      <c r="A29" s="932">
        <v>22</v>
      </c>
      <c r="B29" s="927" t="s">
        <v>203</v>
      </c>
      <c r="C29" s="939" t="s">
        <v>2486</v>
      </c>
      <c r="D29" s="939"/>
      <c r="E29" s="921">
        <v>25</v>
      </c>
      <c r="F29" s="921">
        <f t="shared" si="4"/>
        <v>150</v>
      </c>
      <c r="G29" s="937"/>
      <c r="H29" s="935">
        <v>25</v>
      </c>
      <c r="I29" s="921">
        <f t="shared" si="5"/>
        <v>150</v>
      </c>
      <c r="J29" s="937"/>
      <c r="K29" s="935">
        <v>125</v>
      </c>
      <c r="L29" s="921">
        <f t="shared" si="6"/>
        <v>750</v>
      </c>
      <c r="M29" s="937"/>
      <c r="N29" s="921">
        <v>50</v>
      </c>
      <c r="O29" s="921">
        <f t="shared" si="7"/>
        <v>300</v>
      </c>
      <c r="P29" s="920"/>
    </row>
    <row r="30" spans="1:16">
      <c r="A30" s="932">
        <v>23</v>
      </c>
      <c r="B30" s="927" t="s">
        <v>204</v>
      </c>
      <c r="C30" s="939" t="s">
        <v>2486</v>
      </c>
      <c r="D30" s="939"/>
      <c r="E30" s="921">
        <v>25</v>
      </c>
      <c r="F30" s="921">
        <f t="shared" si="4"/>
        <v>150</v>
      </c>
      <c r="G30" s="937"/>
      <c r="H30" s="935">
        <v>25</v>
      </c>
      <c r="I30" s="921">
        <f t="shared" si="5"/>
        <v>150</v>
      </c>
      <c r="J30" s="937"/>
      <c r="K30" s="935">
        <v>125</v>
      </c>
      <c r="L30" s="921">
        <f t="shared" si="6"/>
        <v>750</v>
      </c>
      <c r="M30" s="937"/>
      <c r="N30" s="921">
        <v>50</v>
      </c>
      <c r="O30" s="921">
        <f t="shared" si="7"/>
        <v>300</v>
      </c>
      <c r="P30" s="920"/>
    </row>
    <row r="31" spans="1:16">
      <c r="A31" s="932">
        <v>24</v>
      </c>
      <c r="B31" s="927" t="s">
        <v>205</v>
      </c>
      <c r="C31" s="939" t="s">
        <v>2486</v>
      </c>
      <c r="D31" s="939"/>
      <c r="E31" s="921">
        <v>25</v>
      </c>
      <c r="F31" s="921">
        <f t="shared" si="4"/>
        <v>150</v>
      </c>
      <c r="G31" s="937"/>
      <c r="H31" s="935">
        <v>25</v>
      </c>
      <c r="I31" s="921">
        <f t="shared" si="5"/>
        <v>150</v>
      </c>
      <c r="J31" s="937"/>
      <c r="K31" s="935">
        <v>125</v>
      </c>
      <c r="L31" s="921">
        <f t="shared" si="6"/>
        <v>750</v>
      </c>
      <c r="M31" s="937"/>
      <c r="N31" s="921">
        <v>50</v>
      </c>
      <c r="O31" s="921">
        <f t="shared" si="7"/>
        <v>300</v>
      </c>
      <c r="P31" s="920"/>
    </row>
    <row r="32" spans="1:16">
      <c r="A32" s="932">
        <v>25</v>
      </c>
      <c r="B32" s="927" t="s">
        <v>206</v>
      </c>
      <c r="C32" s="939" t="s">
        <v>2486</v>
      </c>
      <c r="D32" s="939"/>
      <c r="E32" s="921">
        <v>25</v>
      </c>
      <c r="F32" s="921">
        <f t="shared" si="4"/>
        <v>150</v>
      </c>
      <c r="G32" s="937"/>
      <c r="H32" s="935">
        <v>25</v>
      </c>
      <c r="I32" s="921">
        <f t="shared" si="5"/>
        <v>150</v>
      </c>
      <c r="J32" s="937"/>
      <c r="K32" s="935">
        <v>125</v>
      </c>
      <c r="L32" s="921">
        <f t="shared" si="6"/>
        <v>750</v>
      </c>
      <c r="M32" s="937"/>
      <c r="N32" s="921">
        <v>50</v>
      </c>
      <c r="O32" s="921">
        <f t="shared" si="7"/>
        <v>300</v>
      </c>
      <c r="P32" s="920"/>
    </row>
    <row r="33" spans="1:16">
      <c r="A33" s="932">
        <v>26</v>
      </c>
      <c r="B33" s="927" t="s">
        <v>207</v>
      </c>
      <c r="C33" s="939" t="s">
        <v>2486</v>
      </c>
      <c r="D33" s="939"/>
      <c r="E33" s="921">
        <v>25</v>
      </c>
      <c r="F33" s="921">
        <f t="shared" si="4"/>
        <v>150</v>
      </c>
      <c r="G33" s="937"/>
      <c r="H33" s="935">
        <v>25</v>
      </c>
      <c r="I33" s="921">
        <f t="shared" si="5"/>
        <v>150</v>
      </c>
      <c r="J33" s="937"/>
      <c r="K33" s="935">
        <v>125</v>
      </c>
      <c r="L33" s="921">
        <f t="shared" si="6"/>
        <v>750</v>
      </c>
      <c r="M33" s="937"/>
      <c r="N33" s="921">
        <v>50</v>
      </c>
      <c r="O33" s="921">
        <f t="shared" si="7"/>
        <v>300</v>
      </c>
      <c r="P33" s="920"/>
    </row>
    <row r="34" spans="1:16">
      <c r="A34" s="932">
        <v>27</v>
      </c>
      <c r="B34" s="927" t="s">
        <v>208</v>
      </c>
      <c r="C34" s="939" t="s">
        <v>2486</v>
      </c>
      <c r="D34" s="939"/>
      <c r="E34" s="921">
        <v>25</v>
      </c>
      <c r="F34" s="921">
        <f t="shared" si="4"/>
        <v>150</v>
      </c>
      <c r="G34" s="937"/>
      <c r="H34" s="935">
        <v>25</v>
      </c>
      <c r="I34" s="921">
        <f t="shared" si="5"/>
        <v>150</v>
      </c>
      <c r="J34" s="937"/>
      <c r="K34" s="935">
        <v>125</v>
      </c>
      <c r="L34" s="921">
        <f t="shared" si="6"/>
        <v>750</v>
      </c>
      <c r="M34" s="937"/>
      <c r="N34" s="921">
        <v>50</v>
      </c>
      <c r="O34" s="921">
        <f t="shared" si="7"/>
        <v>300</v>
      </c>
      <c r="P34" s="920"/>
    </row>
    <row r="35" spans="1:16">
      <c r="A35" s="932">
        <v>28</v>
      </c>
      <c r="B35" s="927" t="s">
        <v>209</v>
      </c>
      <c r="C35" s="939" t="s">
        <v>2486</v>
      </c>
      <c r="D35" s="939"/>
      <c r="E35" s="921">
        <v>25</v>
      </c>
      <c r="F35" s="921">
        <f t="shared" si="4"/>
        <v>150</v>
      </c>
      <c r="G35" s="937"/>
      <c r="H35" s="935">
        <v>25</v>
      </c>
      <c r="I35" s="921">
        <f t="shared" si="5"/>
        <v>150</v>
      </c>
      <c r="J35" s="937"/>
      <c r="K35" s="935">
        <v>125</v>
      </c>
      <c r="L35" s="921">
        <f t="shared" si="6"/>
        <v>750</v>
      </c>
      <c r="M35" s="937"/>
      <c r="N35" s="921">
        <v>50</v>
      </c>
      <c r="O35" s="921">
        <f t="shared" si="7"/>
        <v>300</v>
      </c>
      <c r="P35" s="920"/>
    </row>
    <row r="36" spans="1:16">
      <c r="A36" s="932">
        <v>29</v>
      </c>
      <c r="B36" s="927" t="s">
        <v>210</v>
      </c>
      <c r="C36" s="939" t="s">
        <v>2486</v>
      </c>
      <c r="D36" s="939"/>
      <c r="E36" s="921">
        <v>25</v>
      </c>
      <c r="F36" s="921">
        <f t="shared" si="4"/>
        <v>150</v>
      </c>
      <c r="G36" s="937"/>
      <c r="H36" s="935">
        <v>25</v>
      </c>
      <c r="I36" s="921">
        <f t="shared" si="5"/>
        <v>150</v>
      </c>
      <c r="J36" s="937"/>
      <c r="K36" s="935">
        <v>125</v>
      </c>
      <c r="L36" s="921">
        <f t="shared" si="6"/>
        <v>750</v>
      </c>
      <c r="M36" s="937"/>
      <c r="N36" s="921">
        <v>50</v>
      </c>
      <c r="O36" s="921">
        <f t="shared" si="7"/>
        <v>300</v>
      </c>
      <c r="P36" s="920"/>
    </row>
    <row r="37" spans="1:16">
      <c r="A37" s="932">
        <v>30</v>
      </c>
      <c r="B37" s="927" t="s">
        <v>2485</v>
      </c>
      <c r="C37" s="936" t="s">
        <v>2480</v>
      </c>
      <c r="D37" s="936"/>
      <c r="E37" s="921">
        <v>30</v>
      </c>
      <c r="F37" s="921">
        <f>SUM(E37)*12</f>
        <v>360</v>
      </c>
      <c r="G37" s="937"/>
      <c r="H37" s="935">
        <v>22</v>
      </c>
      <c r="I37" s="921">
        <f>SUM(H37)*12</f>
        <v>264</v>
      </c>
      <c r="J37" s="937"/>
      <c r="K37" s="935">
        <v>152.5</v>
      </c>
      <c r="L37" s="921">
        <f>SUM(K37)*12</f>
        <v>1830</v>
      </c>
      <c r="M37" s="937"/>
      <c r="N37" s="921">
        <v>50</v>
      </c>
      <c r="O37" s="921">
        <f>SUM(N37)*12</f>
        <v>600</v>
      </c>
      <c r="P37" s="920"/>
    </row>
    <row r="38" spans="1:16">
      <c r="A38" s="932">
        <f t="shared" ref="A38:A48" si="8">+A37+1</f>
        <v>31</v>
      </c>
      <c r="B38" s="927" t="s">
        <v>211</v>
      </c>
      <c r="C38" s="936" t="s">
        <v>2478</v>
      </c>
      <c r="D38" s="936"/>
      <c r="E38" s="921">
        <v>20</v>
      </c>
      <c r="F38" s="921">
        <f>SUM(E38)*4</f>
        <v>80</v>
      </c>
      <c r="G38" s="937"/>
      <c r="H38" s="935">
        <v>35</v>
      </c>
      <c r="I38" s="921">
        <f>SUM(H38)*4</f>
        <v>140</v>
      </c>
      <c r="J38" s="937"/>
      <c r="K38" s="935">
        <v>62.5</v>
      </c>
      <c r="L38" s="921">
        <f>SUM(K38)*4</f>
        <v>250</v>
      </c>
      <c r="M38" s="937"/>
      <c r="N38" s="921">
        <v>50</v>
      </c>
      <c r="O38" s="921">
        <f>SUM(N38)*4</f>
        <v>200</v>
      </c>
      <c r="P38" s="920"/>
    </row>
    <row r="39" spans="1:16">
      <c r="A39" s="932">
        <f t="shared" si="8"/>
        <v>32</v>
      </c>
      <c r="B39" s="927" t="s">
        <v>212</v>
      </c>
      <c r="C39" s="936" t="s">
        <v>2478</v>
      </c>
      <c r="D39" s="936"/>
      <c r="E39" s="921">
        <v>20</v>
      </c>
      <c r="F39" s="921">
        <f>SUM(E39)*4</f>
        <v>80</v>
      </c>
      <c r="G39" s="937"/>
      <c r="H39" s="935">
        <v>35</v>
      </c>
      <c r="I39" s="921">
        <f>SUM(H39)*4</f>
        <v>140</v>
      </c>
      <c r="J39" s="938"/>
      <c r="K39" s="935">
        <v>125</v>
      </c>
      <c r="L39" s="921">
        <f>SUM(K39)*4</f>
        <v>500</v>
      </c>
      <c r="M39" s="937"/>
      <c r="N39" s="921">
        <v>100</v>
      </c>
      <c r="O39" s="921">
        <f>SUM(N39)*4</f>
        <v>400</v>
      </c>
      <c r="P39" s="920"/>
    </row>
    <row r="40" spans="1:16">
      <c r="A40" s="932">
        <f t="shared" si="8"/>
        <v>33</v>
      </c>
      <c r="B40" s="927" t="s">
        <v>2484</v>
      </c>
      <c r="C40" s="936" t="s">
        <v>2478</v>
      </c>
      <c r="D40" s="936"/>
      <c r="E40" s="921">
        <v>20</v>
      </c>
      <c r="F40" s="921">
        <f>SUM(E40)*4</f>
        <v>80</v>
      </c>
      <c r="G40" s="937"/>
      <c r="H40" s="935">
        <v>30</v>
      </c>
      <c r="I40" s="921">
        <f>SUM(H40)*4</f>
        <v>120</v>
      </c>
      <c r="J40" s="937"/>
      <c r="K40" s="935">
        <v>125</v>
      </c>
      <c r="L40" s="921">
        <f>SUM(K40)*4</f>
        <v>500</v>
      </c>
      <c r="M40" s="937"/>
      <c r="N40" s="921">
        <v>50</v>
      </c>
      <c r="O40" s="921">
        <f>SUM(N40)*4</f>
        <v>200</v>
      </c>
      <c r="P40" s="920"/>
    </row>
    <row r="41" spans="1:16">
      <c r="A41" s="932">
        <f t="shared" si="8"/>
        <v>34</v>
      </c>
      <c r="B41" s="927" t="s">
        <v>2483</v>
      </c>
      <c r="C41" s="936" t="s">
        <v>2480</v>
      </c>
      <c r="D41" s="936"/>
      <c r="E41" s="921">
        <v>20</v>
      </c>
      <c r="F41" s="921">
        <f>SUM(E41)*12</f>
        <v>240</v>
      </c>
      <c r="G41" s="937"/>
      <c r="H41" s="935">
        <v>17</v>
      </c>
      <c r="I41" s="921">
        <f>SUM(H41)*12</f>
        <v>204</v>
      </c>
      <c r="J41" s="937"/>
      <c r="K41" s="935">
        <v>125</v>
      </c>
      <c r="L41" s="921">
        <f>SUM(K41)*12</f>
        <v>1500</v>
      </c>
      <c r="M41" s="937"/>
      <c r="N41" s="921">
        <v>50</v>
      </c>
      <c r="O41" s="921">
        <f>SUM(N41)*12</f>
        <v>600</v>
      </c>
      <c r="P41" s="920"/>
    </row>
    <row r="42" spans="1:16" ht="24">
      <c r="A42" s="932">
        <f t="shared" si="8"/>
        <v>35</v>
      </c>
      <c r="B42" s="927" t="s">
        <v>2482</v>
      </c>
      <c r="C42" s="936" t="s">
        <v>2480</v>
      </c>
      <c r="D42" s="936"/>
      <c r="E42" s="921">
        <v>25</v>
      </c>
      <c r="F42" s="921">
        <f>SUM(E42)*12</f>
        <v>300</v>
      </c>
      <c r="G42" s="937"/>
      <c r="H42" s="935">
        <v>25</v>
      </c>
      <c r="I42" s="921">
        <f>SUM(H42)*12</f>
        <v>300</v>
      </c>
      <c r="J42" s="937"/>
      <c r="K42" s="935">
        <v>300</v>
      </c>
      <c r="L42" s="921">
        <f>SUM(K42)*12</f>
        <v>3600</v>
      </c>
      <c r="M42" s="937"/>
      <c r="N42" s="921">
        <v>50</v>
      </c>
      <c r="O42" s="921">
        <f>SUM(N42)*12</f>
        <v>600</v>
      </c>
      <c r="P42" s="920"/>
    </row>
    <row r="43" spans="1:16">
      <c r="A43" s="932">
        <f t="shared" si="8"/>
        <v>36</v>
      </c>
      <c r="B43" s="927" t="s">
        <v>2481</v>
      </c>
      <c r="C43" s="936" t="s">
        <v>2480</v>
      </c>
      <c r="D43" s="936"/>
      <c r="E43" s="921">
        <v>25</v>
      </c>
      <c r="F43" s="921">
        <f>SUM(E43)*12</f>
        <v>300</v>
      </c>
      <c r="G43" s="937"/>
      <c r="H43" s="935">
        <v>25</v>
      </c>
      <c r="I43" s="921">
        <f>SUM(H43)*12</f>
        <v>300</v>
      </c>
      <c r="J43" s="937"/>
      <c r="K43" s="935">
        <v>225</v>
      </c>
      <c r="L43" s="921">
        <f>SUM(K43)*12</f>
        <v>2700</v>
      </c>
      <c r="M43" s="937"/>
      <c r="N43" s="921">
        <v>50</v>
      </c>
      <c r="O43" s="921">
        <f>SUM(N43)*12</f>
        <v>600</v>
      </c>
      <c r="P43" s="920"/>
    </row>
    <row r="44" spans="1:16">
      <c r="A44" s="934">
        <f t="shared" si="8"/>
        <v>37</v>
      </c>
      <c r="B44" s="927" t="s">
        <v>361</v>
      </c>
      <c r="C44" s="936" t="s">
        <v>2480</v>
      </c>
      <c r="D44" s="936"/>
      <c r="E44" s="921">
        <v>20</v>
      </c>
      <c r="F44" s="921">
        <f>SUM(E44)*12</f>
        <v>240</v>
      </c>
      <c r="G44" s="937"/>
      <c r="H44" s="935">
        <v>22</v>
      </c>
      <c r="I44" s="921">
        <f>SUM(H44)*12</f>
        <v>264</v>
      </c>
      <c r="J44" s="937"/>
      <c r="K44" s="935">
        <v>92.5</v>
      </c>
      <c r="L44" s="921">
        <f>SUM(K44)*12</f>
        <v>1110</v>
      </c>
      <c r="M44" s="937"/>
      <c r="N44" s="921">
        <v>50</v>
      </c>
      <c r="O44" s="921">
        <f>SUM(N44)*12</f>
        <v>600</v>
      </c>
      <c r="P44" s="920"/>
    </row>
    <row r="45" spans="1:16">
      <c r="A45" s="932">
        <f t="shared" si="8"/>
        <v>38</v>
      </c>
      <c r="B45" s="927" t="s">
        <v>213</v>
      </c>
      <c r="C45" s="936" t="s">
        <v>2480</v>
      </c>
      <c r="D45" s="936"/>
      <c r="E45" s="921">
        <v>20</v>
      </c>
      <c r="F45" s="921">
        <f>SUM(E45)*12</f>
        <v>240</v>
      </c>
      <c r="G45" s="929"/>
      <c r="H45" s="935">
        <v>18</v>
      </c>
      <c r="I45" s="921">
        <f>SUM(H45)*12</f>
        <v>216</v>
      </c>
      <c r="J45" s="930"/>
      <c r="K45" s="935">
        <v>155</v>
      </c>
      <c r="L45" s="921">
        <f>SUM(K45)*12</f>
        <v>1860</v>
      </c>
      <c r="M45" s="929"/>
      <c r="N45" s="921">
        <v>50</v>
      </c>
      <c r="O45" s="921">
        <f>SUM(N45)*12</f>
        <v>600</v>
      </c>
      <c r="P45" s="920"/>
    </row>
    <row r="46" spans="1:16" ht="25.5">
      <c r="A46" s="934">
        <f t="shared" si="8"/>
        <v>39</v>
      </c>
      <c r="B46" s="927" t="s">
        <v>214</v>
      </c>
      <c r="C46" s="933" t="s">
        <v>2479</v>
      </c>
      <c r="D46" s="933"/>
      <c r="E46" s="921">
        <v>20</v>
      </c>
      <c r="F46" s="921">
        <f>SUM(E46)*24</f>
        <v>480</v>
      </c>
      <c r="G46" s="929"/>
      <c r="H46" s="921">
        <v>15</v>
      </c>
      <c r="I46" s="921">
        <f>SUM(H46)*24</f>
        <v>360</v>
      </c>
      <c r="J46" s="930"/>
      <c r="K46" s="921">
        <v>205</v>
      </c>
      <c r="L46" s="921">
        <f>SUM(K46)*24</f>
        <v>4920</v>
      </c>
      <c r="M46" s="929"/>
      <c r="N46" s="921">
        <v>50</v>
      </c>
      <c r="O46" s="921">
        <f>SUM(N46)*24</f>
        <v>1200</v>
      </c>
      <c r="P46" s="920"/>
    </row>
    <row r="47" spans="1:16" ht="25.5">
      <c r="A47" s="932">
        <f t="shared" si="8"/>
        <v>40</v>
      </c>
      <c r="B47" s="927" t="s">
        <v>215</v>
      </c>
      <c r="C47" s="931" t="s">
        <v>2479</v>
      </c>
      <c r="D47" s="931"/>
      <c r="E47" s="921">
        <v>20</v>
      </c>
      <c r="F47" s="921">
        <f>SUM(E47)*24</f>
        <v>480</v>
      </c>
      <c r="G47" s="929"/>
      <c r="H47" s="921">
        <v>15</v>
      </c>
      <c r="I47" s="921">
        <f>SUM(H47)*24</f>
        <v>360</v>
      </c>
      <c r="J47" s="930"/>
      <c r="K47" s="921">
        <v>305</v>
      </c>
      <c r="L47" s="921">
        <f>SUM(K47)*24</f>
        <v>7320</v>
      </c>
      <c r="M47" s="929"/>
      <c r="N47" s="921">
        <v>50</v>
      </c>
      <c r="O47" s="921">
        <f>SUM(N47)*24</f>
        <v>1200</v>
      </c>
      <c r="P47" s="920"/>
    </row>
    <row r="48" spans="1:16">
      <c r="A48" s="928">
        <f t="shared" si="8"/>
        <v>41</v>
      </c>
      <c r="B48" s="927" t="s">
        <v>216</v>
      </c>
      <c r="C48" s="926" t="s">
        <v>2478</v>
      </c>
      <c r="D48" s="926"/>
      <c r="E48" s="922">
        <v>20</v>
      </c>
      <c r="F48" s="921">
        <f>SUM(E48)*4</f>
        <v>80</v>
      </c>
      <c r="G48" s="923"/>
      <c r="H48" s="924">
        <v>25</v>
      </c>
      <c r="I48" s="921">
        <f>SUM(H48)*4</f>
        <v>100</v>
      </c>
      <c r="J48" s="925"/>
      <c r="K48" s="924">
        <v>102.5</v>
      </c>
      <c r="L48" s="921">
        <f>SUM(K48)*4</f>
        <v>410</v>
      </c>
      <c r="M48" s="923"/>
      <c r="N48" s="922">
        <v>50</v>
      </c>
      <c r="O48" s="921">
        <f>SUM(N48)*4</f>
        <v>200</v>
      </c>
      <c r="P48" s="920"/>
    </row>
    <row r="49" spans="1:32" s="374" customFormat="1" ht="18.75" customHeight="1" thickBot="1">
      <c r="A49" s="914"/>
      <c r="B49" s="919"/>
      <c r="C49" s="918" t="s">
        <v>377</v>
      </c>
      <c r="D49" s="918"/>
      <c r="E49" s="915">
        <f>SUM(E8:E48)</f>
        <v>1040</v>
      </c>
      <c r="F49" s="915">
        <f>SUM(F8:F48)</f>
        <v>10415</v>
      </c>
      <c r="G49" s="916"/>
      <c r="H49" s="915">
        <f>SUM(H8:H48)</f>
        <v>1050</v>
      </c>
      <c r="I49" s="917">
        <f>SUM(I8:I48)</f>
        <v>9790</v>
      </c>
      <c r="J49" s="916"/>
      <c r="K49" s="915">
        <f>SUM(K8:K48)</f>
        <v>6780</v>
      </c>
      <c r="L49" s="915">
        <f>SUM(L8:L48)</f>
        <v>74507.5</v>
      </c>
      <c r="M49" s="916"/>
      <c r="N49" s="915">
        <f>SUM(N8:N48)</f>
        <v>2600</v>
      </c>
      <c r="O49" s="915">
        <f>SUM(O8:O48)</f>
        <v>25250</v>
      </c>
      <c r="P49" s="914"/>
    </row>
    <row r="50" spans="1:32" ht="13.5" thickTop="1">
      <c r="A50" s="375"/>
      <c r="C50" s="898"/>
      <c r="D50" s="898"/>
      <c r="E50" s="896"/>
      <c r="F50" s="913"/>
      <c r="G50" s="909"/>
      <c r="H50" s="909"/>
      <c r="I50" s="913"/>
      <c r="J50" s="909"/>
      <c r="K50" s="909"/>
      <c r="L50" s="913"/>
      <c r="M50" s="909"/>
      <c r="N50" s="908"/>
      <c r="O50" s="912"/>
      <c r="P50" s="896"/>
    </row>
    <row r="51" spans="1:32">
      <c r="A51" s="375"/>
      <c r="B51" s="2987" t="s">
        <v>2477</v>
      </c>
      <c r="C51" s="2987"/>
      <c r="D51" s="2987"/>
      <c r="E51" s="2987"/>
      <c r="F51" s="911">
        <v>2</v>
      </c>
      <c r="G51" s="909"/>
      <c r="H51" s="909"/>
      <c r="I51" s="910" t="s">
        <v>1348</v>
      </c>
      <c r="J51" s="909"/>
      <c r="K51" s="909"/>
      <c r="L51" s="910" t="s">
        <v>1375</v>
      </c>
      <c r="M51" s="909"/>
      <c r="N51" s="908"/>
      <c r="O51" s="907">
        <v>5</v>
      </c>
      <c r="P51" s="896"/>
    </row>
    <row r="52" spans="1:32" ht="44.25" customHeight="1">
      <c r="A52" s="375"/>
      <c r="B52" s="2977" t="s">
        <v>2476</v>
      </c>
      <c r="C52" s="2977"/>
      <c r="D52" s="2977"/>
      <c r="E52" s="2977"/>
      <c r="F52" s="904" t="s">
        <v>2475</v>
      </c>
      <c r="G52" s="896"/>
      <c r="H52" s="896"/>
      <c r="I52" s="906" t="s">
        <v>2474</v>
      </c>
      <c r="J52" s="896"/>
      <c r="K52" s="896"/>
      <c r="L52" s="905" t="s">
        <v>2473</v>
      </c>
      <c r="M52" s="896"/>
      <c r="N52" s="897"/>
      <c r="O52" s="904" t="s">
        <v>2472</v>
      </c>
      <c r="P52" s="896"/>
    </row>
    <row r="53" spans="1:32" ht="19.5" customHeight="1">
      <c r="A53" s="375"/>
      <c r="B53" s="2977" t="s">
        <v>2471</v>
      </c>
      <c r="C53" s="2977"/>
      <c r="D53" s="2977"/>
      <c r="E53" s="2977"/>
      <c r="F53" s="902" t="s">
        <v>392</v>
      </c>
      <c r="G53" s="896"/>
      <c r="H53" s="896"/>
      <c r="I53" s="903" t="s">
        <v>392</v>
      </c>
      <c r="J53" s="896"/>
      <c r="K53" s="896"/>
      <c r="L53" s="903" t="s">
        <v>392</v>
      </c>
      <c r="M53" s="896"/>
      <c r="N53" s="897"/>
      <c r="O53" s="902" t="s">
        <v>392</v>
      </c>
      <c r="P53" s="896"/>
      <c r="Q53" s="896"/>
      <c r="R53" s="896"/>
      <c r="S53" s="896"/>
      <c r="T53" s="896"/>
      <c r="U53" s="896"/>
      <c r="V53" s="896"/>
      <c r="W53" s="896"/>
      <c r="X53" s="896"/>
      <c r="Y53" s="896"/>
      <c r="Z53" s="896"/>
      <c r="AA53" s="896"/>
      <c r="AB53" s="896"/>
      <c r="AC53" s="896"/>
      <c r="AD53" s="896"/>
      <c r="AE53" s="896"/>
      <c r="AF53" s="896"/>
    </row>
    <row r="54" spans="1:32" ht="19.5" customHeight="1">
      <c r="A54" s="374"/>
      <c r="B54" s="2977" t="s">
        <v>2470</v>
      </c>
      <c r="C54" s="2977"/>
      <c r="D54" s="2977"/>
      <c r="E54" s="2977"/>
      <c r="F54" s="900" t="s">
        <v>392</v>
      </c>
      <c r="G54" s="896"/>
      <c r="H54" s="896"/>
      <c r="I54" s="901" t="s">
        <v>392</v>
      </c>
      <c r="J54" s="896"/>
      <c r="K54" s="896"/>
      <c r="L54" s="901" t="s">
        <v>2469</v>
      </c>
      <c r="M54" s="896"/>
      <c r="N54" s="897"/>
      <c r="O54" s="900" t="s">
        <v>391</v>
      </c>
      <c r="P54" s="896"/>
      <c r="Q54" s="896"/>
      <c r="R54" s="896"/>
      <c r="S54" s="896"/>
      <c r="T54" s="896"/>
      <c r="U54" s="896"/>
      <c r="V54" s="896"/>
      <c r="W54" s="896"/>
      <c r="X54" s="896"/>
      <c r="Y54" s="896"/>
      <c r="Z54" s="896"/>
      <c r="AA54" s="896"/>
      <c r="AB54" s="896"/>
      <c r="AC54" s="896"/>
      <c r="AD54" s="896"/>
      <c r="AE54" s="896"/>
      <c r="AF54" s="896"/>
    </row>
    <row r="55" spans="1:32" ht="19.5" customHeight="1">
      <c r="A55" s="374"/>
      <c r="B55" s="2977" t="s">
        <v>2468</v>
      </c>
      <c r="C55" s="2977"/>
      <c r="D55" s="2977"/>
      <c r="E55" s="2977"/>
      <c r="F55" s="900" t="s">
        <v>391</v>
      </c>
      <c r="G55" s="896"/>
      <c r="H55" s="896"/>
      <c r="I55" s="901" t="s">
        <v>391</v>
      </c>
      <c r="J55" s="896"/>
      <c r="K55" s="896"/>
      <c r="L55" s="901" t="s">
        <v>2351</v>
      </c>
      <c r="M55" s="896"/>
      <c r="N55" s="897"/>
      <c r="O55" s="900" t="s">
        <v>2351</v>
      </c>
      <c r="P55" s="896"/>
      <c r="Q55" s="896"/>
      <c r="R55" s="896"/>
      <c r="S55" s="896"/>
      <c r="T55" s="896"/>
      <c r="U55" s="896"/>
      <c r="V55" s="896"/>
      <c r="W55" s="896"/>
      <c r="X55" s="896"/>
      <c r="Y55" s="896"/>
      <c r="Z55" s="896"/>
      <c r="AA55" s="896"/>
      <c r="AB55" s="896"/>
      <c r="AC55" s="896"/>
      <c r="AD55" s="896"/>
      <c r="AE55" s="896"/>
      <c r="AF55" s="896"/>
    </row>
    <row r="56" spans="1:32" ht="19.5" customHeight="1">
      <c r="A56" s="374"/>
      <c r="B56" s="2977" t="s">
        <v>2467</v>
      </c>
      <c r="C56" s="2977"/>
      <c r="D56" s="2977"/>
      <c r="E56" s="2977"/>
      <c r="F56" s="900" t="s">
        <v>2466</v>
      </c>
      <c r="G56" s="896"/>
      <c r="H56" s="896"/>
      <c r="I56" s="901" t="s">
        <v>2465</v>
      </c>
      <c r="J56" s="896"/>
      <c r="K56" s="896"/>
      <c r="L56" s="901" t="s">
        <v>2351</v>
      </c>
      <c r="M56" s="896"/>
      <c r="N56" s="897"/>
      <c r="O56" s="900" t="s">
        <v>2351</v>
      </c>
      <c r="P56" s="896"/>
      <c r="Q56" s="896"/>
      <c r="R56" s="896"/>
      <c r="S56" s="896"/>
      <c r="T56" s="896"/>
      <c r="U56" s="896"/>
      <c r="V56" s="896"/>
      <c r="W56" s="896"/>
      <c r="X56" s="896"/>
      <c r="Y56" s="896"/>
      <c r="Z56" s="896"/>
      <c r="AA56" s="896"/>
      <c r="AB56" s="896"/>
      <c r="AC56" s="896"/>
      <c r="AD56" s="896"/>
      <c r="AE56" s="896"/>
      <c r="AF56" s="896"/>
    </row>
    <row r="57" spans="1:32" ht="15.75">
      <c r="B57" s="899"/>
      <c r="C57" s="898"/>
      <c r="D57" s="898"/>
      <c r="E57" s="896"/>
      <c r="F57" s="896"/>
      <c r="G57" s="896"/>
      <c r="H57" s="896"/>
      <c r="I57" s="898"/>
      <c r="J57" s="896"/>
      <c r="K57" s="896"/>
      <c r="L57" s="896"/>
      <c r="M57" s="896"/>
      <c r="N57" s="897"/>
      <c r="O57" s="897"/>
      <c r="P57" s="896"/>
      <c r="Q57" s="896"/>
      <c r="R57" s="896"/>
      <c r="S57" s="896"/>
      <c r="T57" s="896"/>
      <c r="U57" s="896"/>
      <c r="V57" s="896"/>
      <c r="W57" s="896"/>
      <c r="X57" s="896"/>
      <c r="Y57" s="896"/>
      <c r="Z57" s="896"/>
      <c r="AA57" s="896"/>
      <c r="AB57" s="896"/>
      <c r="AC57" s="896"/>
      <c r="AD57" s="896"/>
      <c r="AE57" s="896"/>
      <c r="AF57" s="896"/>
    </row>
    <row r="58" spans="1:32">
      <c r="B58" s="895"/>
    </row>
    <row r="59" spans="1:32" ht="15">
      <c r="B59" s="894" t="s">
        <v>2464</v>
      </c>
    </row>
    <row r="60" spans="1:32">
      <c r="B60" s="891" t="s">
        <v>2463</v>
      </c>
      <c r="C60" s="892" t="s">
        <v>1140</v>
      </c>
      <c r="D60" s="892"/>
      <c r="F60" s="891" t="s">
        <v>2462</v>
      </c>
      <c r="G60" s="888"/>
      <c r="H60" s="888"/>
      <c r="I60" s="892" t="s">
        <v>1140</v>
      </c>
    </row>
    <row r="61" spans="1:32">
      <c r="B61" s="893" t="s">
        <v>2461</v>
      </c>
      <c r="C61" s="892" t="s">
        <v>1140</v>
      </c>
      <c r="D61" s="892"/>
      <c r="F61" s="891" t="s">
        <v>2460</v>
      </c>
      <c r="G61" s="891"/>
      <c r="H61" s="891"/>
      <c r="I61" s="892" t="s">
        <v>193</v>
      </c>
    </row>
    <row r="62" spans="1:32">
      <c r="B62" s="893" t="s">
        <v>2459</v>
      </c>
      <c r="C62" s="892" t="s">
        <v>2458</v>
      </c>
      <c r="D62" s="892"/>
      <c r="F62" s="891" t="s">
        <v>2457</v>
      </c>
      <c r="G62" s="891"/>
      <c r="H62" s="891"/>
      <c r="I62" s="892" t="s">
        <v>1140</v>
      </c>
    </row>
    <row r="63" spans="1:32">
      <c r="B63" s="891" t="s">
        <v>2456</v>
      </c>
      <c r="C63" s="892" t="s">
        <v>1140</v>
      </c>
      <c r="D63" s="892"/>
      <c r="F63" s="891" t="s">
        <v>2455</v>
      </c>
      <c r="G63" s="891"/>
      <c r="H63" s="891"/>
      <c r="I63" s="892" t="s">
        <v>1140</v>
      </c>
    </row>
    <row r="64" spans="1:32">
      <c r="B64" s="893" t="s">
        <v>2454</v>
      </c>
      <c r="C64" s="892" t="s">
        <v>1140</v>
      </c>
      <c r="D64" s="892"/>
      <c r="F64" s="891" t="s">
        <v>2453</v>
      </c>
      <c r="G64" s="891"/>
      <c r="H64" s="891"/>
      <c r="I64" s="892" t="s">
        <v>1140</v>
      </c>
    </row>
    <row r="65" spans="2:9" s="886" customFormat="1">
      <c r="B65" s="891" t="s">
        <v>1199</v>
      </c>
      <c r="C65" s="892" t="s">
        <v>1140</v>
      </c>
      <c r="D65" s="892"/>
      <c r="F65" s="891" t="s">
        <v>2452</v>
      </c>
      <c r="G65" s="891"/>
      <c r="H65" s="891"/>
      <c r="I65" s="892" t="s">
        <v>2451</v>
      </c>
    </row>
    <row r="66" spans="2:9" s="886" customFormat="1">
      <c r="B66" s="891" t="s">
        <v>2450</v>
      </c>
      <c r="C66" s="892" t="s">
        <v>1140</v>
      </c>
      <c r="D66" s="892"/>
    </row>
    <row r="68" spans="2:9" s="886" customFormat="1">
      <c r="B68" s="891"/>
      <c r="C68" s="888"/>
      <c r="D68" s="888"/>
    </row>
    <row r="69" spans="2:9" s="886" customFormat="1">
      <c r="B69" s="891"/>
      <c r="C69" s="888"/>
      <c r="D69" s="888"/>
    </row>
    <row r="70" spans="2:9" s="886" customFormat="1">
      <c r="B70" s="891"/>
      <c r="C70" s="888"/>
      <c r="D70" s="888"/>
    </row>
    <row r="71" spans="2:9" s="886" customFormat="1">
      <c r="B71" s="891"/>
      <c r="C71" s="888"/>
      <c r="D71" s="888"/>
    </row>
    <row r="72" spans="2:9" s="886" customFormat="1">
      <c r="B72" s="891"/>
      <c r="C72" s="888"/>
      <c r="D72" s="888"/>
    </row>
    <row r="73" spans="2:9" s="886" customFormat="1">
      <c r="B73" s="891"/>
      <c r="C73" s="888"/>
      <c r="D73" s="888"/>
    </row>
    <row r="74" spans="2:9" s="886" customFormat="1">
      <c r="B74" s="891"/>
      <c r="C74" s="888"/>
      <c r="D74" s="888"/>
    </row>
    <row r="75" spans="2:9" s="886" customFormat="1">
      <c r="B75" s="891"/>
      <c r="C75" s="888"/>
      <c r="D75" s="888"/>
    </row>
    <row r="76" spans="2:9" s="886" customFormat="1">
      <c r="B76" s="891"/>
      <c r="C76" s="888"/>
      <c r="D76" s="888"/>
    </row>
  </sheetData>
  <mergeCells count="15">
    <mergeCell ref="B56:E56"/>
    <mergeCell ref="A6:A7"/>
    <mergeCell ref="A1:O1"/>
    <mergeCell ref="A2:O2"/>
    <mergeCell ref="A3:O3"/>
    <mergeCell ref="A4:O4"/>
    <mergeCell ref="E6:F6"/>
    <mergeCell ref="H6:I6"/>
    <mergeCell ref="K6:L6"/>
    <mergeCell ref="N6:O6"/>
    <mergeCell ref="B51:E51"/>
    <mergeCell ref="B52:E52"/>
    <mergeCell ref="B53:E53"/>
    <mergeCell ref="B54:E54"/>
    <mergeCell ref="B55:E55"/>
  </mergeCells>
  <printOptions horizontalCentered="1"/>
  <pageMargins left="0.5" right="0.5" top="0.46" bottom="0.27" header="1.1100000000000001" footer="0.37"/>
  <pageSetup scale="85" fitToHeight="2" orientation="landscape" r:id="rId1"/>
  <headerFooter alignWithMargins="0">
    <oddFooter>&amp;L&amp;8&amp;Z&amp;F</oddFooter>
  </headerFooter>
  <rowBreaks count="1" manualBreakCount="1">
    <brk id="44" max="16383" man="1"/>
  </rowBreaks>
  <drawing r:id="rId2"/>
</worksheet>
</file>

<file path=xl/worksheets/sheet12.xml><?xml version="1.0" encoding="utf-8"?>
<worksheet xmlns="http://schemas.openxmlformats.org/spreadsheetml/2006/main" xmlns:r="http://schemas.openxmlformats.org/officeDocument/2006/relationships">
  <sheetPr>
    <tabColor theme="4" tint="-0.249977111117893"/>
  </sheetPr>
  <dimension ref="A1"/>
  <sheetViews>
    <sheetView workbookViewId="0"/>
  </sheetViews>
  <sheetFormatPr defaultRowHeight="12.75"/>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sheetPr>
    <tabColor theme="4" tint="-0.249977111117893"/>
  </sheetPr>
  <dimension ref="A1:C43"/>
  <sheetViews>
    <sheetView workbookViewId="0"/>
  </sheetViews>
  <sheetFormatPr defaultRowHeight="12.75"/>
  <cols>
    <col min="1" max="1" width="63.7109375" bestFit="1" customWidth="1"/>
    <col min="2" max="2" width="15.28515625" style="2268" bestFit="1" customWidth="1"/>
    <col min="3" max="3" width="30" customWidth="1"/>
    <col min="4" max="4" width="15.7109375" bestFit="1" customWidth="1"/>
    <col min="5" max="5" width="15.85546875" bestFit="1" customWidth="1"/>
    <col min="6" max="7" width="15.7109375" customWidth="1"/>
  </cols>
  <sheetData>
    <row r="1" spans="1:3" ht="15">
      <c r="A1" s="2196" t="s">
        <v>1108</v>
      </c>
      <c r="B1" s="2253"/>
      <c r="C1" s="2230"/>
    </row>
    <row r="2" spans="1:3" ht="15">
      <c r="A2" s="2231" t="s">
        <v>4808</v>
      </c>
      <c r="B2" s="2253"/>
      <c r="C2" s="2232"/>
    </row>
    <row r="3" spans="1:3">
      <c r="B3" s="2254"/>
      <c r="C3" t="s">
        <v>4833</v>
      </c>
    </row>
    <row r="4" spans="1:3">
      <c r="A4" s="2233"/>
      <c r="B4" s="2255" t="s">
        <v>4809</v>
      </c>
      <c r="C4" s="2246" t="s">
        <v>4810</v>
      </c>
    </row>
    <row r="5" spans="1:3">
      <c r="A5" s="2235" t="s">
        <v>4811</v>
      </c>
      <c r="B5" s="2256" t="s">
        <v>4812</v>
      </c>
      <c r="C5" s="2236" t="s">
        <v>4813</v>
      </c>
    </row>
    <row r="6" spans="1:3">
      <c r="A6" s="2233"/>
      <c r="B6" s="2255"/>
      <c r="C6" s="2234"/>
    </row>
    <row r="7" spans="1:3" ht="12.75" customHeight="1">
      <c r="A7" s="2237" t="s">
        <v>4814</v>
      </c>
      <c r="B7" s="2257" t="s">
        <v>4705</v>
      </c>
      <c r="C7" s="2247" t="s">
        <v>4705</v>
      </c>
    </row>
    <row r="8" spans="1:3" ht="24.75" customHeight="1">
      <c r="A8" s="2238" t="s">
        <v>4815</v>
      </c>
      <c r="B8" s="2258">
        <v>50</v>
      </c>
      <c r="C8" s="2248">
        <v>50</v>
      </c>
    </row>
    <row r="9" spans="1:3" ht="24.75" customHeight="1">
      <c r="A9" s="2238" t="s">
        <v>4816</v>
      </c>
      <c r="B9" s="2258">
        <v>65</v>
      </c>
      <c r="C9" s="2248">
        <v>75</v>
      </c>
    </row>
    <row r="10" spans="1:3" ht="12.75" customHeight="1">
      <c r="A10" s="2238" t="s">
        <v>4817</v>
      </c>
      <c r="B10" s="2258">
        <v>30</v>
      </c>
      <c r="C10" s="2248">
        <v>40</v>
      </c>
    </row>
    <row r="11" spans="1:3" ht="12.75" customHeight="1">
      <c r="A11" s="2238" t="s">
        <v>4818</v>
      </c>
      <c r="B11" s="2258">
        <v>45</v>
      </c>
      <c r="C11" s="2248">
        <v>60</v>
      </c>
    </row>
    <row r="12" spans="1:3">
      <c r="A12" s="2238" t="s">
        <v>4819</v>
      </c>
      <c r="B12" s="2258" t="s">
        <v>277</v>
      </c>
      <c r="C12" s="2249" t="s">
        <v>277</v>
      </c>
    </row>
    <row r="13" spans="1:3">
      <c r="A13" s="2238" t="s">
        <v>4820</v>
      </c>
      <c r="B13" s="2258" t="s">
        <v>277</v>
      </c>
      <c r="C13" s="2249" t="s">
        <v>277</v>
      </c>
    </row>
    <row r="14" spans="1:3">
      <c r="A14" s="2238" t="s">
        <v>4821</v>
      </c>
      <c r="B14" s="2258">
        <v>50</v>
      </c>
      <c r="C14" s="2248">
        <v>60</v>
      </c>
    </row>
    <row r="15" spans="1:3">
      <c r="A15" s="2238" t="s">
        <v>4822</v>
      </c>
      <c r="B15" s="2258">
        <v>65</v>
      </c>
      <c r="C15" s="2248">
        <v>90</v>
      </c>
    </row>
    <row r="16" spans="1:3">
      <c r="A16" s="2238" t="s">
        <v>4823</v>
      </c>
      <c r="B16" s="2259">
        <v>0.29166666666666669</v>
      </c>
      <c r="C16" s="2250">
        <v>0.33333333333333331</v>
      </c>
    </row>
    <row r="17" spans="1:3">
      <c r="A17" s="2238" t="s">
        <v>4824</v>
      </c>
      <c r="B17" s="2259">
        <v>0.75</v>
      </c>
      <c r="C17" s="2250">
        <v>0.70833333333333337</v>
      </c>
    </row>
    <row r="18" spans="1:3">
      <c r="A18" s="2239"/>
      <c r="B18" s="2260"/>
      <c r="C18" s="2251"/>
    </row>
    <row r="19" spans="1:3">
      <c r="A19" s="2237" t="s">
        <v>4707</v>
      </c>
      <c r="B19" s="2261" t="s">
        <v>4825</v>
      </c>
      <c r="C19" s="2252">
        <v>0.25</v>
      </c>
    </row>
    <row r="20" spans="1:3">
      <c r="A20" s="2237"/>
      <c r="B20" s="2262" t="s">
        <v>4826</v>
      </c>
      <c r="C20" s="2252">
        <v>0.25</v>
      </c>
    </row>
    <row r="21" spans="1:3">
      <c r="A21" s="2237"/>
      <c r="B21" s="2261" t="s">
        <v>4827</v>
      </c>
      <c r="C21" s="2252">
        <v>0.25</v>
      </c>
    </row>
    <row r="22" spans="1:3" ht="12.75" customHeight="1">
      <c r="A22" s="2240"/>
      <c r="B22" s="2260"/>
      <c r="C22" s="2233"/>
    </row>
    <row r="23" spans="1:3">
      <c r="A23" s="2241" t="s">
        <v>4712</v>
      </c>
      <c r="B23" s="2260"/>
      <c r="C23" s="2233"/>
    </row>
    <row r="24" spans="1:3">
      <c r="A24" s="2239" t="s">
        <v>4713</v>
      </c>
      <c r="B24" s="2263">
        <v>5</v>
      </c>
      <c r="C24" s="2242">
        <v>1</v>
      </c>
    </row>
    <row r="25" spans="1:3">
      <c r="A25" s="2239" t="s">
        <v>1244</v>
      </c>
      <c r="B25" s="2263">
        <v>10</v>
      </c>
      <c r="C25" s="2242">
        <v>1</v>
      </c>
    </row>
    <row r="26" spans="1:3">
      <c r="A26" s="2239" t="s">
        <v>4714</v>
      </c>
      <c r="B26" s="2263">
        <v>0</v>
      </c>
      <c r="C26" s="2242">
        <v>0</v>
      </c>
    </row>
    <row r="27" spans="1:3">
      <c r="A27" s="2239" t="s">
        <v>4715</v>
      </c>
      <c r="B27" s="2264" t="s">
        <v>392</v>
      </c>
      <c r="C27" s="2243" t="s">
        <v>392</v>
      </c>
    </row>
    <row r="28" spans="1:3">
      <c r="A28" s="2239" t="s">
        <v>4716</v>
      </c>
      <c r="B28" s="2263" t="s">
        <v>392</v>
      </c>
      <c r="C28" s="2242" t="s">
        <v>392</v>
      </c>
    </row>
    <row r="29" spans="1:3">
      <c r="B29" s="2254"/>
    </row>
    <row r="30" spans="1:3">
      <c r="A30" s="2244" t="s">
        <v>1138</v>
      </c>
      <c r="B30" s="2265"/>
    </row>
    <row r="31" spans="1:3">
      <c r="A31" s="2245" t="s">
        <v>4828</v>
      </c>
      <c r="B31" s="2266" t="s">
        <v>1140</v>
      </c>
      <c r="C31" s="2245"/>
    </row>
    <row r="32" spans="1:3">
      <c r="A32" s="2245" t="s">
        <v>1245</v>
      </c>
      <c r="B32" s="2266" t="s">
        <v>1140</v>
      </c>
      <c r="C32" s="2245"/>
    </row>
    <row r="33" spans="1:3" ht="15" customHeight="1">
      <c r="A33" s="814" t="s">
        <v>1246</v>
      </c>
      <c r="B33" s="2266" t="s">
        <v>1140</v>
      </c>
      <c r="C33" s="814"/>
    </row>
    <row r="34" spans="1:3">
      <c r="A34" s="2245" t="s">
        <v>4829</v>
      </c>
      <c r="B34" s="2266" t="s">
        <v>1140</v>
      </c>
      <c r="C34" s="2245"/>
    </row>
    <row r="35" spans="1:3">
      <c r="A35" s="2245" t="s">
        <v>321</v>
      </c>
      <c r="B35" s="2266" t="s">
        <v>1140</v>
      </c>
      <c r="C35" s="2245"/>
    </row>
    <row r="36" spans="1:3">
      <c r="A36" s="814" t="s">
        <v>1247</v>
      </c>
      <c r="B36" s="2267" t="s">
        <v>4723</v>
      </c>
      <c r="C36" s="814"/>
    </row>
    <row r="37" spans="1:3">
      <c r="A37" s="814" t="s">
        <v>4830</v>
      </c>
      <c r="B37" s="2266" t="s">
        <v>1140</v>
      </c>
      <c r="C37" s="814"/>
    </row>
    <row r="38" spans="1:3">
      <c r="A38" s="2245" t="s">
        <v>4831</v>
      </c>
      <c r="B38" s="2266" t="s">
        <v>1140</v>
      </c>
      <c r="C38" s="2245"/>
    </row>
    <row r="39" spans="1:3">
      <c r="A39" s="2245" t="s">
        <v>1243</v>
      </c>
      <c r="B39" s="2266" t="s">
        <v>1140</v>
      </c>
      <c r="C39" s="2245"/>
    </row>
    <row r="40" spans="1:3">
      <c r="A40" s="814" t="s">
        <v>1249</v>
      </c>
      <c r="B40" s="2266" t="s">
        <v>1140</v>
      </c>
      <c r="C40" s="814"/>
    </row>
    <row r="41" spans="1:3">
      <c r="A41" s="2245" t="s">
        <v>1250</v>
      </c>
      <c r="B41" s="2266" t="s">
        <v>1140</v>
      </c>
      <c r="C41" s="2245"/>
    </row>
    <row r="42" spans="1:3">
      <c r="A42" s="814" t="s">
        <v>4832</v>
      </c>
      <c r="B42" s="2266" t="s">
        <v>1140</v>
      </c>
      <c r="C42" s="814"/>
    </row>
    <row r="43" spans="1:3">
      <c r="A43" s="814" t="s">
        <v>1251</v>
      </c>
      <c r="B43" s="2266" t="s">
        <v>1140</v>
      </c>
      <c r="C43" s="814"/>
    </row>
  </sheetData>
  <pageMargins left="0.7" right="0.7" top="0.75" bottom="0.75" header="0.3" footer="0.3"/>
  <pageSetup orientation="portrait" r:id="rId1"/>
  <drawing r:id="rId2"/>
</worksheet>
</file>

<file path=xl/worksheets/sheet14.xml><?xml version="1.0" encoding="utf-8"?>
<worksheet xmlns="http://schemas.openxmlformats.org/spreadsheetml/2006/main" xmlns:r="http://schemas.openxmlformats.org/officeDocument/2006/relationships">
  <sheetPr>
    <tabColor theme="4" tint="-0.249977111117893"/>
  </sheetPr>
  <dimension ref="A1:E45"/>
  <sheetViews>
    <sheetView workbookViewId="0">
      <selection activeCell="A31" sqref="A31"/>
    </sheetView>
  </sheetViews>
  <sheetFormatPr defaultRowHeight="12.75"/>
  <cols>
    <col min="1" max="1" width="63.7109375" bestFit="1" customWidth="1"/>
  </cols>
  <sheetData>
    <row r="1" spans="1:5" ht="15">
      <c r="A1" s="2196" t="s">
        <v>1108</v>
      </c>
      <c r="B1" s="2197"/>
      <c r="C1" s="2197"/>
    </row>
    <row r="2" spans="1:5">
      <c r="A2" s="2198" t="s">
        <v>4702</v>
      </c>
      <c r="B2" s="2988" t="s">
        <v>4733</v>
      </c>
      <c r="C2" s="2988"/>
      <c r="D2" s="2988"/>
      <c r="E2" s="2988"/>
    </row>
    <row r="4" spans="1:5" ht="24">
      <c r="A4" s="2233"/>
      <c r="B4" s="2270" t="s">
        <v>4838</v>
      </c>
      <c r="C4" s="2270" t="s">
        <v>4839</v>
      </c>
      <c r="D4" s="2270" t="s">
        <v>4750</v>
      </c>
      <c r="E4" s="2234" t="s">
        <v>4703</v>
      </c>
    </row>
    <row r="5" spans="1:5">
      <c r="A5" s="2237" t="s">
        <v>4704</v>
      </c>
      <c r="B5" s="2271" t="s">
        <v>4705</v>
      </c>
      <c r="C5" s="2272" t="s">
        <v>4705</v>
      </c>
      <c r="D5" s="2271" t="s">
        <v>4705</v>
      </c>
      <c r="E5" s="2272" t="s">
        <v>4705</v>
      </c>
    </row>
    <row r="6" spans="1:5">
      <c r="A6" s="2239" t="s">
        <v>4840</v>
      </c>
      <c r="B6" s="2293">
        <v>74</v>
      </c>
      <c r="C6" s="2274">
        <v>75</v>
      </c>
      <c r="D6" s="2273"/>
      <c r="E6" s="2274">
        <v>85</v>
      </c>
    </row>
    <row r="7" spans="1:5">
      <c r="A7" s="2239" t="s">
        <v>4841</v>
      </c>
      <c r="B7" s="2294">
        <v>111</v>
      </c>
      <c r="C7" s="2275">
        <v>112.5</v>
      </c>
      <c r="D7" s="2273"/>
      <c r="E7" s="2275">
        <v>127</v>
      </c>
    </row>
    <row r="8" spans="1:5">
      <c r="A8" s="2239" t="s">
        <v>4842</v>
      </c>
      <c r="B8" s="2294">
        <v>111</v>
      </c>
      <c r="C8" s="2275">
        <v>112.5</v>
      </c>
      <c r="D8" s="2273"/>
      <c r="E8" s="2275">
        <v>127</v>
      </c>
    </row>
    <row r="9" spans="1:5">
      <c r="A9" s="2276" t="s">
        <v>4843</v>
      </c>
      <c r="B9" s="2277">
        <v>74</v>
      </c>
      <c r="C9" s="2292">
        <v>60</v>
      </c>
      <c r="D9" s="2278">
        <v>82</v>
      </c>
      <c r="E9" s="2279">
        <v>85</v>
      </c>
    </row>
    <row r="10" spans="1:5">
      <c r="A10" s="2239" t="s">
        <v>4844</v>
      </c>
      <c r="B10" s="2294">
        <v>111</v>
      </c>
      <c r="C10" s="2275">
        <v>90</v>
      </c>
      <c r="D10" s="2273">
        <v>123</v>
      </c>
      <c r="E10" s="2275">
        <v>127.5</v>
      </c>
    </row>
    <row r="11" spans="1:5">
      <c r="A11" s="2239" t="s">
        <v>4845</v>
      </c>
      <c r="B11" s="2294">
        <v>111</v>
      </c>
      <c r="C11" s="2275"/>
      <c r="D11" s="2273">
        <v>123</v>
      </c>
      <c r="E11" s="2275">
        <v>127.5</v>
      </c>
    </row>
    <row r="12" spans="1:5">
      <c r="A12" s="2239" t="s">
        <v>4846</v>
      </c>
      <c r="B12" s="2294">
        <v>30</v>
      </c>
      <c r="C12" s="2275"/>
      <c r="D12" s="2273">
        <v>32</v>
      </c>
      <c r="E12" s="2275"/>
    </row>
    <row r="13" spans="1:5">
      <c r="A13" s="2239" t="s">
        <v>4847</v>
      </c>
      <c r="B13" s="2294">
        <v>45</v>
      </c>
      <c r="C13" s="2275"/>
      <c r="D13" s="2273">
        <v>48</v>
      </c>
      <c r="E13" s="2275"/>
    </row>
    <row r="14" spans="1:5">
      <c r="A14" s="2239" t="s">
        <v>4706</v>
      </c>
      <c r="B14" s="2294">
        <v>30</v>
      </c>
      <c r="C14" s="2275"/>
      <c r="D14" s="2273"/>
      <c r="E14" s="2275"/>
    </row>
    <row r="15" spans="1:5">
      <c r="A15" s="2239" t="s">
        <v>4848</v>
      </c>
      <c r="B15" s="2294">
        <v>45</v>
      </c>
      <c r="C15" s="2275"/>
      <c r="D15" s="2273"/>
      <c r="E15" s="2275"/>
    </row>
    <row r="16" spans="1:5">
      <c r="A16" s="2239" t="s">
        <v>4849</v>
      </c>
      <c r="B16" s="2294">
        <v>45</v>
      </c>
      <c r="C16" s="2275"/>
      <c r="D16" s="2273"/>
      <c r="E16" s="2275"/>
    </row>
    <row r="17" spans="1:5">
      <c r="A17" s="2239" t="s">
        <v>4850</v>
      </c>
      <c r="B17" s="2294">
        <v>30</v>
      </c>
      <c r="C17" s="2275"/>
      <c r="D17" s="2273"/>
      <c r="E17" s="2275">
        <v>65</v>
      </c>
    </row>
    <row r="18" spans="1:5">
      <c r="A18" s="2239" t="s">
        <v>4851</v>
      </c>
      <c r="B18" s="2294">
        <v>45</v>
      </c>
      <c r="C18" s="2275"/>
      <c r="D18" s="2273"/>
      <c r="E18" s="2275">
        <v>65</v>
      </c>
    </row>
    <row r="19" spans="1:5">
      <c r="A19" s="2239" t="s">
        <v>4852</v>
      </c>
      <c r="B19" s="2294">
        <v>45</v>
      </c>
      <c r="C19" s="2275"/>
      <c r="D19" s="2273"/>
      <c r="E19" s="2275">
        <v>65</v>
      </c>
    </row>
    <row r="20" spans="1:5">
      <c r="A20" s="2239"/>
      <c r="B20" s="2233"/>
      <c r="C20" s="2233"/>
      <c r="D20" s="2233"/>
      <c r="E20" s="2233"/>
    </row>
    <row r="21" spans="1:5">
      <c r="A21" s="2280" t="s">
        <v>4707</v>
      </c>
      <c r="B21" s="2281">
        <v>0.4</v>
      </c>
      <c r="C21" s="2281" t="s">
        <v>4708</v>
      </c>
      <c r="D21" s="2282">
        <v>0.4</v>
      </c>
      <c r="E21" s="2283" t="s">
        <v>4709</v>
      </c>
    </row>
    <row r="22" spans="1:5">
      <c r="A22" s="2240"/>
      <c r="B22" s="2233"/>
      <c r="C22" s="2233"/>
      <c r="D22" s="2233"/>
      <c r="E22" s="2284" t="s">
        <v>4710</v>
      </c>
    </row>
    <row r="23" spans="1:5">
      <c r="A23" s="2240"/>
      <c r="B23" s="2233"/>
      <c r="C23" s="2233"/>
      <c r="D23" s="2233"/>
      <c r="E23" s="2285" t="s">
        <v>4711</v>
      </c>
    </row>
    <row r="24" spans="1:5">
      <c r="A24" s="2241" t="s">
        <v>4712</v>
      </c>
      <c r="B24" s="2233"/>
      <c r="C24" s="2233"/>
      <c r="D24" s="2233"/>
      <c r="E24" s="2233"/>
    </row>
    <row r="25" spans="1:5">
      <c r="A25" s="2239" t="s">
        <v>4713</v>
      </c>
      <c r="B25" s="2286">
        <v>0</v>
      </c>
      <c r="C25" s="2242">
        <v>6</v>
      </c>
      <c r="D25" s="2286">
        <v>5</v>
      </c>
      <c r="E25" s="2242">
        <v>6</v>
      </c>
    </row>
    <row r="26" spans="1:5">
      <c r="A26" s="2239" t="s">
        <v>1244</v>
      </c>
      <c r="B26" s="2286">
        <v>0</v>
      </c>
      <c r="C26" s="2242">
        <v>0</v>
      </c>
      <c r="D26" s="2286">
        <v>4</v>
      </c>
      <c r="E26" s="2242">
        <v>0</v>
      </c>
    </row>
    <row r="27" spans="1:5">
      <c r="A27" s="2239" t="s">
        <v>4714</v>
      </c>
      <c r="B27" s="2286">
        <v>0</v>
      </c>
      <c r="C27" s="2242">
        <v>1</v>
      </c>
      <c r="D27" s="2286">
        <v>0</v>
      </c>
      <c r="E27" s="2242">
        <v>6</v>
      </c>
    </row>
    <row r="28" spans="1:5">
      <c r="A28" s="2239" t="s">
        <v>4715</v>
      </c>
      <c r="B28" s="2286" t="s">
        <v>392</v>
      </c>
      <c r="C28" s="2242" t="str">
        <f>+B28</f>
        <v>Yes</v>
      </c>
      <c r="D28" s="2286" t="s">
        <v>391</v>
      </c>
      <c r="E28" s="2242" t="s">
        <v>363</v>
      </c>
    </row>
    <row r="29" spans="1:5">
      <c r="A29" s="2239" t="s">
        <v>4716</v>
      </c>
      <c r="B29" s="2286" t="s">
        <v>392</v>
      </c>
      <c r="C29" s="2242" t="str">
        <f>+B29</f>
        <v>Yes</v>
      </c>
      <c r="D29" s="2286" t="s">
        <v>391</v>
      </c>
      <c r="E29" s="2242" t="s">
        <v>392</v>
      </c>
    </row>
    <row r="31" spans="1:5">
      <c r="A31" s="2244" t="s">
        <v>1138</v>
      </c>
      <c r="B31" s="2203"/>
    </row>
    <row r="32" spans="1:5">
      <c r="A32" s="2287" t="s">
        <v>4717</v>
      </c>
      <c r="B32" s="2288" t="s">
        <v>1140</v>
      </c>
      <c r="C32" s="2288"/>
    </row>
    <row r="33" spans="1:3">
      <c r="A33" s="2289" t="s">
        <v>4718</v>
      </c>
      <c r="B33" s="2288" t="s">
        <v>1140</v>
      </c>
      <c r="C33" s="2288"/>
    </row>
    <row r="34" spans="1:3">
      <c r="A34" s="2290" t="s">
        <v>4719</v>
      </c>
      <c r="B34" s="2288" t="s">
        <v>2451</v>
      </c>
      <c r="C34" s="2291"/>
    </row>
    <row r="35" spans="1:3">
      <c r="A35" s="2289" t="s">
        <v>4720</v>
      </c>
      <c r="B35" s="2288" t="s">
        <v>1140</v>
      </c>
      <c r="C35" s="2288"/>
    </row>
    <row r="36" spans="1:3">
      <c r="A36" s="2290" t="s">
        <v>4721</v>
      </c>
      <c r="B36" s="2288" t="s">
        <v>1140</v>
      </c>
      <c r="C36" s="2288"/>
    </row>
    <row r="37" spans="1:3">
      <c r="A37" s="2289" t="s">
        <v>4722</v>
      </c>
      <c r="B37" s="2291" t="s">
        <v>4723</v>
      </c>
      <c r="C37" s="2291"/>
    </row>
    <row r="38" spans="1:3">
      <c r="A38" s="2290" t="s">
        <v>4724</v>
      </c>
      <c r="B38" s="2288" t="s">
        <v>1140</v>
      </c>
      <c r="C38" s="2291"/>
    </row>
    <row r="39" spans="1:3">
      <c r="A39" s="2289" t="s">
        <v>4725</v>
      </c>
      <c r="B39" s="2288" t="s">
        <v>1140</v>
      </c>
      <c r="C39" s="2288"/>
    </row>
    <row r="40" spans="1:3">
      <c r="A40" s="2290" t="s">
        <v>4726</v>
      </c>
      <c r="B40" s="2288" t="s">
        <v>1140</v>
      </c>
      <c r="C40" s="2288"/>
    </row>
    <row r="41" spans="1:3">
      <c r="A41" s="2289" t="s">
        <v>4727</v>
      </c>
      <c r="B41" s="2288" t="s">
        <v>1140</v>
      </c>
      <c r="C41" s="2291"/>
    </row>
    <row r="42" spans="1:3">
      <c r="A42" s="2290" t="s">
        <v>4728</v>
      </c>
      <c r="B42" s="2288" t="s">
        <v>1140</v>
      </c>
      <c r="C42" s="2288"/>
    </row>
    <row r="43" spans="1:3">
      <c r="A43" s="2289" t="s">
        <v>4729</v>
      </c>
      <c r="B43" s="2288" t="s">
        <v>1140</v>
      </c>
      <c r="C43" s="2291"/>
    </row>
    <row r="44" spans="1:3">
      <c r="A44" s="2290" t="s">
        <v>4730</v>
      </c>
      <c r="B44" s="2288" t="s">
        <v>1140</v>
      </c>
      <c r="C44" s="2291"/>
    </row>
    <row r="45" spans="1:3">
      <c r="A45" s="2289" t="s">
        <v>4731</v>
      </c>
      <c r="B45" s="2288" t="s">
        <v>1140</v>
      </c>
      <c r="C45" s="2289"/>
    </row>
  </sheetData>
  <mergeCells count="1">
    <mergeCell ref="B2:E2"/>
  </mergeCell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sheetPr>
    <tabColor theme="4" tint="-0.249977111117893"/>
  </sheetPr>
  <dimension ref="A1:O46"/>
  <sheetViews>
    <sheetView topLeftCell="A9" workbookViewId="0">
      <selection activeCell="G6" sqref="G6"/>
    </sheetView>
  </sheetViews>
  <sheetFormatPr defaultRowHeight="12.75"/>
  <cols>
    <col min="1" max="1" width="68.5703125" customWidth="1"/>
    <col min="2" max="2" width="11.85546875" bestFit="1" customWidth="1"/>
    <col min="6" max="6" width="1.140625" customWidth="1"/>
    <col min="7" max="7" width="68.5703125" customWidth="1"/>
    <col min="11" max="11" width="2.42578125" customWidth="1"/>
    <col min="12" max="12" width="70.28515625" customWidth="1"/>
  </cols>
  <sheetData>
    <row r="1" spans="1:15" ht="15">
      <c r="A1" s="2196" t="s">
        <v>1108</v>
      </c>
      <c r="B1" s="2210"/>
      <c r="C1" s="2210"/>
      <c r="F1" s="2207"/>
    </row>
    <row r="2" spans="1:15" ht="15">
      <c r="A2" s="2211" t="s">
        <v>4747</v>
      </c>
      <c r="B2" s="2212"/>
      <c r="C2" s="2212"/>
      <c r="F2" s="2207"/>
    </row>
    <row r="3" spans="1:15">
      <c r="B3" s="594" t="s">
        <v>1875</v>
      </c>
      <c r="D3" s="594" t="s">
        <v>6551</v>
      </c>
      <c r="F3" s="2207"/>
    </row>
    <row r="4" spans="1:15" ht="20.25">
      <c r="A4" s="2213"/>
      <c r="B4" s="2214" t="s">
        <v>4748</v>
      </c>
      <c r="C4" s="2215" t="s">
        <v>4749</v>
      </c>
      <c r="D4" s="2214" t="s">
        <v>4750</v>
      </c>
      <c r="F4" s="2209"/>
      <c r="G4" s="2506" t="s">
        <v>6505</v>
      </c>
      <c r="H4" s="2485"/>
      <c r="L4" s="2506" t="s">
        <v>6543</v>
      </c>
      <c r="M4" s="2485"/>
    </row>
    <row r="5" spans="1:15" ht="39" customHeight="1">
      <c r="A5" s="2216" t="s">
        <v>4751</v>
      </c>
      <c r="B5" s="2217" t="s">
        <v>4705</v>
      </c>
      <c r="C5" s="2218" t="s">
        <v>4705</v>
      </c>
      <c r="D5" s="2217" t="s">
        <v>4705</v>
      </c>
      <c r="F5" s="2208"/>
      <c r="G5" s="2486" t="s">
        <v>6506</v>
      </c>
      <c r="H5" s="2485"/>
      <c r="L5" s="2486" t="s">
        <v>6506</v>
      </c>
      <c r="M5" s="2485"/>
    </row>
    <row r="6" spans="1:15" ht="15.75">
      <c r="A6" s="2219" t="s">
        <v>4752</v>
      </c>
      <c r="B6" s="2220">
        <v>75</v>
      </c>
      <c r="C6" s="2221">
        <v>105</v>
      </c>
      <c r="D6" s="2220">
        <v>82</v>
      </c>
      <c r="F6" s="2205"/>
      <c r="G6" s="2487" t="s">
        <v>6507</v>
      </c>
      <c r="H6" s="2487" t="s">
        <v>4705</v>
      </c>
      <c r="I6" s="2488"/>
      <c r="J6" s="2488"/>
      <c r="L6" s="2487" t="s">
        <v>6507</v>
      </c>
      <c r="M6" s="2487" t="s">
        <v>4705</v>
      </c>
      <c r="N6" s="2488"/>
      <c r="O6" s="2488"/>
    </row>
    <row r="7" spans="1:15">
      <c r="A7" s="2219" t="s">
        <v>4753</v>
      </c>
      <c r="B7" s="2222">
        <v>112.5</v>
      </c>
      <c r="C7" s="2223">
        <v>157</v>
      </c>
      <c r="D7" s="2222">
        <v>123</v>
      </c>
      <c r="F7" s="2206"/>
      <c r="G7" s="2488"/>
      <c r="H7" s="2489"/>
      <c r="I7" s="2488"/>
      <c r="J7" s="2488"/>
      <c r="L7" s="2488"/>
      <c r="M7" s="2501"/>
      <c r="N7" s="2488"/>
      <c r="O7" s="2488"/>
    </row>
    <row r="8" spans="1:15" ht="15">
      <c r="A8" s="2219" t="s">
        <v>4754</v>
      </c>
      <c r="B8" s="2222">
        <v>112.5</v>
      </c>
      <c r="C8" s="2223">
        <v>210</v>
      </c>
      <c r="D8" s="2222">
        <v>123</v>
      </c>
      <c r="F8" s="2204"/>
      <c r="G8" s="2490" t="s">
        <v>6508</v>
      </c>
      <c r="H8" s="2491" t="s">
        <v>6509</v>
      </c>
      <c r="I8" s="2488"/>
      <c r="J8" s="2488"/>
      <c r="L8" s="2490" t="s">
        <v>6508</v>
      </c>
      <c r="M8" s="2502">
        <v>82</v>
      </c>
      <c r="N8" s="2488"/>
      <c r="O8" s="2488"/>
    </row>
    <row r="9" spans="1:15" ht="15">
      <c r="A9" s="2219" t="s">
        <v>4755</v>
      </c>
      <c r="B9" s="2222">
        <v>75</v>
      </c>
      <c r="C9" s="2223">
        <v>210</v>
      </c>
      <c r="D9" s="2222">
        <v>82</v>
      </c>
      <c r="F9" s="2205"/>
      <c r="G9" s="2490" t="s">
        <v>6510</v>
      </c>
      <c r="H9" s="2492">
        <v>112.5</v>
      </c>
      <c r="I9" s="2488"/>
      <c r="J9" s="2488"/>
      <c r="L9" s="2490" t="s">
        <v>6510</v>
      </c>
      <c r="M9" s="2503">
        <v>123</v>
      </c>
      <c r="N9" s="2488"/>
      <c r="O9" s="2488"/>
    </row>
    <row r="10" spans="1:15" ht="22.5">
      <c r="A10" s="2219" t="s">
        <v>4756</v>
      </c>
      <c r="B10" s="2222">
        <v>112.5</v>
      </c>
      <c r="C10" s="2223">
        <v>210</v>
      </c>
      <c r="D10" s="2222">
        <v>123</v>
      </c>
      <c r="F10" s="334"/>
      <c r="G10" s="2493" t="s">
        <v>6511</v>
      </c>
      <c r="H10" s="2492">
        <v>112.5</v>
      </c>
      <c r="I10" s="2488"/>
      <c r="J10" s="2488"/>
      <c r="L10" s="2493" t="s">
        <v>6511</v>
      </c>
      <c r="M10" s="2503">
        <v>123</v>
      </c>
      <c r="N10" s="2488"/>
      <c r="O10" s="2488"/>
    </row>
    <row r="11" spans="1:15" ht="15">
      <c r="A11" s="2219" t="s">
        <v>4757</v>
      </c>
      <c r="B11" s="2222">
        <f>+B10</f>
        <v>112.5</v>
      </c>
      <c r="C11" s="2223">
        <v>210</v>
      </c>
      <c r="D11" s="2222">
        <v>123</v>
      </c>
      <c r="F11" s="334"/>
      <c r="G11" s="2490" t="s">
        <v>6512</v>
      </c>
      <c r="H11" s="2491" t="s">
        <v>6509</v>
      </c>
      <c r="I11" s="2488"/>
      <c r="J11" s="2488"/>
      <c r="L11" s="2490" t="s">
        <v>6512</v>
      </c>
      <c r="M11" s="2502">
        <v>82</v>
      </c>
      <c r="N11" s="2488"/>
      <c r="O11" s="2488"/>
    </row>
    <row r="12" spans="1:15" ht="15">
      <c r="A12" s="2219" t="s">
        <v>4758</v>
      </c>
      <c r="B12" s="2222">
        <v>30</v>
      </c>
      <c r="C12" s="2223" t="s">
        <v>277</v>
      </c>
      <c r="D12" s="2222">
        <v>32</v>
      </c>
      <c r="F12" s="2204"/>
      <c r="G12" s="2494" t="s">
        <v>6513</v>
      </c>
      <c r="H12" s="2492">
        <v>112.5</v>
      </c>
      <c r="I12" s="2488"/>
      <c r="J12" s="2488"/>
      <c r="L12" s="2494" t="s">
        <v>6513</v>
      </c>
      <c r="M12" s="2503">
        <v>123</v>
      </c>
      <c r="N12" s="2488"/>
      <c r="O12" s="2488"/>
    </row>
    <row r="13" spans="1:15" ht="15">
      <c r="A13" s="2219" t="s">
        <v>4759</v>
      </c>
      <c r="B13" s="2222">
        <v>45</v>
      </c>
      <c r="C13" s="2223" t="s">
        <v>277</v>
      </c>
      <c r="D13" s="2222">
        <v>32</v>
      </c>
      <c r="F13" s="2204"/>
      <c r="G13" s="2494" t="s">
        <v>6514</v>
      </c>
      <c r="H13" s="2492">
        <v>112.5</v>
      </c>
      <c r="I13" s="2488"/>
      <c r="J13" s="2488"/>
      <c r="L13" s="2494" t="s">
        <v>6514</v>
      </c>
      <c r="M13" s="2503">
        <v>123</v>
      </c>
      <c r="N13" s="2488"/>
      <c r="O13" s="2488"/>
    </row>
    <row r="14" spans="1:15" ht="15">
      <c r="A14" s="2219" t="s">
        <v>4760</v>
      </c>
      <c r="B14" s="2222">
        <v>45</v>
      </c>
      <c r="C14" s="2223" t="s">
        <v>277</v>
      </c>
      <c r="D14" s="2222">
        <v>48</v>
      </c>
      <c r="F14" s="347"/>
      <c r="G14" s="2490" t="s">
        <v>6515</v>
      </c>
      <c r="H14" s="2491" t="s">
        <v>6516</v>
      </c>
      <c r="I14" s="2488"/>
      <c r="J14" s="2488"/>
      <c r="L14" s="2490" t="s">
        <v>6515</v>
      </c>
      <c r="M14" s="2502">
        <v>32</v>
      </c>
      <c r="N14" s="2488"/>
      <c r="O14" s="2488"/>
    </row>
    <row r="15" spans="1:15" ht="15">
      <c r="A15" s="2219" t="s">
        <v>4761</v>
      </c>
      <c r="B15" s="2222">
        <v>30</v>
      </c>
      <c r="C15" s="2224" t="s">
        <v>363</v>
      </c>
      <c r="D15" s="2225" t="s">
        <v>363</v>
      </c>
      <c r="F15" s="2204"/>
      <c r="G15" s="2494" t="s">
        <v>6517</v>
      </c>
      <c r="H15" s="2495" t="s">
        <v>6518</v>
      </c>
      <c r="I15" s="2488"/>
      <c r="J15" s="2488"/>
      <c r="L15" s="2494" t="s">
        <v>6517</v>
      </c>
      <c r="M15" s="2502">
        <v>48</v>
      </c>
      <c r="N15" s="2488"/>
      <c r="O15" s="2488"/>
    </row>
    <row r="16" spans="1:15" ht="15.75">
      <c r="A16" s="2219" t="s">
        <v>4762</v>
      </c>
      <c r="B16" s="2222">
        <v>45</v>
      </c>
      <c r="C16" s="2224" t="s">
        <v>363</v>
      </c>
      <c r="D16" s="2225" t="s">
        <v>363</v>
      </c>
      <c r="F16" s="2204"/>
      <c r="G16" s="2494" t="s">
        <v>6519</v>
      </c>
      <c r="H16" s="2496" t="s">
        <v>6520</v>
      </c>
      <c r="I16" s="2488"/>
      <c r="J16" s="2488"/>
      <c r="L16" s="2494" t="s">
        <v>6544</v>
      </c>
      <c r="M16" s="2502">
        <v>48</v>
      </c>
      <c r="N16" s="2488"/>
      <c r="O16" s="2488"/>
    </row>
    <row r="17" spans="1:15" ht="18.75" customHeight="1">
      <c r="A17" s="2219" t="s">
        <v>4763</v>
      </c>
      <c r="B17" s="2222">
        <v>45</v>
      </c>
      <c r="C17" s="2224" t="s">
        <v>363</v>
      </c>
      <c r="D17" s="2225" t="s">
        <v>363</v>
      </c>
      <c r="F17" s="2204"/>
      <c r="G17" s="2996" t="s">
        <v>6521</v>
      </c>
      <c r="H17" s="2491" t="s">
        <v>6522</v>
      </c>
      <c r="I17" s="2488"/>
      <c r="J17" s="2488"/>
      <c r="L17" s="2504" t="s">
        <v>6545</v>
      </c>
      <c r="M17" s="2502">
        <v>50</v>
      </c>
      <c r="N17" s="2488"/>
      <c r="O17" s="2488"/>
    </row>
    <row r="18" spans="1:15" ht="24.75" customHeight="1">
      <c r="A18" s="2219" t="s">
        <v>4764</v>
      </c>
      <c r="B18" s="2222" t="s">
        <v>4765</v>
      </c>
      <c r="C18" s="2223" t="s">
        <v>4766</v>
      </c>
      <c r="D18" s="2226" t="s">
        <v>4767</v>
      </c>
      <c r="F18" s="2204"/>
      <c r="G18" s="2996"/>
      <c r="H18" s="2491" t="s">
        <v>6523</v>
      </c>
      <c r="I18" s="2488"/>
      <c r="J18" s="2488"/>
      <c r="L18" s="2505" t="s">
        <v>6546</v>
      </c>
      <c r="M18" s="2502">
        <v>125</v>
      </c>
      <c r="N18" s="2488"/>
      <c r="O18" s="2488"/>
    </row>
    <row r="19" spans="1:15" ht="15">
      <c r="A19" s="2219" t="s">
        <v>4768</v>
      </c>
      <c r="B19" s="2222" t="s">
        <v>4769</v>
      </c>
      <c r="C19" s="2223" t="s">
        <v>4766</v>
      </c>
      <c r="D19" s="2222">
        <v>50</v>
      </c>
      <c r="F19" s="2204"/>
      <c r="G19" s="2494" t="s">
        <v>6524</v>
      </c>
      <c r="H19" s="2995" t="s">
        <v>6525</v>
      </c>
      <c r="I19" s="2995"/>
      <c r="J19" s="2995"/>
      <c r="L19" s="2494" t="s">
        <v>6524</v>
      </c>
      <c r="M19" s="2502">
        <v>50</v>
      </c>
      <c r="N19" s="2502"/>
      <c r="O19" s="2502"/>
    </row>
    <row r="20" spans="1:15" ht="15">
      <c r="A20" s="2219" t="s">
        <v>4770</v>
      </c>
      <c r="B20" s="2222" t="s">
        <v>4771</v>
      </c>
      <c r="C20" s="2223" t="s">
        <v>4766</v>
      </c>
      <c r="D20" s="2225" t="s">
        <v>363</v>
      </c>
      <c r="F20" s="2204"/>
      <c r="G20" s="2494" t="s">
        <v>6526</v>
      </c>
      <c r="H20" s="2997" t="s">
        <v>6527</v>
      </c>
      <c r="I20" s="2997"/>
      <c r="J20" s="2997"/>
      <c r="L20" s="2494" t="s">
        <v>6528</v>
      </c>
      <c r="M20" s="2502">
        <v>62.5</v>
      </c>
      <c r="N20" s="2502"/>
      <c r="O20" s="2502"/>
    </row>
    <row r="21" spans="1:15" ht="15">
      <c r="A21" s="2219" t="s">
        <v>4772</v>
      </c>
      <c r="B21" s="2222" t="s">
        <v>4773</v>
      </c>
      <c r="C21" s="2223" t="s">
        <v>4774</v>
      </c>
      <c r="D21" s="2222">
        <v>62.5</v>
      </c>
      <c r="F21" s="2204"/>
      <c r="G21" s="2494" t="s">
        <v>6528</v>
      </c>
      <c r="H21" s="2497" t="s">
        <v>6529</v>
      </c>
      <c r="I21" s="2497"/>
      <c r="J21" s="2497"/>
      <c r="L21" s="2490" t="s">
        <v>6532</v>
      </c>
      <c r="M21" s="2995" t="s">
        <v>6547</v>
      </c>
      <c r="N21" s="2995"/>
      <c r="O21" s="2995"/>
    </row>
    <row r="22" spans="1:15" ht="15">
      <c r="A22" s="2219" t="s">
        <v>4775</v>
      </c>
      <c r="B22" s="2222" t="s">
        <v>4776</v>
      </c>
      <c r="C22" s="2224" t="s">
        <v>363</v>
      </c>
      <c r="D22" s="2222" t="s">
        <v>363</v>
      </c>
      <c r="F22" s="2204"/>
      <c r="G22" s="2490" t="s">
        <v>6530</v>
      </c>
      <c r="H22" s="2995" t="s">
        <v>6531</v>
      </c>
      <c r="I22" s="2995"/>
      <c r="J22" s="2995"/>
      <c r="L22" s="2499" t="s">
        <v>6548</v>
      </c>
      <c r="M22" s="2489"/>
      <c r="N22" s="2488"/>
      <c r="O22" s="2488"/>
    </row>
    <row r="23" spans="1:15" ht="15">
      <c r="A23" s="2219" t="s">
        <v>4777</v>
      </c>
      <c r="B23" s="2220" t="s">
        <v>4778</v>
      </c>
      <c r="C23" s="2224" t="s">
        <v>363</v>
      </c>
      <c r="D23" s="2220" t="s">
        <v>4779</v>
      </c>
      <c r="F23" s="2204"/>
      <c r="G23" s="2490" t="s">
        <v>6532</v>
      </c>
      <c r="H23" s="2995" t="s">
        <v>6533</v>
      </c>
      <c r="I23" s="2995"/>
      <c r="J23" s="2995"/>
      <c r="L23" s="2490" t="s">
        <v>6549</v>
      </c>
      <c r="M23" s="2489"/>
      <c r="N23" s="2488"/>
      <c r="O23" s="2488"/>
    </row>
    <row r="24" spans="1:15" ht="15.75">
      <c r="A24" s="2219" t="s">
        <v>4780</v>
      </c>
      <c r="B24" s="2220" t="s">
        <v>4781</v>
      </c>
      <c r="C24" s="2224" t="s">
        <v>363</v>
      </c>
      <c r="D24" s="2220" t="s">
        <v>363</v>
      </c>
      <c r="F24" s="340"/>
      <c r="G24" s="2498" t="s">
        <v>6534</v>
      </c>
      <c r="H24" s="2491" t="s">
        <v>6535</v>
      </c>
      <c r="I24" s="2488"/>
      <c r="J24" s="2488"/>
      <c r="L24" s="2500" t="s">
        <v>6540</v>
      </c>
      <c r="M24" s="2489"/>
      <c r="N24" s="2488"/>
      <c r="O24" s="2488"/>
    </row>
    <row r="25" spans="1:15" ht="25.5">
      <c r="A25" s="2219" t="s">
        <v>4782</v>
      </c>
      <c r="B25" s="2220" t="s">
        <v>4783</v>
      </c>
      <c r="C25" s="2224" t="s">
        <v>363</v>
      </c>
      <c r="D25" s="2220" t="s">
        <v>363</v>
      </c>
      <c r="F25" s="340"/>
      <c r="G25" s="2490" t="s">
        <v>6536</v>
      </c>
      <c r="H25" s="2489" t="s">
        <v>6537</v>
      </c>
      <c r="I25" s="2488"/>
      <c r="J25" s="2488"/>
      <c r="L25" s="2989" t="s">
        <v>6550</v>
      </c>
      <c r="M25" s="2990"/>
      <c r="N25" s="2990"/>
      <c r="O25" s="2991"/>
    </row>
    <row r="26" spans="1:15" ht="15">
      <c r="A26" s="2227"/>
      <c r="B26" s="2228"/>
      <c r="C26" s="2228"/>
      <c r="D26" s="2228"/>
      <c r="E26" s="998"/>
      <c r="F26" s="340"/>
      <c r="G26" s="2499" t="s">
        <v>6538</v>
      </c>
      <c r="H26" s="2489"/>
      <c r="I26" s="2488"/>
      <c r="J26" s="2488"/>
      <c r="L26" s="2992"/>
      <c r="M26" s="2993"/>
      <c r="N26" s="2993"/>
      <c r="O26" s="2994"/>
    </row>
    <row r="27" spans="1:15" ht="15.75">
      <c r="A27" s="2219" t="s">
        <v>4784</v>
      </c>
      <c r="B27" s="2220" t="s">
        <v>4785</v>
      </c>
      <c r="C27" s="2221" t="str">
        <f>+B27</f>
        <v>8am to 6pm</v>
      </c>
      <c r="D27" s="2229" t="s">
        <v>4786</v>
      </c>
      <c r="G27" s="2490" t="s">
        <v>6539</v>
      </c>
      <c r="H27" s="2489"/>
      <c r="I27" s="2488"/>
      <c r="J27" s="2488"/>
      <c r="L27" s="2487" t="s">
        <v>6542</v>
      </c>
      <c r="M27" s="2489"/>
      <c r="N27" s="2488"/>
      <c r="O27" s="2488"/>
    </row>
    <row r="28" spans="1:15" ht="15.75">
      <c r="A28" s="2219"/>
      <c r="B28" s="2228"/>
      <c r="C28" s="2228"/>
      <c r="D28" s="2228"/>
      <c r="G28" s="2500" t="s">
        <v>6540</v>
      </c>
      <c r="H28" s="2489"/>
      <c r="I28" s="2488"/>
      <c r="J28" s="2488"/>
    </row>
    <row r="29" spans="1:15">
      <c r="A29" s="2216" t="s">
        <v>4707</v>
      </c>
      <c r="B29">
        <v>0.2</v>
      </c>
      <c r="C29">
        <v>0.1</v>
      </c>
      <c r="D29">
        <v>0.4</v>
      </c>
      <c r="G29" s="2989" t="s">
        <v>6541</v>
      </c>
      <c r="H29" s="2990"/>
      <c r="I29" s="2990"/>
      <c r="J29" s="2991"/>
    </row>
    <row r="30" spans="1:15">
      <c r="A30" t="s">
        <v>4715</v>
      </c>
      <c r="B30" t="s">
        <v>4787</v>
      </c>
      <c r="C30" t="s">
        <v>392</v>
      </c>
      <c r="D30" s="2213" t="s">
        <v>392</v>
      </c>
      <c r="G30" s="2992"/>
      <c r="H30" s="2993"/>
      <c r="I30" s="2993"/>
      <c r="J30" s="2994"/>
    </row>
    <row r="31" spans="1:15" ht="15.75">
      <c r="A31" t="s">
        <v>4788</v>
      </c>
      <c r="B31" t="s">
        <v>4789</v>
      </c>
      <c r="C31" t="s">
        <v>4790</v>
      </c>
      <c r="D31" t="s">
        <v>4791</v>
      </c>
      <c r="G31" s="2487" t="s">
        <v>6542</v>
      </c>
      <c r="H31" s="2489"/>
      <c r="I31" s="2488"/>
      <c r="J31" s="2488"/>
    </row>
    <row r="32" spans="1:15">
      <c r="A32" t="s">
        <v>1138</v>
      </c>
      <c r="B32" s="2203"/>
      <c r="H32" s="2485"/>
    </row>
    <row r="33" spans="1:2">
      <c r="A33" t="s">
        <v>4792</v>
      </c>
      <c r="B33" t="s">
        <v>1140</v>
      </c>
    </row>
    <row r="34" spans="1:2">
      <c r="A34" t="s">
        <v>4717</v>
      </c>
      <c r="B34" t="s">
        <v>1140</v>
      </c>
    </row>
    <row r="35" spans="1:2">
      <c r="A35" t="s">
        <v>4793</v>
      </c>
      <c r="B35" t="s">
        <v>1140</v>
      </c>
    </row>
    <row r="36" spans="1:2">
      <c r="A36" t="s">
        <v>4794</v>
      </c>
      <c r="B36" t="s">
        <v>1140</v>
      </c>
    </row>
    <row r="37" spans="1:2">
      <c r="A37" t="s">
        <v>4795</v>
      </c>
      <c r="B37" t="s">
        <v>1140</v>
      </c>
    </row>
    <row r="38" spans="1:2">
      <c r="A38" t="s">
        <v>4796</v>
      </c>
      <c r="B38" t="s">
        <v>1140</v>
      </c>
    </row>
    <row r="39" spans="1:2">
      <c r="A39" t="s">
        <v>4797</v>
      </c>
      <c r="B39" t="s">
        <v>1140</v>
      </c>
    </row>
    <row r="40" spans="1:2">
      <c r="A40" t="s">
        <v>4798</v>
      </c>
      <c r="B40" t="s">
        <v>1140</v>
      </c>
    </row>
    <row r="41" spans="1:2">
      <c r="A41" t="s">
        <v>4799</v>
      </c>
      <c r="B41" t="s">
        <v>1140</v>
      </c>
    </row>
    <row r="42" spans="1:2">
      <c r="A42" t="s">
        <v>4800</v>
      </c>
      <c r="B42" t="s">
        <v>1140</v>
      </c>
    </row>
    <row r="43" spans="1:2">
      <c r="A43" t="s">
        <v>4801</v>
      </c>
      <c r="B43" t="s">
        <v>1140</v>
      </c>
    </row>
    <row r="44" spans="1:2">
      <c r="A44" t="s">
        <v>4802</v>
      </c>
      <c r="B44" t="s">
        <v>1140</v>
      </c>
    </row>
    <row r="45" spans="1:2">
      <c r="A45" t="s">
        <v>4729</v>
      </c>
      <c r="B45" t="s">
        <v>1140</v>
      </c>
    </row>
    <row r="46" spans="1:2">
      <c r="A46" t="s">
        <v>4803</v>
      </c>
      <c r="B46" t="s">
        <v>1140</v>
      </c>
    </row>
  </sheetData>
  <mergeCells count="8">
    <mergeCell ref="G29:J30"/>
    <mergeCell ref="M21:O21"/>
    <mergeCell ref="L25:O26"/>
    <mergeCell ref="G17:G18"/>
    <mergeCell ref="H19:J19"/>
    <mergeCell ref="H20:J20"/>
    <mergeCell ref="H22:J22"/>
    <mergeCell ref="H23:J23"/>
  </mergeCells>
  <phoneticPr fontId="36" type="noConversion"/>
  <pageMargins left="0.7" right="0.7" top="0.75" bottom="0.75" header="0.3" footer="0.3"/>
  <pageSetup orientation="portrait" r:id="rId1"/>
  <drawing r:id="rId2"/>
</worksheet>
</file>

<file path=xl/worksheets/sheet16.xml><?xml version="1.0" encoding="utf-8"?>
<worksheet xmlns="http://schemas.openxmlformats.org/spreadsheetml/2006/main" xmlns:r="http://schemas.openxmlformats.org/officeDocument/2006/relationships">
  <dimension ref="A1:AF153"/>
  <sheetViews>
    <sheetView workbookViewId="0">
      <selection activeCell="AQ8" sqref="AQ8"/>
    </sheetView>
  </sheetViews>
  <sheetFormatPr defaultColWidth="8.85546875" defaultRowHeight="12.75"/>
  <cols>
    <col min="1" max="1" width="4" style="1763" customWidth="1"/>
    <col min="2" max="2" width="0" style="1763" hidden="1" customWidth="1"/>
    <col min="3" max="3" width="0.42578125" style="1763" customWidth="1"/>
    <col min="4" max="4" width="6.28515625" style="1763" customWidth="1"/>
    <col min="5" max="5" width="0.28515625" style="1763" customWidth="1"/>
    <col min="6" max="6" width="0.42578125" style="1763" customWidth="1"/>
    <col min="7" max="7" width="2.28515625" style="1763" customWidth="1"/>
    <col min="8" max="8" width="3.7109375" style="1763" customWidth="1"/>
    <col min="9" max="9" width="0.28515625" style="1763" customWidth="1"/>
    <col min="10" max="10" width="0.42578125" style="1763" customWidth="1"/>
    <col min="11" max="11" width="6.85546875" style="1763" customWidth="1"/>
    <col min="12" max="12" width="1.140625" style="1763" customWidth="1"/>
    <col min="13" max="13" width="14" style="1763" customWidth="1"/>
    <col min="14" max="14" width="8.7109375" style="1763" customWidth="1"/>
    <col min="15" max="15" width="0.42578125" style="1763" customWidth="1"/>
    <col min="16" max="16" width="0.85546875" style="1763" customWidth="1"/>
    <col min="17" max="17" width="0.28515625" style="1763" customWidth="1"/>
    <col min="18" max="18" width="2.28515625" style="1763" customWidth="1"/>
    <col min="19" max="19" width="1.140625" style="1763" customWidth="1"/>
    <col min="20" max="20" width="0" style="1763" hidden="1" customWidth="1"/>
    <col min="21" max="21" width="1.140625" style="1763" customWidth="1"/>
    <col min="22" max="22" width="2.28515625" style="1763" customWidth="1"/>
    <col min="23" max="23" width="4.7109375" style="1763" customWidth="1"/>
    <col min="24" max="25" width="2.28515625" style="1763" customWidth="1"/>
    <col min="26" max="26" width="1.140625" style="1763" customWidth="1"/>
    <col min="27" max="27" width="3.28515625" style="1763" customWidth="1"/>
    <col min="28" max="28" width="1.140625" style="1763" customWidth="1"/>
    <col min="29" max="29" width="3.28515625" style="1763" customWidth="1"/>
    <col min="30" max="30" width="2.28515625" style="1763" customWidth="1"/>
    <col min="31" max="31" width="5.7109375" style="1763" customWidth="1"/>
    <col min="32" max="32" width="10.42578125" style="1763" customWidth="1"/>
    <col min="33" max="33" width="16" style="1763" customWidth="1"/>
    <col min="34" max="34" width="2.42578125" style="1763" customWidth="1"/>
    <col min="35" max="35" width="1.140625" style="1763" customWidth="1"/>
    <col min="36" max="36" width="2" style="1763" customWidth="1"/>
    <col min="37" max="16384" width="8.85546875" style="1763"/>
  </cols>
  <sheetData>
    <row r="1" spans="1:32" ht="16.149999999999999" customHeight="1">
      <c r="A1" s="1762" t="s">
        <v>4249</v>
      </c>
    </row>
    <row r="2" spans="1:32" ht="16.149999999999999" customHeight="1">
      <c r="A2" s="1764" t="s">
        <v>4250</v>
      </c>
    </row>
    <row r="3" spans="1:32" ht="16.149999999999999" customHeight="1">
      <c r="A3" s="1765" t="s">
        <v>4251</v>
      </c>
    </row>
    <row r="4" spans="1:32" ht="13.15" customHeight="1">
      <c r="A4" s="1763" t="s">
        <v>4252</v>
      </c>
    </row>
    <row r="5" spans="1:32" ht="24" customHeight="1">
      <c r="A5" s="3149" t="s">
        <v>4253</v>
      </c>
      <c r="B5" s="3149"/>
      <c r="C5" s="3149"/>
      <c r="D5" s="3149"/>
      <c r="E5" s="3149"/>
      <c r="F5" s="3149"/>
      <c r="G5" s="3149"/>
      <c r="H5" s="3149"/>
      <c r="I5" s="3149"/>
      <c r="J5" s="3149"/>
      <c r="K5" s="3149"/>
      <c r="L5" s="3149"/>
      <c r="M5" s="3149"/>
      <c r="N5" s="3149"/>
      <c r="O5" s="3149"/>
      <c r="P5" s="3149"/>
      <c r="Q5" s="3149"/>
      <c r="R5" s="3150"/>
      <c r="S5" s="3151" t="s">
        <v>4254</v>
      </c>
      <c r="T5" s="3152"/>
      <c r="U5" s="3152"/>
      <c r="V5" s="3152"/>
      <c r="W5" s="3152"/>
      <c r="X5" s="3152"/>
      <c r="Y5" s="3152"/>
      <c r="Z5" s="3152"/>
      <c r="AA5" s="3152"/>
      <c r="AB5" s="3153"/>
      <c r="AC5" s="3151" t="s">
        <v>4255</v>
      </c>
      <c r="AD5" s="3152"/>
      <c r="AE5" s="3152"/>
      <c r="AF5" s="3153"/>
    </row>
    <row r="6" spans="1:32" ht="13.9" customHeight="1">
      <c r="A6" s="3139" t="s">
        <v>4256</v>
      </c>
      <c r="B6" s="3140"/>
      <c r="C6" s="3140"/>
      <c r="D6" s="3140"/>
      <c r="E6" s="3140"/>
      <c r="F6" s="3140"/>
      <c r="G6" s="3140"/>
      <c r="H6" s="3140"/>
      <c r="I6" s="3140"/>
      <c r="J6" s="3140"/>
      <c r="K6" s="3140"/>
      <c r="L6" s="3140"/>
      <c r="M6" s="3140"/>
      <c r="N6" s="3140"/>
      <c r="O6" s="3140"/>
      <c r="P6" s="3140"/>
      <c r="Q6" s="3140"/>
      <c r="R6" s="3141"/>
      <c r="S6" s="3139" t="s">
        <v>4257</v>
      </c>
      <c r="T6" s="3140"/>
      <c r="U6" s="3140"/>
      <c r="V6" s="3140"/>
      <c r="W6" s="3154">
        <v>2956661</v>
      </c>
      <c r="X6" s="3154"/>
      <c r="Y6" s="3154"/>
      <c r="Z6" s="3154"/>
      <c r="AA6" s="3154"/>
      <c r="AB6" s="3155"/>
      <c r="AC6" s="3156" t="s">
        <v>4257</v>
      </c>
      <c r="AD6" s="3157"/>
      <c r="AE6" s="3158">
        <v>2784170.54</v>
      </c>
      <c r="AF6" s="3159"/>
    </row>
    <row r="7" spans="1:32" ht="13.9" customHeight="1">
      <c r="A7" s="3144" t="s">
        <v>4258</v>
      </c>
      <c r="B7" s="3145"/>
      <c r="C7" s="3145"/>
      <c r="D7" s="3145"/>
      <c r="E7" s="3145"/>
      <c r="F7" s="3145"/>
      <c r="G7" s="3145"/>
      <c r="H7" s="3145"/>
      <c r="I7" s="3145"/>
      <c r="J7" s="3145"/>
      <c r="K7" s="3145"/>
      <c r="L7" s="3145"/>
      <c r="M7" s="3145"/>
      <c r="N7" s="3145"/>
      <c r="O7" s="3145"/>
      <c r="P7" s="3145"/>
      <c r="Q7" s="3145"/>
      <c r="R7" s="3146"/>
      <c r="S7" s="3144" t="s">
        <v>4257</v>
      </c>
      <c r="T7" s="3145"/>
      <c r="U7" s="3145"/>
      <c r="V7" s="3145"/>
      <c r="W7" s="3160">
        <v>3045242</v>
      </c>
      <c r="X7" s="3160"/>
      <c r="Y7" s="3160"/>
      <c r="Z7" s="3160"/>
      <c r="AA7" s="3160"/>
      <c r="AB7" s="3161"/>
      <c r="AC7" s="3144" t="s">
        <v>4257</v>
      </c>
      <c r="AD7" s="3145"/>
      <c r="AE7" s="3160">
        <v>2616242.6</v>
      </c>
      <c r="AF7" s="3161"/>
    </row>
    <row r="8" spans="1:32" ht="13.9" customHeight="1">
      <c r="A8" s="3139" t="s">
        <v>4259</v>
      </c>
      <c r="B8" s="3140"/>
      <c r="C8" s="3140"/>
      <c r="D8" s="3140"/>
      <c r="E8" s="3140"/>
      <c r="F8" s="3140"/>
      <c r="G8" s="3140"/>
      <c r="H8" s="3140"/>
      <c r="I8" s="3140"/>
      <c r="J8" s="3140"/>
      <c r="K8" s="3140"/>
      <c r="L8" s="3140"/>
      <c r="M8" s="3140"/>
      <c r="N8" s="3140"/>
      <c r="O8" s="3140"/>
      <c r="P8" s="3140"/>
      <c r="Q8" s="3140"/>
      <c r="R8" s="3141"/>
      <c r="S8" s="3139" t="s">
        <v>4257</v>
      </c>
      <c r="T8" s="3140"/>
      <c r="U8" s="3140"/>
      <c r="V8" s="3140"/>
      <c r="W8" s="3142">
        <v>-100000</v>
      </c>
      <c r="X8" s="3142"/>
      <c r="Y8" s="3142"/>
      <c r="Z8" s="3142"/>
      <c r="AA8" s="3142"/>
      <c r="AB8" s="3143"/>
      <c r="AC8" s="3139" t="s">
        <v>4257</v>
      </c>
      <c r="AD8" s="3140"/>
      <c r="AE8" s="3142">
        <v>-190900</v>
      </c>
      <c r="AF8" s="3143"/>
    </row>
    <row r="9" spans="1:32" ht="13.9" customHeight="1">
      <c r="A9" s="3144" t="s">
        <v>4260</v>
      </c>
      <c r="B9" s="3145"/>
      <c r="C9" s="3145"/>
      <c r="D9" s="3145"/>
      <c r="E9" s="3145"/>
      <c r="F9" s="3145"/>
      <c r="G9" s="3145"/>
      <c r="H9" s="3145"/>
      <c r="I9" s="3145"/>
      <c r="J9" s="3145"/>
      <c r="K9" s="3145"/>
      <c r="L9" s="3145"/>
      <c r="M9" s="3145"/>
      <c r="N9" s="3145"/>
      <c r="O9" s="3145"/>
      <c r="P9" s="3145"/>
      <c r="Q9" s="3145"/>
      <c r="R9" s="3146"/>
      <c r="S9" s="3144" t="s">
        <v>4257</v>
      </c>
      <c r="T9" s="3145"/>
      <c r="U9" s="3145"/>
      <c r="V9" s="3145"/>
      <c r="W9" s="3147">
        <v>-100000</v>
      </c>
      <c r="X9" s="3147"/>
      <c r="Y9" s="3147"/>
      <c r="Z9" s="3147"/>
      <c r="AA9" s="3147"/>
      <c r="AB9" s="3148"/>
      <c r="AC9" s="3144" t="s">
        <v>4257</v>
      </c>
      <c r="AD9" s="3145"/>
      <c r="AE9" s="3147">
        <v>-156970</v>
      </c>
      <c r="AF9" s="3148"/>
    </row>
    <row r="10" spans="1:32" ht="16.899999999999999" customHeight="1">
      <c r="A10" s="3137" t="s">
        <v>4261</v>
      </c>
      <c r="B10" s="3137"/>
      <c r="C10" s="3137"/>
      <c r="D10" s="3137"/>
      <c r="E10" s="3137"/>
      <c r="F10" s="3137"/>
      <c r="G10" s="3137"/>
      <c r="H10" s="3137"/>
      <c r="I10" s="3137"/>
      <c r="J10" s="3137"/>
      <c r="K10" s="3137"/>
      <c r="L10" s="3137"/>
      <c r="M10" s="3137"/>
      <c r="N10" s="3136"/>
      <c r="O10" s="3136"/>
      <c r="P10" s="3136"/>
      <c r="Q10" s="3136"/>
      <c r="R10" s="3136"/>
      <c r="S10" s="3136"/>
      <c r="T10" s="3136"/>
      <c r="U10" s="3136"/>
      <c r="V10" s="3136"/>
      <c r="W10" s="3136"/>
      <c r="X10" s="3136"/>
      <c r="Y10" s="3136"/>
      <c r="Z10" s="3136"/>
      <c r="AA10" s="3136"/>
      <c r="AB10" s="3136"/>
      <c r="AC10" s="3136"/>
    </row>
    <row r="11" spans="1:32" ht="28.15" customHeight="1">
      <c r="A11" s="3138" t="s">
        <v>4262</v>
      </c>
      <c r="B11" s="3138"/>
      <c r="C11" s="3138"/>
      <c r="D11" s="3138"/>
      <c r="E11" s="3138"/>
      <c r="F11" s="3138"/>
      <c r="G11" s="3138"/>
      <c r="H11" s="3138"/>
      <c r="I11" s="3138"/>
      <c r="J11" s="3138"/>
      <c r="K11" s="3138"/>
      <c r="L11" s="3138"/>
      <c r="M11" s="3138"/>
      <c r="N11" s="3135" t="s">
        <v>4263</v>
      </c>
      <c r="O11" s="3135"/>
      <c r="P11" s="3135"/>
      <c r="Q11" s="3135"/>
      <c r="R11" s="3135"/>
      <c r="S11" s="3135"/>
      <c r="T11" s="3135"/>
      <c r="U11" s="3135"/>
      <c r="V11" s="3135"/>
      <c r="W11" s="3135"/>
      <c r="X11" s="3135"/>
      <c r="Y11" s="3135"/>
      <c r="Z11" s="3135"/>
      <c r="AA11" s="3135" t="s">
        <v>4264</v>
      </c>
      <c r="AB11" s="3135"/>
      <c r="AC11" s="3135"/>
    </row>
    <row r="12" spans="1:32" ht="13.9" customHeight="1">
      <c r="A12" s="3135" t="s">
        <v>4265</v>
      </c>
      <c r="B12" s="3135"/>
      <c r="C12" s="3135"/>
      <c r="D12" s="3135"/>
      <c r="E12" s="3135"/>
      <c r="F12" s="3135"/>
      <c r="G12" s="3135"/>
      <c r="H12" s="3135"/>
      <c r="I12" s="3135"/>
      <c r="J12" s="3135"/>
      <c r="K12" s="3135"/>
      <c r="L12" s="3135"/>
      <c r="M12" s="3135"/>
      <c r="N12" s="3135" t="s">
        <v>4266</v>
      </c>
      <c r="O12" s="3135"/>
      <c r="P12" s="3135"/>
      <c r="Q12" s="3135"/>
      <c r="R12" s="3135"/>
      <c r="S12" s="3135"/>
      <c r="T12" s="3135"/>
      <c r="U12" s="3135"/>
      <c r="V12" s="3135"/>
      <c r="W12" s="3135"/>
      <c r="X12" s="3135"/>
      <c r="Y12" s="3135"/>
      <c r="Z12" s="3135"/>
      <c r="AA12" s="3135" t="s">
        <v>4267</v>
      </c>
      <c r="AB12" s="3135"/>
      <c r="AC12" s="3135"/>
    </row>
    <row r="13" spans="1:32" ht="13.9" customHeight="1">
      <c r="A13" s="3135" t="s">
        <v>4268</v>
      </c>
      <c r="B13" s="3135"/>
      <c r="C13" s="3135"/>
      <c r="D13" s="3135"/>
      <c r="E13" s="3135"/>
      <c r="F13" s="3135"/>
      <c r="G13" s="3135"/>
      <c r="H13" s="3135"/>
      <c r="I13" s="3135"/>
      <c r="J13" s="3135"/>
      <c r="K13" s="3135"/>
      <c r="L13" s="3135"/>
      <c r="M13" s="3135"/>
      <c r="N13" s="3135" t="s">
        <v>4269</v>
      </c>
      <c r="O13" s="3135"/>
      <c r="P13" s="3135"/>
      <c r="Q13" s="3135"/>
      <c r="R13" s="3135"/>
      <c r="S13" s="3135"/>
      <c r="T13" s="3135"/>
      <c r="U13" s="3135"/>
      <c r="V13" s="3135"/>
      <c r="W13" s="3135"/>
      <c r="X13" s="3135"/>
      <c r="Y13" s="3135"/>
      <c r="Z13" s="3135"/>
      <c r="AA13" s="3135" t="s">
        <v>4267</v>
      </c>
      <c r="AB13" s="3135"/>
      <c r="AC13" s="3135"/>
    </row>
    <row r="14" spans="1:32" ht="13.9" customHeight="1">
      <c r="A14" s="3135" t="s">
        <v>4270</v>
      </c>
      <c r="B14" s="3135"/>
      <c r="C14" s="3135"/>
      <c r="D14" s="3135"/>
      <c r="E14" s="3135"/>
      <c r="F14" s="3135"/>
      <c r="G14" s="3135"/>
      <c r="H14" s="3135"/>
      <c r="I14" s="3135"/>
      <c r="J14" s="3135"/>
      <c r="K14" s="3135"/>
      <c r="L14" s="3135"/>
      <c r="M14" s="3135"/>
      <c r="N14" s="3135" t="s">
        <v>4271</v>
      </c>
      <c r="O14" s="3135"/>
      <c r="P14" s="3135"/>
      <c r="Q14" s="3135"/>
      <c r="R14" s="3135"/>
      <c r="S14" s="3135"/>
      <c r="T14" s="3135"/>
      <c r="U14" s="3135"/>
      <c r="V14" s="3135"/>
      <c r="W14" s="3135"/>
      <c r="X14" s="3135"/>
      <c r="Y14" s="3135"/>
      <c r="Z14" s="3135"/>
      <c r="AA14" s="3135" t="s">
        <v>4272</v>
      </c>
      <c r="AB14" s="3135"/>
      <c r="AC14" s="3135"/>
    </row>
    <row r="15" spans="1:32" ht="13.9" customHeight="1">
      <c r="A15" s="3135" t="s">
        <v>4273</v>
      </c>
      <c r="B15" s="3135"/>
      <c r="C15" s="3135"/>
      <c r="D15" s="3135"/>
      <c r="E15" s="3135"/>
      <c r="F15" s="3135"/>
      <c r="G15" s="3135"/>
      <c r="H15" s="3135"/>
      <c r="I15" s="3135"/>
      <c r="J15" s="3135"/>
      <c r="K15" s="3135"/>
      <c r="L15" s="3135"/>
      <c r="M15" s="3135"/>
      <c r="N15" s="3135" t="s">
        <v>4274</v>
      </c>
      <c r="O15" s="3135"/>
      <c r="P15" s="3135"/>
      <c r="Q15" s="3135"/>
      <c r="R15" s="3135"/>
      <c r="S15" s="3135"/>
      <c r="T15" s="3135"/>
      <c r="U15" s="3135"/>
      <c r="V15" s="3135"/>
      <c r="W15" s="3135"/>
      <c r="X15" s="3135"/>
      <c r="Y15" s="3135"/>
      <c r="Z15" s="3135"/>
      <c r="AA15" s="3135" t="s">
        <v>4267</v>
      </c>
      <c r="AB15" s="3135"/>
      <c r="AC15" s="3135"/>
    </row>
    <row r="16" spans="1:32" ht="13.9" customHeight="1">
      <c r="A16" s="3135" t="s">
        <v>4275</v>
      </c>
      <c r="B16" s="3135"/>
      <c r="C16" s="3135"/>
      <c r="D16" s="3135"/>
      <c r="E16" s="3135"/>
      <c r="F16" s="3135"/>
      <c r="G16" s="3135"/>
      <c r="H16" s="3135"/>
      <c r="I16" s="3135"/>
      <c r="J16" s="3135"/>
      <c r="K16" s="3135"/>
      <c r="L16" s="3135"/>
      <c r="M16" s="3135"/>
      <c r="N16" s="3135" t="s">
        <v>4276</v>
      </c>
      <c r="O16" s="3135"/>
      <c r="P16" s="3135"/>
      <c r="Q16" s="3135"/>
      <c r="R16" s="3135"/>
      <c r="S16" s="3135"/>
      <c r="T16" s="3135"/>
      <c r="U16" s="3135"/>
      <c r="V16" s="3135"/>
      <c r="W16" s="3135"/>
      <c r="X16" s="3135"/>
      <c r="Y16" s="3135"/>
      <c r="Z16" s="3135"/>
      <c r="AA16" s="3135" t="s">
        <v>4267</v>
      </c>
      <c r="AB16" s="3135"/>
      <c r="AC16" s="3135"/>
    </row>
    <row r="17" spans="1:31" ht="13.9" customHeight="1">
      <c r="A17" s="3135" t="s">
        <v>4277</v>
      </c>
      <c r="B17" s="3135"/>
      <c r="C17" s="3135"/>
      <c r="D17" s="3135"/>
      <c r="E17" s="3135"/>
      <c r="F17" s="3135"/>
      <c r="G17" s="3135"/>
      <c r="H17" s="3135"/>
      <c r="I17" s="3135"/>
      <c r="J17" s="3135"/>
      <c r="K17" s="3135"/>
      <c r="L17" s="3135"/>
      <c r="M17" s="3135"/>
      <c r="N17" s="3135" t="s">
        <v>4266</v>
      </c>
      <c r="O17" s="3135"/>
      <c r="P17" s="3135"/>
      <c r="Q17" s="3135"/>
      <c r="R17" s="3135"/>
      <c r="S17" s="3135"/>
      <c r="T17" s="3135"/>
      <c r="U17" s="3135"/>
      <c r="V17" s="3135"/>
      <c r="W17" s="3135"/>
      <c r="X17" s="3135"/>
      <c r="Y17" s="3135"/>
      <c r="Z17" s="3135"/>
      <c r="AA17" s="3135" t="s">
        <v>4267</v>
      </c>
      <c r="AB17" s="3135"/>
      <c r="AC17" s="3135"/>
    </row>
    <row r="18" spans="1:31" ht="13.9" customHeight="1">
      <c r="A18" s="3135" t="s">
        <v>4278</v>
      </c>
      <c r="B18" s="3135"/>
      <c r="C18" s="3135"/>
      <c r="D18" s="3135"/>
      <c r="E18" s="3135"/>
      <c r="F18" s="3135"/>
      <c r="G18" s="3135"/>
      <c r="H18" s="3135"/>
      <c r="I18" s="3135"/>
      <c r="J18" s="3135"/>
      <c r="K18" s="3135"/>
      <c r="L18" s="3135"/>
      <c r="M18" s="3135"/>
      <c r="N18" s="3135" t="s">
        <v>4279</v>
      </c>
      <c r="O18" s="3135"/>
      <c r="P18" s="3135"/>
      <c r="Q18" s="3135"/>
      <c r="R18" s="3135"/>
      <c r="S18" s="3135"/>
      <c r="T18" s="3135"/>
      <c r="U18" s="3135"/>
      <c r="V18" s="3135"/>
      <c r="W18" s="3135"/>
      <c r="X18" s="3135"/>
      <c r="Y18" s="3135"/>
      <c r="Z18" s="3135"/>
      <c r="AA18" s="3135" t="s">
        <v>4267</v>
      </c>
      <c r="AB18" s="3135"/>
      <c r="AC18" s="3135"/>
    </row>
    <row r="19" spans="1:31" ht="28.9" customHeight="1">
      <c r="A19" s="3136" t="s">
        <v>4280</v>
      </c>
      <c r="B19" s="3136"/>
      <c r="C19" s="3136"/>
      <c r="D19" s="3136"/>
      <c r="E19" s="3136"/>
      <c r="F19" s="3136"/>
      <c r="G19" s="3136"/>
      <c r="H19" s="3136"/>
      <c r="I19" s="3136"/>
      <c r="J19" s="3136"/>
      <c r="K19" s="3136"/>
      <c r="L19" s="3136"/>
      <c r="M19" s="3136"/>
      <c r="N19" s="3135" t="s">
        <v>4281</v>
      </c>
      <c r="O19" s="3135"/>
      <c r="P19" s="3135"/>
      <c r="Q19" s="3135"/>
      <c r="R19" s="3135"/>
      <c r="S19" s="3135"/>
      <c r="T19" s="3135"/>
      <c r="U19" s="3135"/>
      <c r="V19" s="3135"/>
      <c r="W19" s="3135"/>
      <c r="X19" s="3135"/>
      <c r="Y19" s="3135"/>
      <c r="Z19" s="3135"/>
      <c r="AA19" s="3135" t="s">
        <v>4264</v>
      </c>
      <c r="AB19" s="3135"/>
      <c r="AC19" s="3135"/>
    </row>
    <row r="20" spans="1:31" ht="28.15" customHeight="1">
      <c r="A20" s="3135" t="s">
        <v>4282</v>
      </c>
      <c r="B20" s="3135"/>
      <c r="C20" s="3135"/>
      <c r="D20" s="3135"/>
      <c r="E20" s="3135"/>
      <c r="F20" s="3135"/>
      <c r="G20" s="3135"/>
      <c r="H20" s="3135"/>
      <c r="I20" s="3135"/>
      <c r="J20" s="3135"/>
      <c r="K20" s="3135"/>
      <c r="L20" s="3135"/>
      <c r="M20" s="3135"/>
      <c r="N20" s="3135" t="s">
        <v>4283</v>
      </c>
      <c r="O20" s="3135"/>
      <c r="P20" s="3135"/>
      <c r="Q20" s="3135"/>
      <c r="R20" s="3135"/>
      <c r="S20" s="3135"/>
      <c r="T20" s="3135"/>
      <c r="U20" s="3135"/>
      <c r="V20" s="3135"/>
      <c r="W20" s="3135"/>
      <c r="X20" s="3135"/>
      <c r="Y20" s="3135"/>
      <c r="Z20" s="3135"/>
      <c r="AA20" s="3135" t="s">
        <v>4264</v>
      </c>
      <c r="AB20" s="3135"/>
      <c r="AC20" s="3135"/>
    </row>
    <row r="21" spans="1:31" ht="16.149999999999999" customHeight="1">
      <c r="A21" s="3135" t="s">
        <v>4284</v>
      </c>
      <c r="B21" s="3135"/>
      <c r="C21" s="3135"/>
      <c r="D21" s="3135"/>
      <c r="E21" s="3135"/>
      <c r="F21" s="3135"/>
      <c r="G21" s="3135"/>
      <c r="H21" s="3135"/>
      <c r="I21" s="3135"/>
      <c r="J21" s="3135"/>
      <c r="K21" s="3135"/>
      <c r="L21" s="3135"/>
      <c r="M21" s="3135"/>
      <c r="N21" s="3135" t="s">
        <v>4266</v>
      </c>
      <c r="O21" s="3135"/>
      <c r="P21" s="3135"/>
      <c r="Q21" s="3135"/>
      <c r="R21" s="3135"/>
      <c r="S21" s="3135"/>
      <c r="T21" s="3135"/>
      <c r="U21" s="3135"/>
      <c r="V21" s="3135"/>
      <c r="W21" s="3135"/>
      <c r="X21" s="3135"/>
      <c r="Y21" s="3135"/>
      <c r="Z21" s="3135"/>
      <c r="AA21" s="3135" t="s">
        <v>4267</v>
      </c>
      <c r="AB21" s="3135"/>
      <c r="AC21" s="3135"/>
    </row>
    <row r="22" spans="1:31" ht="12" customHeight="1">
      <c r="A22" s="1766" t="s">
        <v>4285</v>
      </c>
    </row>
    <row r="23" spans="1:31" ht="12" customHeight="1">
      <c r="A23" s="1767" t="s">
        <v>4286</v>
      </c>
    </row>
    <row r="24" spans="1:31" ht="12" customHeight="1">
      <c r="A24" s="1768" t="s">
        <v>4287</v>
      </c>
    </row>
    <row r="25" spans="1:31" ht="19.149999999999999" customHeight="1">
      <c r="A25" s="3022" t="s">
        <v>4288</v>
      </c>
      <c r="B25" s="3022"/>
      <c r="C25" s="3022" t="s">
        <v>4289</v>
      </c>
      <c r="D25" s="3022"/>
      <c r="E25" s="3022"/>
      <c r="F25" s="3040"/>
      <c r="G25" s="3040"/>
      <c r="H25" s="3040"/>
      <c r="I25" s="3040"/>
      <c r="J25" s="3022" t="s">
        <v>4290</v>
      </c>
      <c r="K25" s="3022"/>
      <c r="L25" s="3022"/>
      <c r="M25" s="3022"/>
      <c r="N25" s="3022"/>
      <c r="O25" s="3022"/>
      <c r="P25" s="3022"/>
      <c r="Q25" s="3022"/>
      <c r="R25" s="3022"/>
      <c r="S25" s="3022"/>
      <c r="T25" s="3025"/>
      <c r="U25" s="2998" t="s">
        <v>4291</v>
      </c>
      <c r="V25" s="2999"/>
      <c r="W25" s="2999"/>
      <c r="X25" s="2999"/>
      <c r="Y25" s="2999"/>
      <c r="Z25" s="2999"/>
      <c r="AA25" s="2999"/>
      <c r="AB25" s="2999"/>
      <c r="AC25" s="2999"/>
      <c r="AD25" s="2999"/>
      <c r="AE25" s="3000"/>
    </row>
    <row r="26" spans="1:31" ht="10.9" customHeight="1">
      <c r="A26" s="3023"/>
      <c r="B26" s="3023"/>
      <c r="C26" s="3024"/>
      <c r="D26" s="3024"/>
      <c r="E26" s="3024"/>
      <c r="F26" s="3041"/>
      <c r="G26" s="3041"/>
      <c r="H26" s="3041"/>
      <c r="I26" s="3041"/>
      <c r="J26" s="3023"/>
      <c r="K26" s="3023"/>
      <c r="L26" s="3023"/>
      <c r="M26" s="3023"/>
      <c r="N26" s="3023"/>
      <c r="O26" s="3023"/>
      <c r="P26" s="3023"/>
      <c r="Q26" s="3023"/>
      <c r="R26" s="3023"/>
      <c r="S26" s="3023"/>
      <c r="T26" s="3026"/>
      <c r="U26" s="3001" t="s">
        <v>4292</v>
      </c>
      <c r="V26" s="3002"/>
      <c r="W26" s="3002"/>
      <c r="X26" s="3002"/>
      <c r="Y26" s="3002"/>
      <c r="Z26" s="3003"/>
      <c r="AA26" s="3001" t="s">
        <v>4293</v>
      </c>
      <c r="AB26" s="3002"/>
      <c r="AC26" s="3002"/>
      <c r="AD26" s="3002"/>
      <c r="AE26" s="3003"/>
    </row>
    <row r="27" spans="1:31" ht="10.9" customHeight="1">
      <c r="A27" s="3126">
        <v>1</v>
      </c>
      <c r="B27" s="3127"/>
      <c r="C27" s="3128"/>
      <c r="D27" s="3013">
        <v>1</v>
      </c>
      <c r="E27" s="3014"/>
      <c r="F27" s="3015"/>
      <c r="G27" s="3123" t="s">
        <v>4294</v>
      </c>
      <c r="H27" s="3124"/>
      <c r="I27" s="3124"/>
      <c r="J27" s="3125"/>
      <c r="K27" s="3104" t="s">
        <v>4295</v>
      </c>
      <c r="L27" s="3102"/>
      <c r="M27" s="3102"/>
      <c r="N27" s="3102"/>
      <c r="O27" s="3102"/>
      <c r="P27" s="3102"/>
      <c r="Q27" s="3102"/>
      <c r="R27" s="3102"/>
      <c r="S27" s="3102"/>
      <c r="T27" s="3102"/>
      <c r="U27" s="3105"/>
      <c r="V27" s="1769" t="s">
        <v>4296</v>
      </c>
      <c r="W27" s="3037">
        <v>100000</v>
      </c>
      <c r="X27" s="3037"/>
      <c r="Y27" s="3037"/>
      <c r="Z27" s="3045"/>
      <c r="AA27" s="1769" t="s">
        <v>4296</v>
      </c>
      <c r="AB27" s="3037">
        <v>100000</v>
      </c>
      <c r="AC27" s="3037"/>
      <c r="AD27" s="3037"/>
      <c r="AE27" s="3038"/>
    </row>
    <row r="28" spans="1:31" ht="10.9" customHeight="1">
      <c r="A28" s="3132">
        <v>2</v>
      </c>
      <c r="B28" s="3133"/>
      <c r="C28" s="3134"/>
      <c r="D28" s="3092">
        <v>2459</v>
      </c>
      <c r="E28" s="3093"/>
      <c r="F28" s="3094"/>
      <c r="G28" s="3109" t="s">
        <v>4297</v>
      </c>
      <c r="H28" s="3110"/>
      <c r="I28" s="3110"/>
      <c r="J28" s="3111"/>
      <c r="K28" s="3112" t="s">
        <v>4298</v>
      </c>
      <c r="L28" s="3113"/>
      <c r="M28" s="3113"/>
      <c r="N28" s="3113"/>
      <c r="O28" s="3113"/>
      <c r="P28" s="3113"/>
      <c r="Q28" s="3113"/>
      <c r="R28" s="3113"/>
      <c r="S28" s="3113"/>
      <c r="T28" s="3113"/>
      <c r="U28" s="3114"/>
      <c r="V28" s="3027">
        <v>978</v>
      </c>
      <c r="W28" s="3028"/>
      <c r="X28" s="3028"/>
      <c r="Y28" s="3028"/>
      <c r="Z28" s="3029"/>
      <c r="AA28" s="1770" t="s">
        <v>4296</v>
      </c>
      <c r="AB28" s="3031">
        <v>2404902</v>
      </c>
      <c r="AC28" s="3031"/>
      <c r="AD28" s="3031"/>
      <c r="AE28" s="3095"/>
    </row>
    <row r="29" spans="1:31" ht="13.15" customHeight="1">
      <c r="A29" s="3126">
        <v>3</v>
      </c>
      <c r="B29" s="3127"/>
      <c r="C29" s="3128"/>
      <c r="D29" s="3075">
        <v>91</v>
      </c>
      <c r="E29" s="3065"/>
      <c r="F29" s="3066"/>
      <c r="G29" s="3123" t="s">
        <v>4297</v>
      </c>
      <c r="H29" s="3124"/>
      <c r="I29" s="3124"/>
      <c r="J29" s="3125"/>
      <c r="K29" s="3104" t="s">
        <v>4299</v>
      </c>
      <c r="L29" s="3102"/>
      <c r="M29" s="3102"/>
      <c r="N29" s="3102"/>
      <c r="O29" s="3102"/>
      <c r="P29" s="3102"/>
      <c r="Q29" s="3102"/>
      <c r="R29" s="3102"/>
      <c r="S29" s="3102"/>
      <c r="T29" s="3102"/>
      <c r="U29" s="3105"/>
      <c r="V29" s="3036">
        <v>2000</v>
      </c>
      <c r="W29" s="3037"/>
      <c r="X29" s="3037"/>
      <c r="Y29" s="3037"/>
      <c r="Z29" s="3045"/>
      <c r="AA29" s="1769" t="s">
        <v>4296</v>
      </c>
      <c r="AB29" s="3037">
        <v>182000</v>
      </c>
      <c r="AC29" s="3037"/>
      <c r="AD29" s="3037"/>
      <c r="AE29" s="3038"/>
    </row>
    <row r="30" spans="1:31" ht="10.9" customHeight="1">
      <c r="A30" s="3132">
        <v>4</v>
      </c>
      <c r="B30" s="3133"/>
      <c r="C30" s="3134"/>
      <c r="D30" s="3118">
        <v>58</v>
      </c>
      <c r="E30" s="3119"/>
      <c r="F30" s="3120"/>
      <c r="G30" s="3109" t="s">
        <v>4297</v>
      </c>
      <c r="H30" s="3110"/>
      <c r="I30" s="3110"/>
      <c r="J30" s="3111"/>
      <c r="K30" s="3112" t="s">
        <v>4300</v>
      </c>
      <c r="L30" s="3113"/>
      <c r="M30" s="3113"/>
      <c r="N30" s="3113"/>
      <c r="O30" s="3113"/>
      <c r="P30" s="3113"/>
      <c r="Q30" s="3113"/>
      <c r="R30" s="3113"/>
      <c r="S30" s="3113"/>
      <c r="T30" s="3113"/>
      <c r="U30" s="3114"/>
      <c r="V30" s="3027">
        <v>100</v>
      </c>
      <c r="W30" s="3028"/>
      <c r="X30" s="3028"/>
      <c r="Y30" s="3028"/>
      <c r="Z30" s="3029"/>
      <c r="AA30" s="1770" t="s">
        <v>4296</v>
      </c>
      <c r="AB30" s="3031">
        <v>5800</v>
      </c>
      <c r="AC30" s="3031"/>
      <c r="AD30" s="3031"/>
      <c r="AE30" s="3095"/>
    </row>
    <row r="31" spans="1:31" ht="10.9" customHeight="1">
      <c r="A31" s="3126">
        <v>5</v>
      </c>
      <c r="B31" s="3127"/>
      <c r="C31" s="3128"/>
      <c r="D31" s="3075">
        <v>48</v>
      </c>
      <c r="E31" s="3065"/>
      <c r="F31" s="3066"/>
      <c r="G31" s="3123" t="s">
        <v>4297</v>
      </c>
      <c r="H31" s="3124"/>
      <c r="I31" s="3124"/>
      <c r="J31" s="3125"/>
      <c r="K31" s="3104" t="s">
        <v>4301</v>
      </c>
      <c r="L31" s="3102"/>
      <c r="M31" s="3102"/>
      <c r="N31" s="3102"/>
      <c r="O31" s="3102"/>
      <c r="P31" s="3102"/>
      <c r="Q31" s="3102"/>
      <c r="R31" s="3102"/>
      <c r="S31" s="3102"/>
      <c r="T31" s="3102"/>
      <c r="U31" s="3105"/>
      <c r="V31" s="3042">
        <v>120</v>
      </c>
      <c r="W31" s="3043"/>
      <c r="X31" s="3043"/>
      <c r="Y31" s="3043"/>
      <c r="Z31" s="3044"/>
      <c r="AA31" s="1769" t="s">
        <v>4296</v>
      </c>
      <c r="AB31" s="3037">
        <v>5760</v>
      </c>
      <c r="AC31" s="3037"/>
      <c r="AD31" s="3037"/>
      <c r="AE31" s="3038"/>
    </row>
    <row r="32" spans="1:31" ht="10.9" customHeight="1">
      <c r="A32" s="3132">
        <v>6</v>
      </c>
      <c r="B32" s="3133"/>
      <c r="C32" s="3134"/>
      <c r="D32" s="3129">
        <v>1</v>
      </c>
      <c r="E32" s="3130"/>
      <c r="F32" s="3131"/>
      <c r="G32" s="3109" t="s">
        <v>4302</v>
      </c>
      <c r="H32" s="3110"/>
      <c r="I32" s="3110"/>
      <c r="J32" s="3111"/>
      <c r="K32" s="3112" t="s">
        <v>4303</v>
      </c>
      <c r="L32" s="3113"/>
      <c r="M32" s="3113"/>
      <c r="N32" s="3113"/>
      <c r="O32" s="3113"/>
      <c r="P32" s="3113"/>
      <c r="Q32" s="3113"/>
      <c r="R32" s="3113"/>
      <c r="S32" s="3113"/>
      <c r="T32" s="3113"/>
      <c r="U32" s="3114"/>
      <c r="V32" s="3030">
        <v>15000</v>
      </c>
      <c r="W32" s="3031"/>
      <c r="X32" s="3031"/>
      <c r="Y32" s="3031"/>
      <c r="Z32" s="3032"/>
      <c r="AA32" s="1770" t="s">
        <v>4296</v>
      </c>
      <c r="AB32" s="3031">
        <v>15000</v>
      </c>
      <c r="AC32" s="3031"/>
      <c r="AD32" s="3031"/>
      <c r="AE32" s="3095"/>
    </row>
    <row r="33" spans="1:31" ht="10.9" customHeight="1">
      <c r="A33" s="3126">
        <v>7</v>
      </c>
      <c r="B33" s="3127"/>
      <c r="C33" s="3128"/>
      <c r="D33" s="3067">
        <v>1</v>
      </c>
      <c r="E33" s="3068"/>
      <c r="F33" s="3069"/>
      <c r="G33" s="3123" t="s">
        <v>4302</v>
      </c>
      <c r="H33" s="3124"/>
      <c r="I33" s="3124"/>
      <c r="J33" s="3125"/>
      <c r="K33" s="3104" t="s">
        <v>4304</v>
      </c>
      <c r="L33" s="3102"/>
      <c r="M33" s="3102"/>
      <c r="N33" s="3102"/>
      <c r="O33" s="3102"/>
      <c r="P33" s="3102"/>
      <c r="Q33" s="3102"/>
      <c r="R33" s="3102"/>
      <c r="S33" s="3102"/>
      <c r="T33" s="3102"/>
      <c r="U33" s="3105"/>
      <c r="V33" s="3036">
        <v>10000</v>
      </c>
      <c r="W33" s="3037"/>
      <c r="X33" s="3037"/>
      <c r="Y33" s="3037"/>
      <c r="Z33" s="3045"/>
      <c r="AA33" s="1769" t="s">
        <v>4296</v>
      </c>
      <c r="AB33" s="3037">
        <v>10000</v>
      </c>
      <c r="AC33" s="3037"/>
      <c r="AD33" s="3037"/>
      <c r="AE33" s="3038"/>
    </row>
    <row r="34" spans="1:31" ht="10.9" customHeight="1">
      <c r="A34" s="3132">
        <v>8</v>
      </c>
      <c r="B34" s="3133"/>
      <c r="C34" s="3134"/>
      <c r="D34" s="3129">
        <v>7</v>
      </c>
      <c r="E34" s="3130"/>
      <c r="F34" s="3131"/>
      <c r="G34" s="3109" t="s">
        <v>4302</v>
      </c>
      <c r="H34" s="3110"/>
      <c r="I34" s="3110"/>
      <c r="J34" s="3111"/>
      <c r="K34" s="3112" t="s">
        <v>4305</v>
      </c>
      <c r="L34" s="3113"/>
      <c r="M34" s="3113"/>
      <c r="N34" s="3113"/>
      <c r="O34" s="3113"/>
      <c r="P34" s="3113"/>
      <c r="Q34" s="3113"/>
      <c r="R34" s="3113"/>
      <c r="S34" s="3113"/>
      <c r="T34" s="3113"/>
      <c r="U34" s="3114"/>
      <c r="V34" s="3030">
        <v>2000</v>
      </c>
      <c r="W34" s="3031"/>
      <c r="X34" s="3031"/>
      <c r="Y34" s="3031"/>
      <c r="Z34" s="3032"/>
      <c r="AA34" s="1770" t="s">
        <v>4296</v>
      </c>
      <c r="AB34" s="3031">
        <v>14000</v>
      </c>
      <c r="AC34" s="3031"/>
      <c r="AD34" s="3031"/>
      <c r="AE34" s="3095"/>
    </row>
    <row r="35" spans="1:31" ht="10.9" customHeight="1">
      <c r="A35" s="3126">
        <v>9</v>
      </c>
      <c r="B35" s="3127"/>
      <c r="C35" s="3128"/>
      <c r="D35" s="3067">
        <v>1</v>
      </c>
      <c r="E35" s="3068"/>
      <c r="F35" s="3069"/>
      <c r="G35" s="3123" t="s">
        <v>4302</v>
      </c>
      <c r="H35" s="3124"/>
      <c r="I35" s="3124"/>
      <c r="J35" s="3125"/>
      <c r="K35" s="3104" t="s">
        <v>4306</v>
      </c>
      <c r="L35" s="3102"/>
      <c r="M35" s="3102"/>
      <c r="N35" s="3102"/>
      <c r="O35" s="3102"/>
      <c r="P35" s="3102"/>
      <c r="Q35" s="3102"/>
      <c r="R35" s="3102"/>
      <c r="S35" s="3102"/>
      <c r="T35" s="3102"/>
      <c r="U35" s="3105"/>
      <c r="V35" s="3036">
        <v>4000</v>
      </c>
      <c r="W35" s="3037"/>
      <c r="X35" s="3037"/>
      <c r="Y35" s="3037"/>
      <c r="Z35" s="3045"/>
      <c r="AA35" s="1769" t="s">
        <v>4296</v>
      </c>
      <c r="AB35" s="3037">
        <v>4000</v>
      </c>
      <c r="AC35" s="3037"/>
      <c r="AD35" s="3037"/>
      <c r="AE35" s="3038"/>
    </row>
    <row r="36" spans="1:31" ht="10.9" customHeight="1">
      <c r="A36" s="3115">
        <v>10</v>
      </c>
      <c r="B36" s="3116"/>
      <c r="C36" s="3117"/>
      <c r="D36" s="3129">
        <v>1</v>
      </c>
      <c r="E36" s="3130"/>
      <c r="F36" s="3131"/>
      <c r="G36" s="3109" t="s">
        <v>4302</v>
      </c>
      <c r="H36" s="3110"/>
      <c r="I36" s="3110"/>
      <c r="J36" s="3111"/>
      <c r="K36" s="3112" t="s">
        <v>4307</v>
      </c>
      <c r="L36" s="3113"/>
      <c r="M36" s="3113"/>
      <c r="N36" s="3113"/>
      <c r="O36" s="3113"/>
      <c r="P36" s="3113"/>
      <c r="Q36" s="3113"/>
      <c r="R36" s="3113"/>
      <c r="S36" s="3113"/>
      <c r="T36" s="3113"/>
      <c r="U36" s="3114"/>
      <c r="V36" s="3030">
        <v>2500</v>
      </c>
      <c r="W36" s="3031"/>
      <c r="X36" s="3031"/>
      <c r="Y36" s="3031"/>
      <c r="Z36" s="3032"/>
      <c r="AA36" s="1770" t="s">
        <v>4296</v>
      </c>
      <c r="AB36" s="3031">
        <v>2500</v>
      </c>
      <c r="AC36" s="3031"/>
      <c r="AD36" s="3031"/>
      <c r="AE36" s="3095"/>
    </row>
    <row r="37" spans="1:31" ht="10.9" customHeight="1">
      <c r="A37" s="3098">
        <v>11</v>
      </c>
      <c r="B37" s="3099"/>
      <c r="C37" s="3100"/>
      <c r="D37" s="3067">
        <v>1</v>
      </c>
      <c r="E37" s="3068"/>
      <c r="F37" s="3069"/>
      <c r="G37" s="3123" t="s">
        <v>4302</v>
      </c>
      <c r="H37" s="3124"/>
      <c r="I37" s="3124"/>
      <c r="J37" s="3125"/>
      <c r="K37" s="3104" t="s">
        <v>4308</v>
      </c>
      <c r="L37" s="3102"/>
      <c r="M37" s="3102"/>
      <c r="N37" s="3102"/>
      <c r="O37" s="3102"/>
      <c r="P37" s="3102"/>
      <c r="Q37" s="3102"/>
      <c r="R37" s="3102"/>
      <c r="S37" s="3102"/>
      <c r="T37" s="3102"/>
      <c r="U37" s="3105"/>
      <c r="V37" s="3036">
        <v>3000</v>
      </c>
      <c r="W37" s="3037"/>
      <c r="X37" s="3037"/>
      <c r="Y37" s="3037"/>
      <c r="Z37" s="3045"/>
      <c r="AA37" s="1769" t="s">
        <v>4296</v>
      </c>
      <c r="AB37" s="3037">
        <v>3000</v>
      </c>
      <c r="AC37" s="3037"/>
      <c r="AD37" s="3037"/>
      <c r="AE37" s="3038"/>
    </row>
    <row r="38" spans="1:31" ht="10.9" customHeight="1">
      <c r="A38" s="3115">
        <v>12</v>
      </c>
      <c r="B38" s="3116"/>
      <c r="C38" s="3117"/>
      <c r="D38" s="3092">
        <v>8025</v>
      </c>
      <c r="E38" s="3093"/>
      <c r="F38" s="3094"/>
      <c r="G38" s="3109" t="s">
        <v>4309</v>
      </c>
      <c r="H38" s="3110"/>
      <c r="I38" s="3110"/>
      <c r="J38" s="3111"/>
      <c r="K38" s="3112" t="s">
        <v>4310</v>
      </c>
      <c r="L38" s="3113"/>
      <c r="M38" s="3113"/>
      <c r="N38" s="3113"/>
      <c r="O38" s="3113"/>
      <c r="P38" s="3113"/>
      <c r="Q38" s="3113"/>
      <c r="R38" s="3113"/>
      <c r="S38" s="3113"/>
      <c r="T38" s="3113"/>
      <c r="U38" s="3114"/>
      <c r="V38" s="3061">
        <v>2</v>
      </c>
      <c r="W38" s="3062"/>
      <c r="X38" s="3062"/>
      <c r="Y38" s="3062"/>
      <c r="Z38" s="3063"/>
      <c r="AA38" s="1770" t="s">
        <v>4296</v>
      </c>
      <c r="AB38" s="3031">
        <v>16050</v>
      </c>
      <c r="AC38" s="3031"/>
      <c r="AD38" s="3031"/>
      <c r="AE38" s="3095"/>
    </row>
    <row r="39" spans="1:31" ht="10.9" customHeight="1">
      <c r="A39" s="3098">
        <v>13</v>
      </c>
      <c r="B39" s="3099"/>
      <c r="C39" s="3100"/>
      <c r="D39" s="3080">
        <v>7768</v>
      </c>
      <c r="E39" s="3081"/>
      <c r="F39" s="3082"/>
      <c r="G39" s="3123" t="s">
        <v>4311</v>
      </c>
      <c r="H39" s="3124"/>
      <c r="I39" s="3124"/>
      <c r="J39" s="3125"/>
      <c r="K39" s="3104" t="s">
        <v>4312</v>
      </c>
      <c r="L39" s="3102"/>
      <c r="M39" s="3102"/>
      <c r="N39" s="3102"/>
      <c r="O39" s="3102"/>
      <c r="P39" s="3102"/>
      <c r="Q39" s="3102"/>
      <c r="R39" s="3102"/>
      <c r="S39" s="3102"/>
      <c r="T39" s="3102"/>
      <c r="U39" s="3105"/>
      <c r="V39" s="3076">
        <v>1</v>
      </c>
      <c r="W39" s="3077"/>
      <c r="X39" s="3077"/>
      <c r="Y39" s="3077"/>
      <c r="Z39" s="3078"/>
      <c r="AA39" s="1769" t="s">
        <v>4296</v>
      </c>
      <c r="AB39" s="3037">
        <v>7768</v>
      </c>
      <c r="AC39" s="3037"/>
      <c r="AD39" s="3037"/>
      <c r="AE39" s="3038"/>
    </row>
    <row r="40" spans="1:31" ht="10.9" customHeight="1">
      <c r="A40" s="3115">
        <v>14</v>
      </c>
      <c r="B40" s="3116"/>
      <c r="C40" s="3117"/>
      <c r="D40" s="3092">
        <v>7768</v>
      </c>
      <c r="E40" s="3093"/>
      <c r="F40" s="3094"/>
      <c r="G40" s="3109" t="s">
        <v>4309</v>
      </c>
      <c r="H40" s="3110"/>
      <c r="I40" s="3110"/>
      <c r="J40" s="3111"/>
      <c r="K40" s="3112" t="s">
        <v>4313</v>
      </c>
      <c r="L40" s="3113"/>
      <c r="M40" s="3113"/>
      <c r="N40" s="3113"/>
      <c r="O40" s="3113"/>
      <c r="P40" s="3113"/>
      <c r="Q40" s="3113"/>
      <c r="R40" s="3113"/>
      <c r="S40" s="3113"/>
      <c r="T40" s="3113"/>
      <c r="U40" s="3114"/>
      <c r="V40" s="3061">
        <v>1</v>
      </c>
      <c r="W40" s="3062"/>
      <c r="X40" s="3062"/>
      <c r="Y40" s="3062"/>
      <c r="Z40" s="3063"/>
      <c r="AA40" s="1770" t="s">
        <v>4296</v>
      </c>
      <c r="AB40" s="3031">
        <v>7768</v>
      </c>
      <c r="AC40" s="3031"/>
      <c r="AD40" s="3031"/>
      <c r="AE40" s="3095"/>
    </row>
    <row r="41" spans="1:31" ht="10.9" customHeight="1">
      <c r="A41" s="3098">
        <v>15</v>
      </c>
      <c r="B41" s="3099"/>
      <c r="C41" s="3100"/>
      <c r="D41" s="3080">
        <v>7768</v>
      </c>
      <c r="E41" s="3081"/>
      <c r="F41" s="3082"/>
      <c r="G41" s="3123" t="s">
        <v>4311</v>
      </c>
      <c r="H41" s="3124"/>
      <c r="I41" s="3124"/>
      <c r="J41" s="3125"/>
      <c r="K41" s="3104" t="s">
        <v>4314</v>
      </c>
      <c r="L41" s="3102"/>
      <c r="M41" s="3102"/>
      <c r="N41" s="3102"/>
      <c r="O41" s="3102"/>
      <c r="P41" s="3102"/>
      <c r="Q41" s="3102"/>
      <c r="R41" s="3102"/>
      <c r="S41" s="3102"/>
      <c r="T41" s="3102"/>
      <c r="U41" s="3105"/>
      <c r="V41" s="3042">
        <v>12</v>
      </c>
      <c r="W41" s="3043"/>
      <c r="X41" s="3043"/>
      <c r="Y41" s="3043"/>
      <c r="Z41" s="3044"/>
      <c r="AA41" s="1769" t="s">
        <v>4296</v>
      </c>
      <c r="AB41" s="3037">
        <v>93216</v>
      </c>
      <c r="AC41" s="3037"/>
      <c r="AD41" s="3037"/>
      <c r="AE41" s="3038"/>
    </row>
    <row r="42" spans="1:31" ht="10.9" customHeight="1">
      <c r="A42" s="3115">
        <v>16</v>
      </c>
      <c r="B42" s="3116"/>
      <c r="C42" s="3117"/>
      <c r="D42" s="3118">
        <v>11</v>
      </c>
      <c r="E42" s="3119"/>
      <c r="F42" s="3120"/>
      <c r="G42" s="3109" t="s">
        <v>4302</v>
      </c>
      <c r="H42" s="3110"/>
      <c r="I42" s="3110"/>
      <c r="J42" s="3111"/>
      <c r="K42" s="3112" t="s">
        <v>4315</v>
      </c>
      <c r="L42" s="3113"/>
      <c r="M42" s="3113"/>
      <c r="N42" s="3113"/>
      <c r="O42" s="3113"/>
      <c r="P42" s="3113"/>
      <c r="Q42" s="3113"/>
      <c r="R42" s="3113"/>
      <c r="S42" s="3113"/>
      <c r="T42" s="3113"/>
      <c r="U42" s="3114"/>
      <c r="V42" s="3027">
        <v>250</v>
      </c>
      <c r="W42" s="3028"/>
      <c r="X42" s="3028"/>
      <c r="Y42" s="3028"/>
      <c r="Z42" s="3029"/>
      <c r="AA42" s="1770" t="s">
        <v>4296</v>
      </c>
      <c r="AB42" s="3031">
        <v>2750</v>
      </c>
      <c r="AC42" s="3031"/>
      <c r="AD42" s="3031"/>
      <c r="AE42" s="3095"/>
    </row>
    <row r="43" spans="1:31" ht="10.9" customHeight="1">
      <c r="A43" s="3098">
        <v>17</v>
      </c>
      <c r="B43" s="3099"/>
      <c r="C43" s="3100"/>
      <c r="D43" s="3075">
        <v>53</v>
      </c>
      <c r="E43" s="3065"/>
      <c r="F43" s="3066"/>
      <c r="G43" s="3123" t="s">
        <v>4316</v>
      </c>
      <c r="H43" s="3124"/>
      <c r="I43" s="3124"/>
      <c r="J43" s="3125"/>
      <c r="K43" s="3104" t="s">
        <v>4317</v>
      </c>
      <c r="L43" s="3102"/>
      <c r="M43" s="3102"/>
      <c r="N43" s="3102"/>
      <c r="O43" s="3102"/>
      <c r="P43" s="3102"/>
      <c r="Q43" s="3102"/>
      <c r="R43" s="3102"/>
      <c r="S43" s="3102"/>
      <c r="T43" s="3102"/>
      <c r="U43" s="3105"/>
      <c r="V43" s="3042">
        <v>100</v>
      </c>
      <c r="W43" s="3043"/>
      <c r="X43" s="3043"/>
      <c r="Y43" s="3043"/>
      <c r="Z43" s="3044"/>
      <c r="AA43" s="1769" t="s">
        <v>4296</v>
      </c>
      <c r="AB43" s="3037">
        <v>5300</v>
      </c>
      <c r="AC43" s="3037"/>
      <c r="AD43" s="3037"/>
      <c r="AE43" s="3038"/>
    </row>
    <row r="44" spans="1:31" ht="10.9" customHeight="1">
      <c r="A44" s="3115">
        <v>18</v>
      </c>
      <c r="B44" s="3116"/>
      <c r="C44" s="3117"/>
      <c r="D44" s="3118">
        <v>268</v>
      </c>
      <c r="E44" s="3119"/>
      <c r="F44" s="3120"/>
      <c r="G44" s="3121" t="s">
        <v>4318</v>
      </c>
      <c r="H44" s="3113"/>
      <c r="I44" s="3113"/>
      <c r="J44" s="3122"/>
      <c r="K44" s="3112" t="s">
        <v>4319</v>
      </c>
      <c r="L44" s="3113"/>
      <c r="M44" s="3113"/>
      <c r="N44" s="3113"/>
      <c r="O44" s="3113"/>
      <c r="P44" s="3113"/>
      <c r="Q44" s="3113"/>
      <c r="R44" s="3113"/>
      <c r="S44" s="3113"/>
      <c r="T44" s="3113"/>
      <c r="U44" s="3114"/>
      <c r="V44" s="3061">
        <v>4</v>
      </c>
      <c r="W44" s="3062"/>
      <c r="X44" s="3062"/>
      <c r="Y44" s="3062"/>
      <c r="Z44" s="3063"/>
      <c r="AA44" s="1770" t="s">
        <v>4296</v>
      </c>
      <c r="AB44" s="3031">
        <v>1072</v>
      </c>
      <c r="AC44" s="3031"/>
      <c r="AD44" s="3031"/>
      <c r="AE44" s="3095"/>
    </row>
    <row r="45" spans="1:31" ht="10.9" customHeight="1">
      <c r="A45" s="3098">
        <v>19</v>
      </c>
      <c r="B45" s="3099"/>
      <c r="C45" s="3100"/>
      <c r="D45" s="3075">
        <v>33</v>
      </c>
      <c r="E45" s="3065"/>
      <c r="F45" s="3066"/>
      <c r="G45" s="3101" t="s">
        <v>4320</v>
      </c>
      <c r="H45" s="3102"/>
      <c r="I45" s="3102"/>
      <c r="J45" s="3103"/>
      <c r="K45" s="3104" t="s">
        <v>4321</v>
      </c>
      <c r="L45" s="3102"/>
      <c r="M45" s="3102"/>
      <c r="N45" s="3102"/>
      <c r="O45" s="3102"/>
      <c r="P45" s="3102"/>
      <c r="Q45" s="3102"/>
      <c r="R45" s="3102"/>
      <c r="S45" s="3102"/>
      <c r="T45" s="3102"/>
      <c r="U45" s="3105"/>
      <c r="V45" s="3042">
        <v>100</v>
      </c>
      <c r="W45" s="3043"/>
      <c r="X45" s="3043"/>
      <c r="Y45" s="3043"/>
      <c r="Z45" s="3044"/>
      <c r="AA45" s="1769" t="s">
        <v>4296</v>
      </c>
      <c r="AB45" s="3037">
        <v>3300</v>
      </c>
      <c r="AC45" s="3037"/>
      <c r="AD45" s="3037"/>
      <c r="AE45" s="3038"/>
    </row>
    <row r="46" spans="1:31" ht="10.9" customHeight="1">
      <c r="A46" s="3115">
        <v>20</v>
      </c>
      <c r="B46" s="3116"/>
      <c r="C46" s="3117"/>
      <c r="D46" s="3118">
        <v>53</v>
      </c>
      <c r="E46" s="3119"/>
      <c r="F46" s="3120"/>
      <c r="G46" s="3121" t="s">
        <v>4318</v>
      </c>
      <c r="H46" s="3113"/>
      <c r="I46" s="3113"/>
      <c r="J46" s="3122"/>
      <c r="K46" s="3112" t="s">
        <v>4322</v>
      </c>
      <c r="L46" s="3113"/>
      <c r="M46" s="3113"/>
      <c r="N46" s="3113"/>
      <c r="O46" s="3113"/>
      <c r="P46" s="3113"/>
      <c r="Q46" s="3113"/>
      <c r="R46" s="3113"/>
      <c r="S46" s="3113"/>
      <c r="T46" s="3113"/>
      <c r="U46" s="3114"/>
      <c r="V46" s="3027">
        <v>75</v>
      </c>
      <c r="W46" s="3028"/>
      <c r="X46" s="3028"/>
      <c r="Y46" s="3028"/>
      <c r="Z46" s="3029"/>
      <c r="AA46" s="1770" t="s">
        <v>4296</v>
      </c>
      <c r="AB46" s="3031">
        <v>3975</v>
      </c>
      <c r="AC46" s="3031"/>
      <c r="AD46" s="3031"/>
      <c r="AE46" s="3095"/>
    </row>
    <row r="47" spans="1:31" ht="10.9" customHeight="1">
      <c r="A47" s="3098">
        <v>21</v>
      </c>
      <c r="B47" s="3099"/>
      <c r="C47" s="3100"/>
      <c r="D47" s="3067">
        <v>9</v>
      </c>
      <c r="E47" s="3068"/>
      <c r="F47" s="3069"/>
      <c r="G47" s="3101" t="s">
        <v>4323</v>
      </c>
      <c r="H47" s="3102"/>
      <c r="I47" s="3102"/>
      <c r="J47" s="3103"/>
      <c r="K47" s="3104" t="s">
        <v>4324</v>
      </c>
      <c r="L47" s="3102"/>
      <c r="M47" s="3102"/>
      <c r="N47" s="3102"/>
      <c r="O47" s="3102"/>
      <c r="P47" s="3102"/>
      <c r="Q47" s="3102"/>
      <c r="R47" s="3102"/>
      <c r="S47" s="3102"/>
      <c r="T47" s="3102"/>
      <c r="U47" s="3105"/>
      <c r="V47" s="3042">
        <v>500</v>
      </c>
      <c r="W47" s="3043"/>
      <c r="X47" s="3043"/>
      <c r="Y47" s="3043"/>
      <c r="Z47" s="3044"/>
      <c r="AA47" s="1769" t="s">
        <v>4296</v>
      </c>
      <c r="AB47" s="3037">
        <v>4500</v>
      </c>
      <c r="AC47" s="3037"/>
      <c r="AD47" s="3037"/>
      <c r="AE47" s="3038"/>
    </row>
    <row r="48" spans="1:31" ht="10.9" customHeight="1">
      <c r="A48" s="3106">
        <v>22</v>
      </c>
      <c r="B48" s="3107"/>
      <c r="C48" s="3108"/>
      <c r="D48" s="3092">
        <v>2800</v>
      </c>
      <c r="E48" s="3093"/>
      <c r="F48" s="3094"/>
      <c r="G48" s="3109" t="s">
        <v>4325</v>
      </c>
      <c r="H48" s="3110"/>
      <c r="I48" s="3110"/>
      <c r="J48" s="3111"/>
      <c r="K48" s="3112" t="s">
        <v>4326</v>
      </c>
      <c r="L48" s="3113"/>
      <c r="M48" s="3113"/>
      <c r="N48" s="3113"/>
      <c r="O48" s="3113"/>
      <c r="P48" s="3113"/>
      <c r="Q48" s="3113"/>
      <c r="R48" s="3113"/>
      <c r="S48" s="3113"/>
      <c r="T48" s="3113"/>
      <c r="U48" s="3114"/>
      <c r="V48" s="3061">
        <v>5</v>
      </c>
      <c r="W48" s="3062"/>
      <c r="X48" s="3062"/>
      <c r="Y48" s="3062"/>
      <c r="Z48" s="3063"/>
      <c r="AA48" s="1770" t="s">
        <v>4296</v>
      </c>
      <c r="AB48" s="3031">
        <v>14000</v>
      </c>
      <c r="AC48" s="3031"/>
      <c r="AD48" s="3031"/>
      <c r="AE48" s="3095"/>
    </row>
    <row r="49" spans="1:31" ht="12" customHeight="1">
      <c r="A49" s="3075">
        <v>23</v>
      </c>
      <c r="B49" s="3065"/>
      <c r="C49" s="3066"/>
      <c r="D49" s="3067">
        <v>1</v>
      </c>
      <c r="E49" s="3068"/>
      <c r="F49" s="3069"/>
      <c r="G49" s="3016" t="s">
        <v>4327</v>
      </c>
      <c r="H49" s="3017"/>
      <c r="I49" s="3017"/>
      <c r="J49" s="3018"/>
      <c r="K49" s="3019" t="s">
        <v>4328</v>
      </c>
      <c r="L49" s="3020"/>
      <c r="M49" s="3020"/>
      <c r="N49" s="3020"/>
      <c r="O49" s="3020"/>
      <c r="P49" s="3020"/>
      <c r="Q49" s="3020"/>
      <c r="R49" s="3020"/>
      <c r="S49" s="3020"/>
      <c r="T49" s="3020"/>
      <c r="U49" s="3021"/>
      <c r="V49" s="3033">
        <v>50000</v>
      </c>
      <c r="W49" s="3034"/>
      <c r="X49" s="3034"/>
      <c r="Y49" s="3034"/>
      <c r="Z49" s="3035"/>
      <c r="AA49" s="3036">
        <v>50000</v>
      </c>
      <c r="AB49" s="3037"/>
      <c r="AC49" s="3037"/>
      <c r="AD49" s="3037"/>
      <c r="AE49" s="3038"/>
    </row>
    <row r="50" spans="1:31" ht="19.149999999999999" customHeight="1">
      <c r="A50" s="2998" t="s">
        <v>4329</v>
      </c>
      <c r="B50" s="2999"/>
      <c r="C50" s="2999"/>
      <c r="D50" s="2999"/>
      <c r="E50" s="2999"/>
      <c r="F50" s="2999"/>
      <c r="G50" s="2999"/>
      <c r="H50" s="2999"/>
      <c r="I50" s="2999"/>
      <c r="J50" s="2999"/>
      <c r="K50" s="2999"/>
      <c r="L50" s="3000"/>
    </row>
    <row r="51" spans="1:31" ht="10.9" customHeight="1">
      <c r="A51" s="3001" t="s">
        <v>4330</v>
      </c>
      <c r="B51" s="3002"/>
      <c r="C51" s="3002"/>
      <c r="D51" s="3002"/>
      <c r="E51" s="3002"/>
      <c r="F51" s="3003"/>
      <c r="G51" s="3001" t="s">
        <v>4293</v>
      </c>
      <c r="H51" s="3002"/>
      <c r="I51" s="3002"/>
      <c r="J51" s="3002"/>
      <c r="K51" s="3002"/>
      <c r="L51" s="3003"/>
    </row>
    <row r="52" spans="1:31" ht="10.9" customHeight="1">
      <c r="A52" s="3046" t="s">
        <v>4331</v>
      </c>
      <c r="B52" s="3047"/>
      <c r="C52" s="3047"/>
      <c r="D52" s="3047"/>
      <c r="E52" s="3047"/>
      <c r="F52" s="3048"/>
      <c r="G52" s="3046" t="s">
        <v>4332</v>
      </c>
      <c r="H52" s="3047"/>
      <c r="I52" s="3047"/>
      <c r="J52" s="3047"/>
      <c r="K52" s="3047"/>
      <c r="L52" s="3074"/>
    </row>
    <row r="53" spans="1:31" ht="10.9" customHeight="1">
      <c r="A53" s="3027">
        <v>827.54</v>
      </c>
      <c r="B53" s="3028"/>
      <c r="C53" s="3028"/>
      <c r="D53" s="3028"/>
      <c r="E53" s="3028"/>
      <c r="F53" s="3029"/>
      <c r="G53" s="3030">
        <v>2034920.86</v>
      </c>
      <c r="H53" s="3031"/>
      <c r="I53" s="3031"/>
      <c r="J53" s="3031"/>
      <c r="K53" s="3031"/>
      <c r="L53" s="3095"/>
    </row>
    <row r="54" spans="1:31" ht="13.15" customHeight="1">
      <c r="A54" s="3036">
        <v>3400</v>
      </c>
      <c r="B54" s="3037"/>
      <c r="C54" s="3037"/>
      <c r="D54" s="3037"/>
      <c r="E54" s="3037"/>
      <c r="F54" s="3045"/>
      <c r="G54" s="3036">
        <v>309400</v>
      </c>
      <c r="H54" s="3037"/>
      <c r="I54" s="3037"/>
      <c r="J54" s="3037"/>
      <c r="K54" s="3037"/>
      <c r="L54" s="3038"/>
    </row>
    <row r="55" spans="1:31" ht="10.9" customHeight="1">
      <c r="A55" s="3027">
        <v>90.21</v>
      </c>
      <c r="B55" s="3028"/>
      <c r="C55" s="3028"/>
      <c r="D55" s="3028"/>
      <c r="E55" s="3028"/>
      <c r="F55" s="3029"/>
      <c r="G55" s="3030">
        <v>5232.18</v>
      </c>
      <c r="H55" s="3031"/>
      <c r="I55" s="3031"/>
      <c r="J55" s="3031"/>
      <c r="K55" s="3031"/>
      <c r="L55" s="3095"/>
    </row>
    <row r="56" spans="1:31" ht="10.9" customHeight="1">
      <c r="A56" s="3042">
        <v>74.599999999999994</v>
      </c>
      <c r="B56" s="3043"/>
      <c r="C56" s="3043"/>
      <c r="D56" s="3043"/>
      <c r="E56" s="3043"/>
      <c r="F56" s="3044"/>
      <c r="G56" s="3036">
        <v>3580.8</v>
      </c>
      <c r="H56" s="3037"/>
      <c r="I56" s="3037"/>
      <c r="J56" s="3037"/>
      <c r="K56" s="3037"/>
      <c r="L56" s="3038"/>
    </row>
    <row r="57" spans="1:31" ht="10.9" customHeight="1">
      <c r="A57" s="3030">
        <v>59950</v>
      </c>
      <c r="B57" s="3031"/>
      <c r="C57" s="3031"/>
      <c r="D57" s="3031"/>
      <c r="E57" s="3031"/>
      <c r="F57" s="3032"/>
      <c r="G57" s="3030">
        <v>59950</v>
      </c>
      <c r="H57" s="3031"/>
      <c r="I57" s="3031"/>
      <c r="J57" s="3031"/>
      <c r="K57" s="3031"/>
      <c r="L57" s="3095"/>
    </row>
    <row r="58" spans="1:31" ht="10.9" customHeight="1">
      <c r="A58" s="3036">
        <v>17400</v>
      </c>
      <c r="B58" s="3037"/>
      <c r="C58" s="3037"/>
      <c r="D58" s="3037"/>
      <c r="E58" s="3037"/>
      <c r="F58" s="3045"/>
      <c r="G58" s="3036">
        <v>17400</v>
      </c>
      <c r="H58" s="3037"/>
      <c r="I58" s="3037"/>
      <c r="J58" s="3037"/>
      <c r="K58" s="3037"/>
      <c r="L58" s="3038"/>
    </row>
    <row r="59" spans="1:31" ht="10.9" customHeight="1">
      <c r="A59" s="3030">
        <v>3190</v>
      </c>
      <c r="B59" s="3031"/>
      <c r="C59" s="3031"/>
      <c r="D59" s="3031"/>
      <c r="E59" s="3031"/>
      <c r="F59" s="3032"/>
      <c r="G59" s="3030">
        <v>22330</v>
      </c>
      <c r="H59" s="3031"/>
      <c r="I59" s="3031"/>
      <c r="J59" s="3031"/>
      <c r="K59" s="3031"/>
      <c r="L59" s="3095"/>
    </row>
    <row r="60" spans="1:31" ht="10.9" customHeight="1">
      <c r="A60" s="3036">
        <v>17960</v>
      </c>
      <c r="B60" s="3037"/>
      <c r="C60" s="3037"/>
      <c r="D60" s="3037"/>
      <c r="E60" s="3037"/>
      <c r="F60" s="3045"/>
      <c r="G60" s="3036">
        <v>17960</v>
      </c>
      <c r="H60" s="3037"/>
      <c r="I60" s="3037"/>
      <c r="J60" s="3037"/>
      <c r="K60" s="3037"/>
      <c r="L60" s="3038"/>
    </row>
    <row r="61" spans="1:31" ht="10.9" customHeight="1">
      <c r="A61" s="3030">
        <v>7870</v>
      </c>
      <c r="B61" s="3031"/>
      <c r="C61" s="3031"/>
      <c r="D61" s="3031"/>
      <c r="E61" s="3031"/>
      <c r="F61" s="3032"/>
      <c r="G61" s="3030">
        <v>7870</v>
      </c>
      <c r="H61" s="3031"/>
      <c r="I61" s="3031"/>
      <c r="J61" s="3031"/>
      <c r="K61" s="3031"/>
      <c r="L61" s="3095"/>
    </row>
    <row r="62" spans="1:31" ht="10.9" customHeight="1">
      <c r="A62" s="3036">
        <v>8600</v>
      </c>
      <c r="B62" s="3037"/>
      <c r="C62" s="3037"/>
      <c r="D62" s="3037"/>
      <c r="E62" s="3037"/>
      <c r="F62" s="3045"/>
      <c r="G62" s="3036">
        <v>8600</v>
      </c>
      <c r="H62" s="3037"/>
      <c r="I62" s="3037"/>
      <c r="J62" s="3037"/>
      <c r="K62" s="3037"/>
      <c r="L62" s="3038"/>
    </row>
    <row r="63" spans="1:31" ht="10.9" customHeight="1">
      <c r="A63" s="3027">
        <v>1.42</v>
      </c>
      <c r="B63" s="3028"/>
      <c r="C63" s="3028"/>
      <c r="D63" s="3028"/>
      <c r="E63" s="3028"/>
      <c r="F63" s="3029"/>
      <c r="G63" s="3030">
        <v>11395.5</v>
      </c>
      <c r="H63" s="3031"/>
      <c r="I63" s="3031"/>
      <c r="J63" s="3031"/>
      <c r="K63" s="3031"/>
      <c r="L63" s="3095"/>
    </row>
    <row r="64" spans="1:31" ht="10.9" customHeight="1">
      <c r="A64" s="3042">
        <v>1.92</v>
      </c>
      <c r="B64" s="3043"/>
      <c r="C64" s="3043"/>
      <c r="D64" s="3043"/>
      <c r="E64" s="3043"/>
      <c r="F64" s="3044"/>
      <c r="G64" s="3036">
        <v>14914.56</v>
      </c>
      <c r="H64" s="3037"/>
      <c r="I64" s="3037"/>
      <c r="J64" s="3037"/>
      <c r="K64" s="3037"/>
      <c r="L64" s="3038"/>
    </row>
    <row r="65" spans="1:30" ht="10.9" customHeight="1">
      <c r="A65" s="3027">
        <v>1.04</v>
      </c>
      <c r="B65" s="3028"/>
      <c r="C65" s="3028"/>
      <c r="D65" s="3028"/>
      <c r="E65" s="3028"/>
      <c r="F65" s="3029"/>
      <c r="G65" s="3030">
        <v>8078.72</v>
      </c>
      <c r="H65" s="3031"/>
      <c r="I65" s="3031"/>
      <c r="J65" s="3031"/>
      <c r="K65" s="3031"/>
      <c r="L65" s="3095"/>
    </row>
    <row r="66" spans="1:30" ht="10.9" customHeight="1">
      <c r="A66" s="3042">
        <v>10.79</v>
      </c>
      <c r="B66" s="3043"/>
      <c r="C66" s="3043"/>
      <c r="D66" s="3043"/>
      <c r="E66" s="3043"/>
      <c r="F66" s="3044"/>
      <c r="G66" s="3036">
        <v>83816.72</v>
      </c>
      <c r="H66" s="3037"/>
      <c r="I66" s="3037"/>
      <c r="J66" s="3037"/>
      <c r="K66" s="3037"/>
      <c r="L66" s="3038"/>
    </row>
    <row r="67" spans="1:30" ht="10.9" customHeight="1">
      <c r="A67" s="3027">
        <v>845</v>
      </c>
      <c r="B67" s="3028"/>
      <c r="C67" s="3028"/>
      <c r="D67" s="3028"/>
      <c r="E67" s="3028"/>
      <c r="F67" s="3029"/>
      <c r="G67" s="3030">
        <v>9295</v>
      </c>
      <c r="H67" s="3031"/>
      <c r="I67" s="3031"/>
      <c r="J67" s="3031"/>
      <c r="K67" s="3031"/>
      <c r="L67" s="3095"/>
    </row>
    <row r="68" spans="1:30" ht="10.9" customHeight="1">
      <c r="A68" s="3042">
        <v>125</v>
      </c>
      <c r="B68" s="3043"/>
      <c r="C68" s="3043"/>
      <c r="D68" s="3043"/>
      <c r="E68" s="3043"/>
      <c r="F68" s="3044"/>
      <c r="G68" s="3036">
        <v>6625</v>
      </c>
      <c r="H68" s="3037"/>
      <c r="I68" s="3037"/>
      <c r="J68" s="3037"/>
      <c r="K68" s="3037"/>
      <c r="L68" s="3038"/>
    </row>
    <row r="69" spans="1:30" ht="10.9" customHeight="1">
      <c r="A69" s="3027">
        <v>21.4</v>
      </c>
      <c r="B69" s="3028"/>
      <c r="C69" s="3028"/>
      <c r="D69" s="3028"/>
      <c r="E69" s="3028"/>
      <c r="F69" s="3029"/>
      <c r="G69" s="3030">
        <v>5735.2</v>
      </c>
      <c r="H69" s="3031"/>
      <c r="I69" s="3031"/>
      <c r="J69" s="3031"/>
      <c r="K69" s="3031"/>
      <c r="L69" s="3095"/>
    </row>
    <row r="70" spans="1:30" ht="10.9" customHeight="1">
      <c r="A70" s="3042">
        <v>485</v>
      </c>
      <c r="B70" s="3043"/>
      <c r="C70" s="3043"/>
      <c r="D70" s="3043"/>
      <c r="E70" s="3043"/>
      <c r="F70" s="3044"/>
      <c r="G70" s="3036">
        <v>16005</v>
      </c>
      <c r="H70" s="3037"/>
      <c r="I70" s="3037"/>
      <c r="J70" s="3037"/>
      <c r="K70" s="3037"/>
      <c r="L70" s="3038"/>
    </row>
    <row r="71" spans="1:30" ht="10.9" customHeight="1">
      <c r="A71" s="3027">
        <v>242</v>
      </c>
      <c r="B71" s="3028"/>
      <c r="C71" s="3028"/>
      <c r="D71" s="3028"/>
      <c r="E71" s="3028"/>
      <c r="F71" s="3029"/>
      <c r="G71" s="3030">
        <v>12826</v>
      </c>
      <c r="H71" s="3031"/>
      <c r="I71" s="3031"/>
      <c r="J71" s="3031"/>
      <c r="K71" s="3031"/>
      <c r="L71" s="3095"/>
    </row>
    <row r="72" spans="1:30" ht="10.9" customHeight="1">
      <c r="A72" s="3036">
        <v>1735</v>
      </c>
      <c r="B72" s="3037"/>
      <c r="C72" s="3037"/>
      <c r="D72" s="3037"/>
      <c r="E72" s="3037"/>
      <c r="F72" s="3045"/>
      <c r="G72" s="3036">
        <v>15615</v>
      </c>
      <c r="H72" s="3037"/>
      <c r="I72" s="3037"/>
      <c r="J72" s="3037"/>
      <c r="K72" s="3037"/>
      <c r="L72" s="3038"/>
    </row>
    <row r="73" spans="1:30" ht="10.9" customHeight="1">
      <c r="A73" s="3027">
        <v>11.9</v>
      </c>
      <c r="B73" s="3028"/>
      <c r="C73" s="3028"/>
      <c r="D73" s="3028"/>
      <c r="E73" s="3028"/>
      <c r="F73" s="3029"/>
      <c r="G73" s="3030">
        <v>33320</v>
      </c>
      <c r="H73" s="3031"/>
      <c r="I73" s="3031"/>
      <c r="J73" s="3031"/>
      <c r="K73" s="3031"/>
      <c r="L73" s="3095"/>
    </row>
    <row r="74" spans="1:30" ht="12" customHeight="1">
      <c r="A74" s="3033">
        <v>50000</v>
      </c>
      <c r="B74" s="3034"/>
      <c r="C74" s="3034"/>
      <c r="D74" s="3034"/>
      <c r="E74" s="3034"/>
      <c r="F74" s="3035"/>
      <c r="G74" s="3036">
        <v>50000</v>
      </c>
      <c r="H74" s="3037"/>
      <c r="I74" s="3037"/>
      <c r="J74" s="3037"/>
      <c r="K74" s="3037"/>
      <c r="L74" s="3038"/>
    </row>
    <row r="75" spans="1:30" ht="12" customHeight="1">
      <c r="A75" s="3008"/>
      <c r="B75" s="3008"/>
      <c r="C75" s="3008"/>
      <c r="D75" s="3008"/>
      <c r="E75" s="3008"/>
      <c r="F75" s="3008"/>
      <c r="G75" s="3039" t="s">
        <v>4333</v>
      </c>
      <c r="H75" s="3039"/>
      <c r="I75" s="3039"/>
      <c r="J75" s="3039"/>
      <c r="K75" s="3039"/>
      <c r="L75" s="3039"/>
    </row>
    <row r="76" spans="1:30" ht="10.15" customHeight="1">
      <c r="A76" s="1768" t="s">
        <v>4334</v>
      </c>
    </row>
    <row r="77" spans="1:30" ht="10.15" customHeight="1">
      <c r="A77" s="1771">
        <v>2956661</v>
      </c>
    </row>
    <row r="78" spans="1:30" ht="10.15" customHeight="1">
      <c r="A78" s="1768" t="s">
        <v>4335</v>
      </c>
    </row>
    <row r="79" spans="1:30" ht="19.149999999999999" customHeight="1">
      <c r="A79" s="3022" t="s">
        <v>4288</v>
      </c>
      <c r="B79" s="3022" t="s">
        <v>4289</v>
      </c>
      <c r="C79" s="3022"/>
      <c r="D79" s="3022"/>
      <c r="E79" s="3040"/>
      <c r="F79" s="3040"/>
      <c r="G79" s="3040"/>
      <c r="H79" s="3040"/>
      <c r="I79" s="3022" t="s">
        <v>4290</v>
      </c>
      <c r="J79" s="3022"/>
      <c r="K79" s="3022"/>
      <c r="L79" s="3022"/>
      <c r="M79" s="3022"/>
      <c r="N79" s="3022"/>
      <c r="O79" s="3022"/>
      <c r="P79" s="3025"/>
      <c r="Q79" s="2998" t="s">
        <v>4291</v>
      </c>
      <c r="R79" s="2999"/>
      <c r="S79" s="2999"/>
      <c r="T79" s="2999"/>
      <c r="U79" s="2999"/>
      <c r="V79" s="2999"/>
      <c r="W79" s="2999"/>
      <c r="X79" s="2999"/>
      <c r="Y79" s="2999"/>
      <c r="Z79" s="2999"/>
      <c r="AA79" s="2999"/>
      <c r="AB79" s="2999"/>
      <c r="AC79" s="2999"/>
      <c r="AD79" s="3000"/>
    </row>
    <row r="80" spans="1:30" ht="10.9" customHeight="1">
      <c r="A80" s="3024"/>
      <c r="B80" s="3024"/>
      <c r="C80" s="3024"/>
      <c r="D80" s="3024"/>
      <c r="E80" s="3096"/>
      <c r="F80" s="3096"/>
      <c r="G80" s="3096"/>
      <c r="H80" s="3096"/>
      <c r="I80" s="3024"/>
      <c r="J80" s="3024"/>
      <c r="K80" s="3024"/>
      <c r="L80" s="3024"/>
      <c r="M80" s="3024"/>
      <c r="N80" s="3024"/>
      <c r="O80" s="3024"/>
      <c r="P80" s="3097"/>
      <c r="Q80" s="3001" t="s">
        <v>4292</v>
      </c>
      <c r="R80" s="3002"/>
      <c r="S80" s="3002"/>
      <c r="T80" s="3002"/>
      <c r="U80" s="3002"/>
      <c r="V80" s="3002"/>
      <c r="W80" s="3002"/>
      <c r="X80" s="3003"/>
      <c r="Y80" s="3001" t="s">
        <v>4293</v>
      </c>
      <c r="Z80" s="3002"/>
      <c r="AA80" s="3002"/>
      <c r="AB80" s="3002"/>
      <c r="AC80" s="3002"/>
      <c r="AD80" s="3003"/>
    </row>
    <row r="81" spans="1:30" ht="10.9" customHeight="1">
      <c r="A81" s="3089">
        <v>1</v>
      </c>
      <c r="B81" s="3090"/>
      <c r="C81" s="3091"/>
      <c r="D81" s="3013">
        <v>1</v>
      </c>
      <c r="E81" s="3014"/>
      <c r="F81" s="3015"/>
      <c r="G81" s="3070" t="s">
        <v>4294</v>
      </c>
      <c r="H81" s="3071"/>
      <c r="I81" s="3071"/>
      <c r="J81" s="3079"/>
      <c r="K81" s="3046" t="s">
        <v>4295</v>
      </c>
      <c r="L81" s="3047"/>
      <c r="M81" s="3047"/>
      <c r="N81" s="3047"/>
      <c r="O81" s="3047"/>
      <c r="P81" s="3047"/>
      <c r="Q81" s="3048"/>
      <c r="R81" s="3046" t="s">
        <v>4296</v>
      </c>
      <c r="S81" s="3047"/>
      <c r="T81" s="3037">
        <v>100000</v>
      </c>
      <c r="U81" s="3037"/>
      <c r="V81" s="3037"/>
      <c r="W81" s="3037"/>
      <c r="X81" s="3045"/>
      <c r="Y81" s="1769" t="s">
        <v>4296</v>
      </c>
      <c r="Z81" s="3037">
        <v>100000</v>
      </c>
      <c r="AA81" s="3037"/>
      <c r="AB81" s="3037"/>
      <c r="AC81" s="3037"/>
      <c r="AD81" s="3045"/>
    </row>
    <row r="82" spans="1:30" ht="10.15" customHeight="1">
      <c r="A82" s="3086">
        <v>2</v>
      </c>
      <c r="B82" s="3087"/>
      <c r="C82" s="3088"/>
      <c r="D82" s="3092">
        <v>7030</v>
      </c>
      <c r="E82" s="3093"/>
      <c r="F82" s="3094"/>
      <c r="G82" s="3055" t="s">
        <v>4316</v>
      </c>
      <c r="H82" s="3056"/>
      <c r="I82" s="3056"/>
      <c r="J82" s="3057"/>
      <c r="K82" s="3058" t="s">
        <v>4336</v>
      </c>
      <c r="L82" s="3059"/>
      <c r="M82" s="3059"/>
      <c r="N82" s="3059"/>
      <c r="O82" s="3059"/>
      <c r="P82" s="3059"/>
      <c r="Q82" s="3060"/>
      <c r="R82" s="3027">
        <v>328</v>
      </c>
      <c r="S82" s="3028"/>
      <c r="T82" s="3028"/>
      <c r="U82" s="3028"/>
      <c r="V82" s="3028"/>
      <c r="W82" s="3028"/>
      <c r="X82" s="3029"/>
      <c r="Y82" s="3030">
        <v>2305840</v>
      </c>
      <c r="Z82" s="3031"/>
      <c r="AA82" s="3031"/>
      <c r="AB82" s="3031"/>
      <c r="AC82" s="3031"/>
      <c r="AD82" s="3032"/>
    </row>
    <row r="83" spans="1:30" ht="13.9" customHeight="1">
      <c r="A83" s="3089">
        <v>3</v>
      </c>
      <c r="B83" s="3090"/>
      <c r="C83" s="3091"/>
      <c r="D83" s="3075">
        <v>15</v>
      </c>
      <c r="E83" s="3065"/>
      <c r="F83" s="3066"/>
      <c r="G83" s="3070" t="s">
        <v>4337</v>
      </c>
      <c r="H83" s="3071"/>
      <c r="I83" s="3071"/>
      <c r="J83" s="3079"/>
      <c r="K83" s="3046" t="s">
        <v>4338</v>
      </c>
      <c r="L83" s="3047"/>
      <c r="M83" s="3047"/>
      <c r="N83" s="3047"/>
      <c r="O83" s="3047"/>
      <c r="P83" s="3047"/>
      <c r="Q83" s="3048"/>
      <c r="R83" s="3036">
        <v>3000</v>
      </c>
      <c r="S83" s="3037"/>
      <c r="T83" s="3037"/>
      <c r="U83" s="3037"/>
      <c r="V83" s="3037"/>
      <c r="W83" s="3037"/>
      <c r="X83" s="3045"/>
      <c r="Y83" s="3036">
        <v>45000</v>
      </c>
      <c r="Z83" s="3037"/>
      <c r="AA83" s="3037"/>
      <c r="AB83" s="3037"/>
      <c r="AC83" s="3037"/>
      <c r="AD83" s="3045"/>
    </row>
    <row r="84" spans="1:30" ht="10.9" customHeight="1">
      <c r="A84" s="3086">
        <v>4</v>
      </c>
      <c r="B84" s="3087"/>
      <c r="C84" s="3088"/>
      <c r="D84" s="3049">
        <v>15</v>
      </c>
      <c r="E84" s="3050"/>
      <c r="F84" s="3051"/>
      <c r="G84" s="3055" t="s">
        <v>4337</v>
      </c>
      <c r="H84" s="3056"/>
      <c r="I84" s="3056"/>
      <c r="J84" s="3057"/>
      <c r="K84" s="3058" t="s">
        <v>4339</v>
      </c>
      <c r="L84" s="3059"/>
      <c r="M84" s="3059"/>
      <c r="N84" s="3059"/>
      <c r="O84" s="3059"/>
      <c r="P84" s="3059"/>
      <c r="Q84" s="3060"/>
      <c r="R84" s="3030">
        <v>2000</v>
      </c>
      <c r="S84" s="3031"/>
      <c r="T84" s="3031"/>
      <c r="U84" s="3031"/>
      <c r="V84" s="3031"/>
      <c r="W84" s="3031"/>
      <c r="X84" s="3032"/>
      <c r="Y84" s="3030">
        <v>30000</v>
      </c>
      <c r="Z84" s="3031"/>
      <c r="AA84" s="3031"/>
      <c r="AB84" s="3031"/>
      <c r="AC84" s="3031"/>
      <c r="AD84" s="3032"/>
    </row>
    <row r="85" spans="1:30" ht="10.9" customHeight="1">
      <c r="A85" s="3089">
        <v>5</v>
      </c>
      <c r="B85" s="3090"/>
      <c r="C85" s="3091"/>
      <c r="D85" s="3075">
        <v>117</v>
      </c>
      <c r="E85" s="3065"/>
      <c r="F85" s="3066"/>
      <c r="G85" s="3070" t="s">
        <v>4297</v>
      </c>
      <c r="H85" s="3071"/>
      <c r="I85" s="3071"/>
      <c r="J85" s="3079"/>
      <c r="K85" s="3046" t="s">
        <v>4340</v>
      </c>
      <c r="L85" s="3047"/>
      <c r="M85" s="3047"/>
      <c r="N85" s="3047"/>
      <c r="O85" s="3047"/>
      <c r="P85" s="3047"/>
      <c r="Q85" s="3048"/>
      <c r="R85" s="3042">
        <v>250</v>
      </c>
      <c r="S85" s="3043"/>
      <c r="T85" s="3043"/>
      <c r="U85" s="3043"/>
      <c r="V85" s="3043"/>
      <c r="W85" s="3043"/>
      <c r="X85" s="3044"/>
      <c r="Y85" s="3036">
        <v>29250</v>
      </c>
      <c r="Z85" s="3037"/>
      <c r="AA85" s="3037"/>
      <c r="AB85" s="3037"/>
      <c r="AC85" s="3037"/>
      <c r="AD85" s="3045"/>
    </row>
    <row r="86" spans="1:30" ht="10.9" customHeight="1">
      <c r="A86" s="3086">
        <v>6</v>
      </c>
      <c r="B86" s="3087"/>
      <c r="C86" s="3088"/>
      <c r="D86" s="3049">
        <v>273</v>
      </c>
      <c r="E86" s="3050"/>
      <c r="F86" s="3051"/>
      <c r="G86" s="3055" t="s">
        <v>4316</v>
      </c>
      <c r="H86" s="3056"/>
      <c r="I86" s="3056"/>
      <c r="J86" s="3057"/>
      <c r="K86" s="3058" t="s">
        <v>4341</v>
      </c>
      <c r="L86" s="3059"/>
      <c r="M86" s="3059"/>
      <c r="N86" s="3059"/>
      <c r="O86" s="3059"/>
      <c r="P86" s="3059"/>
      <c r="Q86" s="3060"/>
      <c r="R86" s="3030">
        <v>1000</v>
      </c>
      <c r="S86" s="3031"/>
      <c r="T86" s="3031"/>
      <c r="U86" s="3031"/>
      <c r="V86" s="3031"/>
      <c r="W86" s="3031"/>
      <c r="X86" s="3032"/>
      <c r="Y86" s="3030">
        <v>273000</v>
      </c>
      <c r="Z86" s="3031"/>
      <c r="AA86" s="3031"/>
      <c r="AB86" s="3031"/>
      <c r="AC86" s="3031"/>
      <c r="AD86" s="3032"/>
    </row>
    <row r="87" spans="1:30" ht="10.9" customHeight="1">
      <c r="A87" s="3089">
        <v>7</v>
      </c>
      <c r="B87" s="3090"/>
      <c r="C87" s="3091"/>
      <c r="D87" s="3075">
        <v>58</v>
      </c>
      <c r="E87" s="3065"/>
      <c r="F87" s="3066"/>
      <c r="G87" s="3070" t="s">
        <v>4325</v>
      </c>
      <c r="H87" s="3071"/>
      <c r="I87" s="3071"/>
      <c r="J87" s="3079"/>
      <c r="K87" s="3046" t="s">
        <v>4342</v>
      </c>
      <c r="L87" s="3047"/>
      <c r="M87" s="3047"/>
      <c r="N87" s="3047"/>
      <c r="O87" s="3047"/>
      <c r="P87" s="3047"/>
      <c r="Q87" s="3048"/>
      <c r="R87" s="3042">
        <v>100</v>
      </c>
      <c r="S87" s="3043"/>
      <c r="T87" s="3043"/>
      <c r="U87" s="3043"/>
      <c r="V87" s="3043"/>
      <c r="W87" s="3043"/>
      <c r="X87" s="3044"/>
      <c r="Y87" s="3036">
        <v>5800</v>
      </c>
      <c r="Z87" s="3037"/>
      <c r="AA87" s="3037"/>
      <c r="AB87" s="3037"/>
      <c r="AC87" s="3037"/>
      <c r="AD87" s="3045"/>
    </row>
    <row r="88" spans="1:30" ht="10.9" customHeight="1">
      <c r="A88" s="3086">
        <v>8</v>
      </c>
      <c r="B88" s="3087"/>
      <c r="C88" s="3088"/>
      <c r="D88" s="3049">
        <v>40</v>
      </c>
      <c r="E88" s="3050"/>
      <c r="F88" s="3051"/>
      <c r="G88" s="3055" t="s">
        <v>4316</v>
      </c>
      <c r="H88" s="3056"/>
      <c r="I88" s="3056"/>
      <c r="J88" s="3057"/>
      <c r="K88" s="3058" t="s">
        <v>4343</v>
      </c>
      <c r="L88" s="3059"/>
      <c r="M88" s="3059"/>
      <c r="N88" s="3059"/>
      <c r="O88" s="3059"/>
      <c r="P88" s="3059"/>
      <c r="Q88" s="3060"/>
      <c r="R88" s="3027">
        <v>120</v>
      </c>
      <c r="S88" s="3028"/>
      <c r="T88" s="3028"/>
      <c r="U88" s="3028"/>
      <c r="V88" s="3028"/>
      <c r="W88" s="3028"/>
      <c r="X88" s="3029"/>
      <c r="Y88" s="3030">
        <v>4800</v>
      </c>
      <c r="Z88" s="3031"/>
      <c r="AA88" s="3031"/>
      <c r="AB88" s="3031"/>
      <c r="AC88" s="3031"/>
      <c r="AD88" s="3032"/>
    </row>
    <row r="89" spans="1:30" ht="10.9" customHeight="1">
      <c r="A89" s="3089">
        <v>9</v>
      </c>
      <c r="B89" s="3090"/>
      <c r="C89" s="3091"/>
      <c r="D89" s="3067">
        <v>1</v>
      </c>
      <c r="E89" s="3068"/>
      <c r="F89" s="3069"/>
      <c r="G89" s="3070" t="s">
        <v>4302</v>
      </c>
      <c r="H89" s="3071"/>
      <c r="I89" s="3071"/>
      <c r="J89" s="3079"/>
      <c r="K89" s="3046" t="s">
        <v>4344</v>
      </c>
      <c r="L89" s="3047"/>
      <c r="M89" s="3047"/>
      <c r="N89" s="3047"/>
      <c r="O89" s="3047"/>
      <c r="P89" s="3047"/>
      <c r="Q89" s="3048"/>
      <c r="R89" s="3036">
        <v>15000</v>
      </c>
      <c r="S89" s="3037"/>
      <c r="T89" s="3037"/>
      <c r="U89" s="3037"/>
      <c r="V89" s="3037"/>
      <c r="W89" s="3037"/>
      <c r="X89" s="3045"/>
      <c r="Y89" s="3036">
        <v>15000</v>
      </c>
      <c r="Z89" s="3037"/>
      <c r="AA89" s="3037"/>
      <c r="AB89" s="3037"/>
      <c r="AC89" s="3037"/>
      <c r="AD89" s="3045"/>
    </row>
    <row r="90" spans="1:30" ht="10.9" customHeight="1">
      <c r="A90" s="3049">
        <v>10</v>
      </c>
      <c r="B90" s="3050"/>
      <c r="C90" s="3051"/>
      <c r="D90" s="3083">
        <v>1</v>
      </c>
      <c r="E90" s="3084"/>
      <c r="F90" s="3085"/>
      <c r="G90" s="3055" t="s">
        <v>4302</v>
      </c>
      <c r="H90" s="3056"/>
      <c r="I90" s="3056"/>
      <c r="J90" s="3057"/>
      <c r="K90" s="3058" t="s">
        <v>4345</v>
      </c>
      <c r="L90" s="3059"/>
      <c r="M90" s="3059"/>
      <c r="N90" s="3059"/>
      <c r="O90" s="3059"/>
      <c r="P90" s="3059"/>
      <c r="Q90" s="3060"/>
      <c r="R90" s="3030">
        <v>10000</v>
      </c>
      <c r="S90" s="3031"/>
      <c r="T90" s="3031"/>
      <c r="U90" s="3031"/>
      <c r="V90" s="3031"/>
      <c r="W90" s="3031"/>
      <c r="X90" s="3032"/>
      <c r="Y90" s="3030">
        <v>10000</v>
      </c>
      <c r="Z90" s="3031"/>
      <c r="AA90" s="3031"/>
      <c r="AB90" s="3031"/>
      <c r="AC90" s="3031"/>
      <c r="AD90" s="3032"/>
    </row>
    <row r="91" spans="1:30" ht="10.9" customHeight="1">
      <c r="A91" s="3075">
        <v>11</v>
      </c>
      <c r="B91" s="3065"/>
      <c r="C91" s="3066"/>
      <c r="D91" s="3067">
        <v>7</v>
      </c>
      <c r="E91" s="3068"/>
      <c r="F91" s="3069"/>
      <c r="G91" s="3070" t="s">
        <v>4302</v>
      </c>
      <c r="H91" s="3071"/>
      <c r="I91" s="3071"/>
      <c r="J91" s="3079"/>
      <c r="K91" s="3046" t="s">
        <v>4346</v>
      </c>
      <c r="L91" s="3047"/>
      <c r="M91" s="3047"/>
      <c r="N91" s="3047"/>
      <c r="O91" s="3047"/>
      <c r="P91" s="3047"/>
      <c r="Q91" s="3048"/>
      <c r="R91" s="3036">
        <v>2000</v>
      </c>
      <c r="S91" s="3037"/>
      <c r="T91" s="3037"/>
      <c r="U91" s="3037"/>
      <c r="V91" s="3037"/>
      <c r="W91" s="3037"/>
      <c r="X91" s="3045"/>
      <c r="Y91" s="3036">
        <v>14000</v>
      </c>
      <c r="Z91" s="3037"/>
      <c r="AA91" s="3037"/>
      <c r="AB91" s="3037"/>
      <c r="AC91" s="3037"/>
      <c r="AD91" s="3045"/>
    </row>
    <row r="92" spans="1:30" ht="18" customHeight="1">
      <c r="A92" s="3049">
        <v>12</v>
      </c>
      <c r="B92" s="3050"/>
      <c r="C92" s="3051"/>
      <c r="D92" s="3083">
        <v>1</v>
      </c>
      <c r="E92" s="3084"/>
      <c r="F92" s="3085"/>
      <c r="G92" s="3055" t="s">
        <v>4302</v>
      </c>
      <c r="H92" s="3056"/>
      <c r="I92" s="3056"/>
      <c r="J92" s="3057"/>
      <c r="K92" s="3058" t="s">
        <v>4347</v>
      </c>
      <c r="L92" s="3059"/>
      <c r="M92" s="3059"/>
      <c r="N92" s="3059"/>
      <c r="O92" s="3059"/>
      <c r="P92" s="3059"/>
      <c r="Q92" s="3060"/>
      <c r="R92" s="3030">
        <v>4000</v>
      </c>
      <c r="S92" s="3031"/>
      <c r="T92" s="3031"/>
      <c r="U92" s="3031"/>
      <c r="V92" s="3031"/>
      <c r="W92" s="3031"/>
      <c r="X92" s="3032"/>
      <c r="Y92" s="3030">
        <v>4000</v>
      </c>
      <c r="Z92" s="3031"/>
      <c r="AA92" s="3031"/>
      <c r="AB92" s="3031"/>
      <c r="AC92" s="3031"/>
      <c r="AD92" s="3032"/>
    </row>
    <row r="93" spans="1:30" ht="10.9" customHeight="1">
      <c r="A93" s="3075">
        <v>13</v>
      </c>
      <c r="B93" s="3065"/>
      <c r="C93" s="3066"/>
      <c r="D93" s="3067">
        <v>1</v>
      </c>
      <c r="E93" s="3068"/>
      <c r="F93" s="3069"/>
      <c r="G93" s="3070" t="s">
        <v>4302</v>
      </c>
      <c r="H93" s="3071"/>
      <c r="I93" s="3071"/>
      <c r="J93" s="3079"/>
      <c r="K93" s="3046" t="s">
        <v>4348</v>
      </c>
      <c r="L93" s="3047"/>
      <c r="M93" s="3047"/>
      <c r="N93" s="3047"/>
      <c r="O93" s="3047"/>
      <c r="P93" s="3047"/>
      <c r="Q93" s="3048"/>
      <c r="R93" s="3036">
        <v>2500</v>
      </c>
      <c r="S93" s="3037"/>
      <c r="T93" s="3037"/>
      <c r="U93" s="3037"/>
      <c r="V93" s="3037"/>
      <c r="W93" s="3037"/>
      <c r="X93" s="3045"/>
      <c r="Y93" s="3036">
        <v>2500</v>
      </c>
      <c r="Z93" s="3037"/>
      <c r="AA93" s="3037"/>
      <c r="AB93" s="3037"/>
      <c r="AC93" s="3037"/>
      <c r="AD93" s="3045"/>
    </row>
    <row r="94" spans="1:30" ht="10.9" customHeight="1">
      <c r="A94" s="3049">
        <v>14</v>
      </c>
      <c r="B94" s="3050"/>
      <c r="C94" s="3051"/>
      <c r="D94" s="3083">
        <v>1</v>
      </c>
      <c r="E94" s="3084"/>
      <c r="F94" s="3085"/>
      <c r="G94" s="3055" t="s">
        <v>4302</v>
      </c>
      <c r="H94" s="3056"/>
      <c r="I94" s="3056"/>
      <c r="J94" s="3057"/>
      <c r="K94" s="3058" t="s">
        <v>4349</v>
      </c>
      <c r="L94" s="3059"/>
      <c r="M94" s="3059"/>
      <c r="N94" s="3059"/>
      <c r="O94" s="3059"/>
      <c r="P94" s="3059"/>
      <c r="Q94" s="3060"/>
      <c r="R94" s="3030">
        <v>3000</v>
      </c>
      <c r="S94" s="3031"/>
      <c r="T94" s="3031"/>
      <c r="U94" s="3031"/>
      <c r="V94" s="3031"/>
      <c r="W94" s="3031"/>
      <c r="X94" s="3032"/>
      <c r="Y94" s="3030">
        <v>3000</v>
      </c>
      <c r="Z94" s="3031"/>
      <c r="AA94" s="3031"/>
      <c r="AB94" s="3031"/>
      <c r="AC94" s="3031"/>
      <c r="AD94" s="3032"/>
    </row>
    <row r="95" spans="1:30" ht="13.15" customHeight="1">
      <c r="A95" s="3075">
        <v>15</v>
      </c>
      <c r="B95" s="3065"/>
      <c r="C95" s="3066"/>
      <c r="D95" s="3080">
        <v>8025</v>
      </c>
      <c r="E95" s="3081"/>
      <c r="F95" s="3082"/>
      <c r="G95" s="3070" t="s">
        <v>4311</v>
      </c>
      <c r="H95" s="3071"/>
      <c r="I95" s="3071"/>
      <c r="J95" s="3079"/>
      <c r="K95" s="3046" t="s">
        <v>4310</v>
      </c>
      <c r="L95" s="3047"/>
      <c r="M95" s="3047"/>
      <c r="N95" s="3047"/>
      <c r="O95" s="3047"/>
      <c r="P95" s="3047"/>
      <c r="Q95" s="3048"/>
      <c r="R95" s="3076">
        <v>2</v>
      </c>
      <c r="S95" s="3077"/>
      <c r="T95" s="3077"/>
      <c r="U95" s="3077"/>
      <c r="V95" s="3077"/>
      <c r="W95" s="3077"/>
      <c r="X95" s="3078"/>
      <c r="Y95" s="3036">
        <v>16050</v>
      </c>
      <c r="Z95" s="3037"/>
      <c r="AA95" s="3037"/>
      <c r="AB95" s="3037"/>
      <c r="AC95" s="3037"/>
      <c r="AD95" s="3045"/>
    </row>
    <row r="96" spans="1:30" ht="10.9" customHeight="1">
      <c r="A96" s="3049">
        <v>16</v>
      </c>
      <c r="B96" s="3050"/>
      <c r="C96" s="3051"/>
      <c r="D96" s="3052">
        <v>7768</v>
      </c>
      <c r="E96" s="3053"/>
      <c r="F96" s="3054"/>
      <c r="G96" s="3055" t="s">
        <v>4311</v>
      </c>
      <c r="H96" s="3056"/>
      <c r="I96" s="3056"/>
      <c r="J96" s="3057"/>
      <c r="K96" s="3058" t="s">
        <v>4350</v>
      </c>
      <c r="L96" s="3059"/>
      <c r="M96" s="3059"/>
      <c r="N96" s="3059"/>
      <c r="O96" s="3059"/>
      <c r="P96" s="3059"/>
      <c r="Q96" s="3060"/>
      <c r="R96" s="3061">
        <v>1</v>
      </c>
      <c r="S96" s="3062"/>
      <c r="T96" s="3062"/>
      <c r="U96" s="3062"/>
      <c r="V96" s="3062"/>
      <c r="W96" s="3062"/>
      <c r="X96" s="3063"/>
      <c r="Y96" s="3030">
        <v>7768</v>
      </c>
      <c r="Z96" s="3031"/>
      <c r="AA96" s="3031"/>
      <c r="AB96" s="3031"/>
      <c r="AC96" s="3031"/>
      <c r="AD96" s="3032"/>
    </row>
    <row r="97" spans="1:30" ht="10.9" customHeight="1">
      <c r="A97" s="3075">
        <v>17</v>
      </c>
      <c r="B97" s="3065"/>
      <c r="C97" s="3066"/>
      <c r="D97" s="3080">
        <v>7768</v>
      </c>
      <c r="E97" s="3081"/>
      <c r="F97" s="3082"/>
      <c r="G97" s="3070" t="s">
        <v>4311</v>
      </c>
      <c r="H97" s="3071"/>
      <c r="I97" s="3071"/>
      <c r="J97" s="3079"/>
      <c r="K97" s="3046" t="s">
        <v>4313</v>
      </c>
      <c r="L97" s="3047"/>
      <c r="M97" s="3047"/>
      <c r="N97" s="3047"/>
      <c r="O97" s="3047"/>
      <c r="P97" s="3047"/>
      <c r="Q97" s="3048"/>
      <c r="R97" s="3076">
        <v>1</v>
      </c>
      <c r="S97" s="3077"/>
      <c r="T97" s="3077"/>
      <c r="U97" s="3077"/>
      <c r="V97" s="3077"/>
      <c r="W97" s="3077"/>
      <c r="X97" s="3078"/>
      <c r="Y97" s="3036">
        <v>7768</v>
      </c>
      <c r="Z97" s="3037"/>
      <c r="AA97" s="3037"/>
      <c r="AB97" s="3037"/>
      <c r="AC97" s="3037"/>
      <c r="AD97" s="3045"/>
    </row>
    <row r="98" spans="1:30" ht="10.9" customHeight="1">
      <c r="A98" s="3049">
        <v>18</v>
      </c>
      <c r="B98" s="3050"/>
      <c r="C98" s="3051"/>
      <c r="D98" s="3052">
        <v>7768</v>
      </c>
      <c r="E98" s="3053"/>
      <c r="F98" s="3054"/>
      <c r="G98" s="3055" t="s">
        <v>4311</v>
      </c>
      <c r="H98" s="3056"/>
      <c r="I98" s="3056"/>
      <c r="J98" s="3057"/>
      <c r="K98" s="3058" t="s">
        <v>4351</v>
      </c>
      <c r="L98" s="3059"/>
      <c r="M98" s="3059"/>
      <c r="N98" s="3059"/>
      <c r="O98" s="3059"/>
      <c r="P98" s="3059"/>
      <c r="Q98" s="3060"/>
      <c r="R98" s="3027">
        <v>12</v>
      </c>
      <c r="S98" s="3028"/>
      <c r="T98" s="3028"/>
      <c r="U98" s="3028"/>
      <c r="V98" s="3028"/>
      <c r="W98" s="3028"/>
      <c r="X98" s="3029"/>
      <c r="Y98" s="3030">
        <v>93216</v>
      </c>
      <c r="Z98" s="3031"/>
      <c r="AA98" s="3031"/>
      <c r="AB98" s="3031"/>
      <c r="AC98" s="3031"/>
      <c r="AD98" s="3032"/>
    </row>
    <row r="99" spans="1:30" ht="10.9" customHeight="1">
      <c r="A99" s="3075">
        <v>19</v>
      </c>
      <c r="B99" s="3065"/>
      <c r="C99" s="3066"/>
      <c r="D99" s="3075">
        <v>11</v>
      </c>
      <c r="E99" s="3065"/>
      <c r="F99" s="3066"/>
      <c r="G99" s="3070" t="s">
        <v>4302</v>
      </c>
      <c r="H99" s="3071"/>
      <c r="I99" s="3071"/>
      <c r="J99" s="3079"/>
      <c r="K99" s="3046" t="s">
        <v>4315</v>
      </c>
      <c r="L99" s="3047"/>
      <c r="M99" s="3047"/>
      <c r="N99" s="3047"/>
      <c r="O99" s="3047"/>
      <c r="P99" s="3047"/>
      <c r="Q99" s="3048"/>
      <c r="R99" s="3042">
        <v>250</v>
      </c>
      <c r="S99" s="3043"/>
      <c r="T99" s="3043"/>
      <c r="U99" s="3043"/>
      <c r="V99" s="3043"/>
      <c r="W99" s="3043"/>
      <c r="X99" s="3044"/>
      <c r="Y99" s="3036">
        <v>2750</v>
      </c>
      <c r="Z99" s="3037"/>
      <c r="AA99" s="3037"/>
      <c r="AB99" s="3037"/>
      <c r="AC99" s="3037"/>
      <c r="AD99" s="3045"/>
    </row>
    <row r="100" spans="1:30" ht="10.9" customHeight="1">
      <c r="A100" s="3049">
        <v>20</v>
      </c>
      <c r="B100" s="3050"/>
      <c r="C100" s="3051"/>
      <c r="D100" s="3049">
        <v>53</v>
      </c>
      <c r="E100" s="3050"/>
      <c r="F100" s="3051"/>
      <c r="G100" s="3055" t="s">
        <v>4316</v>
      </c>
      <c r="H100" s="3056"/>
      <c r="I100" s="3056"/>
      <c r="J100" s="3057"/>
      <c r="K100" s="3058" t="s">
        <v>4352</v>
      </c>
      <c r="L100" s="3059"/>
      <c r="M100" s="3059"/>
      <c r="N100" s="3059"/>
      <c r="O100" s="3059"/>
      <c r="P100" s="3059"/>
      <c r="Q100" s="3060"/>
      <c r="R100" s="3027">
        <v>100</v>
      </c>
      <c r="S100" s="3028"/>
      <c r="T100" s="3028"/>
      <c r="U100" s="3028"/>
      <c r="V100" s="3028"/>
      <c r="W100" s="3028"/>
      <c r="X100" s="3029"/>
      <c r="Y100" s="3030">
        <v>5300</v>
      </c>
      <c r="Z100" s="3031"/>
      <c r="AA100" s="3031"/>
      <c r="AB100" s="3031"/>
      <c r="AC100" s="3031"/>
      <c r="AD100" s="3032"/>
    </row>
    <row r="101" spans="1:30" ht="10.9" customHeight="1">
      <c r="A101" s="3075">
        <v>21</v>
      </c>
      <c r="B101" s="3065"/>
      <c r="C101" s="3066"/>
      <c r="D101" s="3075">
        <v>100</v>
      </c>
      <c r="E101" s="3065"/>
      <c r="F101" s="3066"/>
      <c r="G101" s="3046" t="s">
        <v>4320</v>
      </c>
      <c r="H101" s="3047"/>
      <c r="I101" s="3047"/>
      <c r="J101" s="3048"/>
      <c r="K101" s="3046" t="s">
        <v>4319</v>
      </c>
      <c r="L101" s="3047"/>
      <c r="M101" s="3047"/>
      <c r="N101" s="3047"/>
      <c r="O101" s="3047"/>
      <c r="P101" s="3047"/>
      <c r="Q101" s="3048"/>
      <c r="R101" s="3076">
        <v>4</v>
      </c>
      <c r="S101" s="3077"/>
      <c r="T101" s="3077"/>
      <c r="U101" s="3077"/>
      <c r="V101" s="3077"/>
      <c r="W101" s="3077"/>
      <c r="X101" s="3078"/>
      <c r="Y101" s="3042">
        <v>400</v>
      </c>
      <c r="Z101" s="3043"/>
      <c r="AA101" s="3043"/>
      <c r="AB101" s="3043"/>
      <c r="AC101" s="3043"/>
      <c r="AD101" s="3044"/>
    </row>
    <row r="102" spans="1:30" ht="10.9" customHeight="1">
      <c r="A102" s="3049">
        <v>22</v>
      </c>
      <c r="B102" s="3050"/>
      <c r="C102" s="3051"/>
      <c r="D102" s="3049">
        <v>13</v>
      </c>
      <c r="E102" s="3050"/>
      <c r="F102" s="3051"/>
      <c r="G102" s="3058" t="s">
        <v>4320</v>
      </c>
      <c r="H102" s="3059"/>
      <c r="I102" s="3059"/>
      <c r="J102" s="3060"/>
      <c r="K102" s="3058" t="s">
        <v>4353</v>
      </c>
      <c r="L102" s="3059"/>
      <c r="M102" s="3059"/>
      <c r="N102" s="3059"/>
      <c r="O102" s="3059"/>
      <c r="P102" s="3059"/>
      <c r="Q102" s="3060"/>
      <c r="R102" s="3027">
        <v>100</v>
      </c>
      <c r="S102" s="3028"/>
      <c r="T102" s="3028"/>
      <c r="U102" s="3028"/>
      <c r="V102" s="3028"/>
      <c r="W102" s="3028"/>
      <c r="X102" s="3029"/>
      <c r="Y102" s="3030">
        <v>1300</v>
      </c>
      <c r="Z102" s="3031"/>
      <c r="AA102" s="3031"/>
      <c r="AB102" s="3031"/>
      <c r="AC102" s="3031"/>
      <c r="AD102" s="3032"/>
    </row>
    <row r="103" spans="1:30" ht="10.9" customHeight="1">
      <c r="A103" s="3064">
        <v>23</v>
      </c>
      <c r="B103" s="3065"/>
      <c r="C103" s="3066"/>
      <c r="D103" s="3067">
        <v>9</v>
      </c>
      <c r="E103" s="3068"/>
      <c r="F103" s="3069"/>
      <c r="G103" s="3046" t="s">
        <v>4323</v>
      </c>
      <c r="H103" s="3047"/>
      <c r="I103" s="3047"/>
      <c r="J103" s="3074"/>
      <c r="K103" s="3073" t="s">
        <v>4324</v>
      </c>
      <c r="L103" s="3047"/>
      <c r="M103" s="3047"/>
      <c r="N103" s="3047"/>
      <c r="O103" s="3047"/>
      <c r="P103" s="3047"/>
      <c r="Q103" s="3048"/>
      <c r="R103" s="3042">
        <v>500</v>
      </c>
      <c r="S103" s="3043"/>
      <c r="T103" s="3043"/>
      <c r="U103" s="3043"/>
      <c r="V103" s="3043"/>
      <c r="W103" s="3043"/>
      <c r="X103" s="3044"/>
      <c r="Y103" s="3036">
        <v>4500</v>
      </c>
      <c r="Z103" s="3037"/>
      <c r="AA103" s="3037"/>
      <c r="AB103" s="3037"/>
      <c r="AC103" s="3037"/>
      <c r="AD103" s="3045"/>
    </row>
    <row r="104" spans="1:30" ht="10.9" customHeight="1">
      <c r="A104" s="3049">
        <v>24</v>
      </c>
      <c r="B104" s="3050"/>
      <c r="C104" s="3051"/>
      <c r="D104" s="3052">
        <v>2800</v>
      </c>
      <c r="E104" s="3053"/>
      <c r="F104" s="3054"/>
      <c r="G104" s="3055" t="s">
        <v>4316</v>
      </c>
      <c r="H104" s="3056"/>
      <c r="I104" s="3056"/>
      <c r="J104" s="3057"/>
      <c r="K104" s="3058" t="s">
        <v>4354</v>
      </c>
      <c r="L104" s="3059"/>
      <c r="M104" s="3059"/>
      <c r="N104" s="3059"/>
      <c r="O104" s="3059"/>
      <c r="P104" s="3059"/>
      <c r="Q104" s="3060"/>
      <c r="R104" s="3061">
        <v>5</v>
      </c>
      <c r="S104" s="3062"/>
      <c r="T104" s="3062"/>
      <c r="U104" s="3062"/>
      <c r="V104" s="3062"/>
      <c r="W104" s="3062"/>
      <c r="X104" s="3063"/>
      <c r="Y104" s="3030">
        <v>14000</v>
      </c>
      <c r="Z104" s="3031"/>
      <c r="AA104" s="3031"/>
      <c r="AB104" s="3031"/>
      <c r="AC104" s="3031"/>
      <c r="AD104" s="3032"/>
    </row>
    <row r="105" spans="1:30" ht="12" customHeight="1">
      <c r="A105" s="3064">
        <v>25</v>
      </c>
      <c r="B105" s="3065"/>
      <c r="C105" s="3066"/>
      <c r="D105" s="3067">
        <v>1</v>
      </c>
      <c r="E105" s="3068"/>
      <c r="F105" s="3069"/>
      <c r="G105" s="3070" t="s">
        <v>4327</v>
      </c>
      <c r="H105" s="3071"/>
      <c r="I105" s="3071"/>
      <c r="J105" s="3072"/>
      <c r="K105" s="3073" t="s">
        <v>4328</v>
      </c>
      <c r="L105" s="3047"/>
      <c r="M105" s="3047"/>
      <c r="N105" s="3047"/>
      <c r="O105" s="3047"/>
      <c r="P105" s="3047"/>
      <c r="Q105" s="3048"/>
      <c r="R105" s="3033">
        <v>50000</v>
      </c>
      <c r="S105" s="3034"/>
      <c r="T105" s="3034"/>
      <c r="U105" s="3034"/>
      <c r="V105" s="3034"/>
      <c r="W105" s="3034"/>
      <c r="X105" s="3035"/>
      <c r="Y105" s="3036">
        <v>50000</v>
      </c>
      <c r="Z105" s="3037"/>
      <c r="AA105" s="3037"/>
      <c r="AB105" s="3037"/>
      <c r="AC105" s="3037"/>
      <c r="AD105" s="3045"/>
    </row>
    <row r="106" spans="1:30" ht="19.149999999999999" customHeight="1">
      <c r="A106" s="2998" t="s">
        <v>4329</v>
      </c>
      <c r="B106" s="2999"/>
      <c r="C106" s="2999"/>
      <c r="D106" s="2999"/>
      <c r="E106" s="2999"/>
      <c r="F106" s="2999"/>
      <c r="G106" s="2999"/>
      <c r="H106" s="2999"/>
      <c r="I106" s="2999"/>
      <c r="J106" s="2999"/>
      <c r="K106" s="3000"/>
    </row>
    <row r="107" spans="1:30" ht="10.9" customHeight="1">
      <c r="A107" s="3001" t="s">
        <v>4330</v>
      </c>
      <c r="B107" s="3002"/>
      <c r="C107" s="3002"/>
      <c r="D107" s="3002"/>
      <c r="E107" s="3002"/>
      <c r="F107" s="3003"/>
      <c r="G107" s="3001" t="s">
        <v>4293</v>
      </c>
      <c r="H107" s="3002"/>
      <c r="I107" s="3002"/>
      <c r="J107" s="3002"/>
      <c r="K107" s="3003"/>
    </row>
    <row r="108" spans="1:30" ht="10.9" customHeight="1">
      <c r="A108" s="3046" t="s">
        <v>4331</v>
      </c>
      <c r="B108" s="3047"/>
      <c r="C108" s="3047"/>
      <c r="D108" s="3047"/>
      <c r="E108" s="3047"/>
      <c r="F108" s="3048"/>
      <c r="G108" s="3046" t="s">
        <v>4332</v>
      </c>
      <c r="H108" s="3047"/>
      <c r="I108" s="3047"/>
      <c r="J108" s="3047"/>
      <c r="K108" s="3048"/>
    </row>
    <row r="109" spans="1:30" ht="10.15" customHeight="1">
      <c r="A109" s="3027">
        <v>246.37</v>
      </c>
      <c r="B109" s="3028"/>
      <c r="C109" s="3028"/>
      <c r="D109" s="3028"/>
      <c r="E109" s="3028"/>
      <c r="F109" s="3029"/>
      <c r="G109" s="3030">
        <v>1731981.1</v>
      </c>
      <c r="H109" s="3031"/>
      <c r="I109" s="3031"/>
      <c r="J109" s="3031"/>
      <c r="K109" s="3032"/>
    </row>
    <row r="110" spans="1:30" ht="13.9" customHeight="1">
      <c r="A110" s="3036">
        <v>6682</v>
      </c>
      <c r="B110" s="3037"/>
      <c r="C110" s="3037"/>
      <c r="D110" s="3037"/>
      <c r="E110" s="3037"/>
      <c r="F110" s="3045"/>
      <c r="G110" s="3036">
        <v>100230</v>
      </c>
      <c r="H110" s="3037"/>
      <c r="I110" s="3037"/>
      <c r="J110" s="3037"/>
      <c r="K110" s="3045"/>
    </row>
    <row r="111" spans="1:30" ht="10.9" customHeight="1">
      <c r="A111" s="3030">
        <v>3510</v>
      </c>
      <c r="B111" s="3031"/>
      <c r="C111" s="3031"/>
      <c r="D111" s="3031"/>
      <c r="E111" s="3031"/>
      <c r="F111" s="3032"/>
      <c r="G111" s="3030">
        <v>52650</v>
      </c>
      <c r="H111" s="3031"/>
      <c r="I111" s="3031"/>
      <c r="J111" s="3031"/>
      <c r="K111" s="3032"/>
    </row>
    <row r="112" spans="1:30" ht="10.9" customHeight="1">
      <c r="A112" s="3042">
        <v>335</v>
      </c>
      <c r="B112" s="3043"/>
      <c r="C112" s="3043"/>
      <c r="D112" s="3043"/>
      <c r="E112" s="3043"/>
      <c r="F112" s="3044"/>
      <c r="G112" s="3036">
        <v>39195</v>
      </c>
      <c r="H112" s="3037"/>
      <c r="I112" s="3037"/>
      <c r="J112" s="3037"/>
      <c r="K112" s="3045"/>
    </row>
    <row r="113" spans="1:11" ht="10.9" customHeight="1">
      <c r="A113" s="3027">
        <v>990</v>
      </c>
      <c r="B113" s="3028"/>
      <c r="C113" s="3028"/>
      <c r="D113" s="3028"/>
      <c r="E113" s="3028"/>
      <c r="F113" s="3029"/>
      <c r="G113" s="3030">
        <v>270270</v>
      </c>
      <c r="H113" s="3031"/>
      <c r="I113" s="3031"/>
      <c r="J113" s="3031"/>
      <c r="K113" s="3032"/>
    </row>
    <row r="114" spans="1:11" ht="10.9" customHeight="1">
      <c r="A114" s="3042">
        <v>168</v>
      </c>
      <c r="B114" s="3043"/>
      <c r="C114" s="3043"/>
      <c r="D114" s="3043"/>
      <c r="E114" s="3043"/>
      <c r="F114" s="3044"/>
      <c r="G114" s="3036">
        <v>9744</v>
      </c>
      <c r="H114" s="3037"/>
      <c r="I114" s="3037"/>
      <c r="J114" s="3037"/>
      <c r="K114" s="3045"/>
    </row>
    <row r="115" spans="1:11" ht="10.9" customHeight="1">
      <c r="A115" s="3027">
        <v>124</v>
      </c>
      <c r="B115" s="3028"/>
      <c r="C115" s="3028"/>
      <c r="D115" s="3028"/>
      <c r="E115" s="3028"/>
      <c r="F115" s="3029"/>
      <c r="G115" s="3030">
        <v>4960</v>
      </c>
      <c r="H115" s="3031"/>
      <c r="I115" s="3031"/>
      <c r="J115" s="3031"/>
      <c r="K115" s="3032"/>
    </row>
    <row r="116" spans="1:11" ht="10.9" customHeight="1">
      <c r="A116" s="3036">
        <v>59950</v>
      </c>
      <c r="B116" s="3037"/>
      <c r="C116" s="3037"/>
      <c r="D116" s="3037"/>
      <c r="E116" s="3037"/>
      <c r="F116" s="3045"/>
      <c r="G116" s="3036">
        <v>59950</v>
      </c>
      <c r="H116" s="3037"/>
      <c r="I116" s="3037"/>
      <c r="J116" s="3037"/>
      <c r="K116" s="3045"/>
    </row>
    <row r="117" spans="1:11" ht="10.9" customHeight="1">
      <c r="A117" s="3030">
        <v>19600</v>
      </c>
      <c r="B117" s="3031"/>
      <c r="C117" s="3031"/>
      <c r="D117" s="3031"/>
      <c r="E117" s="3031"/>
      <c r="F117" s="3032"/>
      <c r="G117" s="3030">
        <v>19600</v>
      </c>
      <c r="H117" s="3031"/>
      <c r="I117" s="3031"/>
      <c r="J117" s="3031"/>
      <c r="K117" s="3032"/>
    </row>
    <row r="118" spans="1:11" ht="10.9" customHeight="1">
      <c r="A118" s="3036">
        <v>3190</v>
      </c>
      <c r="B118" s="3037"/>
      <c r="C118" s="3037"/>
      <c r="D118" s="3037"/>
      <c r="E118" s="3037"/>
      <c r="F118" s="3045"/>
      <c r="G118" s="3036">
        <v>22330</v>
      </c>
      <c r="H118" s="3037"/>
      <c r="I118" s="3037"/>
      <c r="J118" s="3037"/>
      <c r="K118" s="3045"/>
    </row>
    <row r="119" spans="1:11" ht="18" customHeight="1">
      <c r="A119" s="3030">
        <v>17960</v>
      </c>
      <c r="B119" s="3031"/>
      <c r="C119" s="3031"/>
      <c r="D119" s="3031"/>
      <c r="E119" s="3031"/>
      <c r="F119" s="3032"/>
      <c r="G119" s="3030">
        <v>17960</v>
      </c>
      <c r="H119" s="3031"/>
      <c r="I119" s="3031"/>
      <c r="J119" s="3031"/>
      <c r="K119" s="3032"/>
    </row>
    <row r="120" spans="1:11" ht="10.9" customHeight="1">
      <c r="A120" s="3036">
        <v>7870</v>
      </c>
      <c r="B120" s="3037"/>
      <c r="C120" s="3037"/>
      <c r="D120" s="3037"/>
      <c r="E120" s="3037"/>
      <c r="F120" s="3045"/>
      <c r="G120" s="3036">
        <v>7870</v>
      </c>
      <c r="H120" s="3037"/>
      <c r="I120" s="3037"/>
      <c r="J120" s="3037"/>
      <c r="K120" s="3045"/>
    </row>
    <row r="121" spans="1:11" ht="10.9" customHeight="1">
      <c r="A121" s="3030">
        <v>8600</v>
      </c>
      <c r="B121" s="3031"/>
      <c r="C121" s="3031"/>
      <c r="D121" s="3031"/>
      <c r="E121" s="3031"/>
      <c r="F121" s="3032"/>
      <c r="G121" s="3030">
        <v>8600</v>
      </c>
      <c r="H121" s="3031"/>
      <c r="I121" s="3031"/>
      <c r="J121" s="3031"/>
      <c r="K121" s="3032"/>
    </row>
    <row r="122" spans="1:11" ht="13.15" customHeight="1">
      <c r="A122" s="3042">
        <v>1.42</v>
      </c>
      <c r="B122" s="3043"/>
      <c r="C122" s="3043"/>
      <c r="D122" s="3043"/>
      <c r="E122" s="3043"/>
      <c r="F122" s="3044"/>
      <c r="G122" s="3036">
        <v>11395.5</v>
      </c>
      <c r="H122" s="3037"/>
      <c r="I122" s="3037"/>
      <c r="J122" s="3037"/>
      <c r="K122" s="3045"/>
    </row>
    <row r="123" spans="1:11" ht="10.9" customHeight="1">
      <c r="A123" s="3027">
        <v>1.92</v>
      </c>
      <c r="B123" s="3028"/>
      <c r="C123" s="3028"/>
      <c r="D123" s="3028"/>
      <c r="E123" s="3028"/>
      <c r="F123" s="3029"/>
      <c r="G123" s="3030">
        <v>14914.56</v>
      </c>
      <c r="H123" s="3031"/>
      <c r="I123" s="3031"/>
      <c r="J123" s="3031"/>
      <c r="K123" s="3032"/>
    </row>
    <row r="124" spans="1:11" ht="10.9" customHeight="1">
      <c r="A124" s="3042">
        <v>1.04</v>
      </c>
      <c r="B124" s="3043"/>
      <c r="C124" s="3043"/>
      <c r="D124" s="3043"/>
      <c r="E124" s="3043"/>
      <c r="F124" s="3044"/>
      <c r="G124" s="3036">
        <v>8078.72</v>
      </c>
      <c r="H124" s="3037"/>
      <c r="I124" s="3037"/>
      <c r="J124" s="3037"/>
      <c r="K124" s="3045"/>
    </row>
    <row r="125" spans="1:11" ht="10.9" customHeight="1">
      <c r="A125" s="3027">
        <v>10.79</v>
      </c>
      <c r="B125" s="3028"/>
      <c r="C125" s="3028"/>
      <c r="D125" s="3028"/>
      <c r="E125" s="3028"/>
      <c r="F125" s="3029"/>
      <c r="G125" s="3030">
        <v>83816.72</v>
      </c>
      <c r="H125" s="3031"/>
      <c r="I125" s="3031"/>
      <c r="J125" s="3031"/>
      <c r="K125" s="3032"/>
    </row>
    <row r="126" spans="1:11" ht="10.9" customHeight="1">
      <c r="A126" s="3042">
        <v>845</v>
      </c>
      <c r="B126" s="3043"/>
      <c r="C126" s="3043"/>
      <c r="D126" s="3043"/>
      <c r="E126" s="3043"/>
      <c r="F126" s="3044"/>
      <c r="G126" s="3036">
        <v>9295</v>
      </c>
      <c r="H126" s="3037"/>
      <c r="I126" s="3037"/>
      <c r="J126" s="3037"/>
      <c r="K126" s="3045"/>
    </row>
    <row r="127" spans="1:11" ht="10.9" customHeight="1">
      <c r="A127" s="3027">
        <v>125</v>
      </c>
      <c r="B127" s="3028"/>
      <c r="C127" s="3028"/>
      <c r="D127" s="3028"/>
      <c r="E127" s="3028"/>
      <c r="F127" s="3029"/>
      <c r="G127" s="3030">
        <v>6625</v>
      </c>
      <c r="H127" s="3031"/>
      <c r="I127" s="3031"/>
      <c r="J127" s="3031"/>
      <c r="K127" s="3032"/>
    </row>
    <row r="128" spans="1:11" ht="10.9" customHeight="1">
      <c r="A128" s="3042">
        <v>31.6</v>
      </c>
      <c r="B128" s="3043"/>
      <c r="C128" s="3043"/>
      <c r="D128" s="3043"/>
      <c r="E128" s="3043"/>
      <c r="F128" s="3044"/>
      <c r="G128" s="3036">
        <v>3160</v>
      </c>
      <c r="H128" s="3037"/>
      <c r="I128" s="3037"/>
      <c r="J128" s="3037"/>
      <c r="K128" s="3045"/>
    </row>
    <row r="129" spans="1:29" ht="10.9" customHeight="1">
      <c r="A129" s="3027">
        <v>414</v>
      </c>
      <c r="B129" s="3028"/>
      <c r="C129" s="3028"/>
      <c r="D129" s="3028"/>
      <c r="E129" s="3028"/>
      <c r="F129" s="3029"/>
      <c r="G129" s="3030">
        <v>5382</v>
      </c>
      <c r="H129" s="3031"/>
      <c r="I129" s="3031"/>
      <c r="J129" s="3031"/>
      <c r="K129" s="3032"/>
    </row>
    <row r="130" spans="1:29" ht="10.9" customHeight="1">
      <c r="A130" s="3036">
        <v>1735</v>
      </c>
      <c r="B130" s="3037"/>
      <c r="C130" s="3037"/>
      <c r="D130" s="3037"/>
      <c r="E130" s="3037"/>
      <c r="F130" s="3045"/>
      <c r="G130" s="3036">
        <v>15615</v>
      </c>
      <c r="H130" s="3037"/>
      <c r="I130" s="3037"/>
      <c r="J130" s="3037"/>
      <c r="K130" s="3045"/>
    </row>
    <row r="131" spans="1:29" ht="10.9" customHeight="1">
      <c r="A131" s="3027">
        <v>11.9</v>
      </c>
      <c r="B131" s="3028"/>
      <c r="C131" s="3028"/>
      <c r="D131" s="3028"/>
      <c r="E131" s="3028"/>
      <c r="F131" s="3029"/>
      <c r="G131" s="3030">
        <v>33320</v>
      </c>
      <c r="H131" s="3031"/>
      <c r="I131" s="3031"/>
      <c r="J131" s="3031"/>
      <c r="K131" s="3032"/>
    </row>
    <row r="132" spans="1:29" ht="12" customHeight="1">
      <c r="A132" s="3033">
        <v>50000</v>
      </c>
      <c r="B132" s="3034"/>
      <c r="C132" s="3034"/>
      <c r="D132" s="3034"/>
      <c r="E132" s="3034"/>
      <c r="F132" s="3035"/>
      <c r="G132" s="3036">
        <v>50000</v>
      </c>
      <c r="H132" s="3037"/>
      <c r="I132" s="3037"/>
      <c r="J132" s="3037"/>
      <c r="K132" s="3038"/>
    </row>
    <row r="133" spans="1:29" ht="12" customHeight="1">
      <c r="A133" s="3008"/>
      <c r="B133" s="3008"/>
      <c r="C133" s="3008"/>
      <c r="D133" s="3008"/>
      <c r="E133" s="3008"/>
      <c r="F133" s="3008"/>
      <c r="G133" s="3039" t="s">
        <v>4355</v>
      </c>
      <c r="H133" s="3039"/>
      <c r="I133" s="3039"/>
      <c r="J133" s="3039"/>
      <c r="K133" s="3039"/>
    </row>
    <row r="134" spans="1:29" ht="10.15" customHeight="1">
      <c r="A134" s="1768" t="s">
        <v>4356</v>
      </c>
    </row>
    <row r="135" spans="1:29" ht="10.15" customHeight="1">
      <c r="A135" s="1771">
        <v>3045242</v>
      </c>
    </row>
    <row r="136" spans="1:29" ht="10.15" customHeight="1">
      <c r="A136" s="1768" t="s">
        <v>4335</v>
      </c>
    </row>
    <row r="137" spans="1:29" ht="19.149999999999999" customHeight="1">
      <c r="A137" s="3022" t="s">
        <v>4288</v>
      </c>
      <c r="B137" s="3022" t="s">
        <v>4289</v>
      </c>
      <c r="C137" s="3022"/>
      <c r="D137" s="3022"/>
      <c r="E137" s="3040"/>
      <c r="F137" s="3040"/>
      <c r="G137" s="3040"/>
      <c r="H137" s="3040"/>
      <c r="I137" s="3022" t="s">
        <v>4290</v>
      </c>
      <c r="J137" s="3022"/>
      <c r="K137" s="3022"/>
      <c r="L137" s="3022"/>
      <c r="M137" s="3022"/>
      <c r="N137" s="3025"/>
      <c r="O137" s="2998" t="s">
        <v>4291</v>
      </c>
      <c r="P137" s="2999"/>
      <c r="Q137" s="2999"/>
      <c r="R137" s="2999"/>
      <c r="S137" s="2999"/>
      <c r="T137" s="2999"/>
      <c r="U137" s="2999"/>
      <c r="V137" s="2999"/>
      <c r="W137" s="2999"/>
      <c r="X137" s="2999"/>
      <c r="Y137" s="2999"/>
      <c r="Z137" s="2999"/>
      <c r="AA137" s="2999"/>
      <c r="AB137" s="2999"/>
      <c r="AC137" s="3000"/>
    </row>
    <row r="138" spans="1:29" ht="10.9" customHeight="1">
      <c r="A138" s="3023"/>
      <c r="B138" s="3024"/>
      <c r="C138" s="3024"/>
      <c r="D138" s="3024"/>
      <c r="E138" s="3041"/>
      <c r="F138" s="3041"/>
      <c r="G138" s="3041"/>
      <c r="H138" s="3041"/>
      <c r="I138" s="3023"/>
      <c r="J138" s="3023"/>
      <c r="K138" s="3023"/>
      <c r="L138" s="3023"/>
      <c r="M138" s="3023"/>
      <c r="N138" s="3026"/>
      <c r="O138" s="3001" t="s">
        <v>4292</v>
      </c>
      <c r="P138" s="3002"/>
      <c r="Q138" s="3002"/>
      <c r="R138" s="3002"/>
      <c r="S138" s="3002"/>
      <c r="T138" s="3002"/>
      <c r="U138" s="3002"/>
      <c r="V138" s="3002"/>
      <c r="W138" s="3003"/>
      <c r="X138" s="3001" t="s">
        <v>4293</v>
      </c>
      <c r="Y138" s="3002"/>
      <c r="Z138" s="3002"/>
      <c r="AA138" s="3002"/>
      <c r="AB138" s="3002"/>
      <c r="AC138" s="3003"/>
    </row>
    <row r="139" spans="1:29" ht="18" customHeight="1">
      <c r="A139" s="3010">
        <v>1</v>
      </c>
      <c r="B139" s="3011"/>
      <c r="C139" s="3012"/>
      <c r="D139" s="3013">
        <v>1</v>
      </c>
      <c r="E139" s="3014"/>
      <c r="F139" s="3015"/>
      <c r="G139" s="3016" t="s">
        <v>4294</v>
      </c>
      <c r="H139" s="3017"/>
      <c r="I139" s="3017"/>
      <c r="J139" s="3018"/>
      <c r="K139" s="3019" t="s">
        <v>4357</v>
      </c>
      <c r="L139" s="3020"/>
      <c r="M139" s="3020"/>
      <c r="N139" s="3020"/>
      <c r="O139" s="3021"/>
      <c r="P139" s="3004">
        <v>-100000</v>
      </c>
      <c r="Q139" s="3005"/>
      <c r="R139" s="3005"/>
      <c r="S139" s="3005"/>
      <c r="T139" s="3005"/>
      <c r="U139" s="3005"/>
      <c r="V139" s="3005"/>
      <c r="W139" s="3006"/>
      <c r="X139" s="3004">
        <v>-100000</v>
      </c>
      <c r="Y139" s="3005"/>
      <c r="Z139" s="3005"/>
      <c r="AA139" s="3005"/>
      <c r="AB139" s="3005"/>
      <c r="AC139" s="3007"/>
    </row>
    <row r="140" spans="1:29" ht="19.149999999999999" customHeight="1">
      <c r="A140" s="2998" t="s">
        <v>4329</v>
      </c>
      <c r="B140" s="2999"/>
      <c r="C140" s="2999"/>
      <c r="D140" s="2999"/>
      <c r="E140" s="2999"/>
      <c r="F140" s="2999"/>
      <c r="G140" s="2999"/>
      <c r="H140" s="2999"/>
      <c r="I140" s="2999"/>
      <c r="J140" s="2999"/>
      <c r="K140" s="2999"/>
      <c r="L140" s="3000"/>
    </row>
    <row r="141" spans="1:29" ht="10.9" customHeight="1">
      <c r="A141" s="3001" t="s">
        <v>4330</v>
      </c>
      <c r="B141" s="3002"/>
      <c r="C141" s="3002"/>
      <c r="D141" s="3002"/>
      <c r="E141" s="3002"/>
      <c r="F141" s="3002"/>
      <c r="G141" s="3003"/>
      <c r="H141" s="3001" t="s">
        <v>4293</v>
      </c>
      <c r="I141" s="3002"/>
      <c r="J141" s="3002"/>
      <c r="K141" s="3002"/>
      <c r="L141" s="3003"/>
    </row>
    <row r="142" spans="1:29" ht="18" customHeight="1">
      <c r="A142" s="3004">
        <v>-190900</v>
      </c>
      <c r="B142" s="3005"/>
      <c r="C142" s="3005"/>
      <c r="D142" s="3005"/>
      <c r="E142" s="3005"/>
      <c r="F142" s="3005"/>
      <c r="G142" s="3006"/>
      <c r="H142" s="3004">
        <v>-190900</v>
      </c>
      <c r="I142" s="3005"/>
      <c r="J142" s="3005"/>
      <c r="K142" s="3005"/>
      <c r="L142" s="3007"/>
    </row>
    <row r="143" spans="1:29" ht="12" customHeight="1">
      <c r="A143" s="3008"/>
      <c r="B143" s="3008"/>
      <c r="C143" s="3008"/>
      <c r="D143" s="3008"/>
      <c r="E143" s="3008"/>
      <c r="F143" s="3008"/>
      <c r="G143" s="3008"/>
      <c r="H143" s="3009">
        <v>-190900</v>
      </c>
      <c r="I143" s="3009"/>
      <c r="J143" s="3009"/>
      <c r="K143" s="3009"/>
      <c r="L143" s="3009"/>
    </row>
    <row r="144" spans="1:29" ht="10.15" customHeight="1">
      <c r="A144" s="1768" t="s">
        <v>4358</v>
      </c>
    </row>
    <row r="145" spans="1:29" ht="10.15" customHeight="1">
      <c r="A145" s="1768" t="s">
        <v>4359</v>
      </c>
    </row>
    <row r="146" spans="1:29" ht="16.149999999999999" customHeight="1">
      <c r="A146" s="3022" t="s">
        <v>4288</v>
      </c>
      <c r="B146" s="3022" t="s">
        <v>4289</v>
      </c>
      <c r="C146" s="3022"/>
      <c r="D146" s="3022"/>
      <c r="E146" s="3022" t="s">
        <v>4360</v>
      </c>
      <c r="F146" s="3022"/>
      <c r="G146" s="3022"/>
      <c r="H146" s="3022"/>
      <c r="I146" s="3022" t="s">
        <v>4290</v>
      </c>
      <c r="J146" s="3022"/>
      <c r="K146" s="3022"/>
      <c r="L146" s="3022"/>
      <c r="M146" s="3022"/>
      <c r="N146" s="3025"/>
      <c r="O146" s="2998" t="s">
        <v>4291</v>
      </c>
      <c r="P146" s="2999"/>
      <c r="Q146" s="2999"/>
      <c r="R146" s="2999"/>
      <c r="S146" s="2999"/>
      <c r="T146" s="2999"/>
      <c r="U146" s="2999"/>
      <c r="V146" s="2999"/>
      <c r="W146" s="2999"/>
      <c r="X146" s="2999"/>
      <c r="Y146" s="2999"/>
      <c r="Z146" s="2999"/>
      <c r="AA146" s="2999"/>
      <c r="AB146" s="2999"/>
      <c r="AC146" s="3000"/>
    </row>
    <row r="147" spans="1:29" ht="12" customHeight="1">
      <c r="A147" s="3023"/>
      <c r="B147" s="3024"/>
      <c r="C147" s="3024"/>
      <c r="D147" s="3024"/>
      <c r="E147" s="3023"/>
      <c r="F147" s="3023"/>
      <c r="G147" s="3023"/>
      <c r="H147" s="3023"/>
      <c r="I147" s="3023"/>
      <c r="J147" s="3023"/>
      <c r="K147" s="3023"/>
      <c r="L147" s="3023"/>
      <c r="M147" s="3023"/>
      <c r="N147" s="3026"/>
      <c r="O147" s="3001" t="s">
        <v>4292</v>
      </c>
      <c r="P147" s="3002"/>
      <c r="Q147" s="3002"/>
      <c r="R147" s="3002"/>
      <c r="S147" s="3002"/>
      <c r="T147" s="3002"/>
      <c r="U147" s="3002"/>
      <c r="V147" s="3002"/>
      <c r="W147" s="3003"/>
      <c r="X147" s="3001" t="s">
        <v>4293</v>
      </c>
      <c r="Y147" s="3002"/>
      <c r="Z147" s="3002"/>
      <c r="AA147" s="3002"/>
      <c r="AB147" s="3002"/>
      <c r="AC147" s="3003"/>
    </row>
    <row r="148" spans="1:29" ht="21" customHeight="1">
      <c r="A148" s="3010">
        <v>1</v>
      </c>
      <c r="B148" s="3011"/>
      <c r="C148" s="3012"/>
      <c r="D148" s="3013">
        <v>1</v>
      </c>
      <c r="E148" s="3014"/>
      <c r="F148" s="3015"/>
      <c r="G148" s="3016" t="s">
        <v>4294</v>
      </c>
      <c r="H148" s="3017"/>
      <c r="I148" s="3017"/>
      <c r="J148" s="3018"/>
      <c r="K148" s="3019" t="s">
        <v>4361</v>
      </c>
      <c r="L148" s="3020"/>
      <c r="M148" s="3020"/>
      <c r="N148" s="3020"/>
      <c r="O148" s="3021"/>
      <c r="P148" s="3004">
        <v>-100000</v>
      </c>
      <c r="Q148" s="3005"/>
      <c r="R148" s="3005"/>
      <c r="S148" s="3005"/>
      <c r="T148" s="3005"/>
      <c r="U148" s="3005"/>
      <c r="V148" s="3005"/>
      <c r="W148" s="3006"/>
      <c r="X148" s="3004">
        <v>-100000</v>
      </c>
      <c r="Y148" s="3005"/>
      <c r="Z148" s="3005"/>
      <c r="AA148" s="3005"/>
      <c r="AB148" s="3005"/>
      <c r="AC148" s="3007"/>
    </row>
    <row r="149" spans="1:29" ht="16.149999999999999" customHeight="1">
      <c r="A149" s="2998" t="s">
        <v>4329</v>
      </c>
      <c r="B149" s="2999"/>
      <c r="C149" s="2999"/>
      <c r="D149" s="2999"/>
      <c r="E149" s="2999"/>
      <c r="F149" s="2999"/>
      <c r="G149" s="2999"/>
      <c r="H149" s="2999"/>
      <c r="I149" s="2999"/>
      <c r="J149" s="2999"/>
      <c r="K149" s="2999"/>
      <c r="L149" s="3000"/>
    </row>
    <row r="150" spans="1:29" ht="12" customHeight="1">
      <c r="A150" s="3001" t="s">
        <v>4330</v>
      </c>
      <c r="B150" s="3002"/>
      <c r="C150" s="3002"/>
      <c r="D150" s="3002"/>
      <c r="E150" s="3002"/>
      <c r="F150" s="3002"/>
      <c r="G150" s="3003"/>
      <c r="H150" s="3001" t="s">
        <v>4293</v>
      </c>
      <c r="I150" s="3002"/>
      <c r="J150" s="3002"/>
      <c r="K150" s="3002"/>
      <c r="L150" s="3003"/>
    </row>
    <row r="151" spans="1:29" ht="21" customHeight="1">
      <c r="A151" s="3004">
        <v>-156970</v>
      </c>
      <c r="B151" s="3005"/>
      <c r="C151" s="3005"/>
      <c r="D151" s="3005"/>
      <c r="E151" s="3005"/>
      <c r="F151" s="3005"/>
      <c r="G151" s="3006"/>
      <c r="H151" s="3004">
        <v>-156970</v>
      </c>
      <c r="I151" s="3005"/>
      <c r="J151" s="3005"/>
      <c r="K151" s="3005"/>
      <c r="L151" s="3007"/>
    </row>
    <row r="152" spans="1:29" ht="10.9" customHeight="1">
      <c r="A152" s="3008"/>
      <c r="B152" s="3008"/>
      <c r="C152" s="3008"/>
      <c r="D152" s="3008"/>
      <c r="E152" s="3008"/>
      <c r="F152" s="3008"/>
      <c r="G152" s="3008"/>
      <c r="H152" s="3009">
        <v>-156970</v>
      </c>
      <c r="I152" s="3009"/>
      <c r="J152" s="3009"/>
      <c r="K152" s="3009"/>
      <c r="L152" s="3009"/>
    </row>
    <row r="153" spans="1:29" ht="10.15" customHeight="1">
      <c r="A153" s="1768" t="s">
        <v>4358</v>
      </c>
    </row>
  </sheetData>
  <mergeCells count="507">
    <mergeCell ref="A5:R5"/>
    <mergeCell ref="S5:AB5"/>
    <mergeCell ref="AC5:AF5"/>
    <mergeCell ref="A6:R6"/>
    <mergeCell ref="S6:V6"/>
    <mergeCell ref="W6:AB6"/>
    <mergeCell ref="AC6:AD6"/>
    <mergeCell ref="AE6:AF6"/>
    <mergeCell ref="A7:R7"/>
    <mergeCell ref="S7:V7"/>
    <mergeCell ref="W7:AB7"/>
    <mergeCell ref="AC7:AD7"/>
    <mergeCell ref="AE7:AF7"/>
    <mergeCell ref="A8:R8"/>
    <mergeCell ref="S8:V8"/>
    <mergeCell ref="W8:AB8"/>
    <mergeCell ref="AC8:AD8"/>
    <mergeCell ref="AE8:AF8"/>
    <mergeCell ref="A9:R9"/>
    <mergeCell ref="S9:V9"/>
    <mergeCell ref="W9:AB9"/>
    <mergeCell ref="AC9:AD9"/>
    <mergeCell ref="AE9:AF9"/>
    <mergeCell ref="A10:M10"/>
    <mergeCell ref="N10:AC10"/>
    <mergeCell ref="A11:M11"/>
    <mergeCell ref="N11:Z11"/>
    <mergeCell ref="AA11:AC11"/>
    <mergeCell ref="A12:M12"/>
    <mergeCell ref="N12:Z12"/>
    <mergeCell ref="AA12:AC12"/>
    <mergeCell ref="A13:M13"/>
    <mergeCell ref="N13:Z13"/>
    <mergeCell ref="AA13:AC13"/>
    <mergeCell ref="A14:M14"/>
    <mergeCell ref="N14:Z14"/>
    <mergeCell ref="AA14:AC14"/>
    <mergeCell ref="A15:M15"/>
    <mergeCell ref="N15:Z15"/>
    <mergeCell ref="AA15:AC15"/>
    <mergeCell ref="A16:M16"/>
    <mergeCell ref="N16:Z16"/>
    <mergeCell ref="AA16:AC16"/>
    <mergeCell ref="A17:M17"/>
    <mergeCell ref="N17:Z17"/>
    <mergeCell ref="AA17:AC17"/>
    <mergeCell ref="A18:M18"/>
    <mergeCell ref="N18:Z18"/>
    <mergeCell ref="AA18:AC18"/>
    <mergeCell ref="A19:M19"/>
    <mergeCell ref="N19:Z19"/>
    <mergeCell ref="AA19:AC19"/>
    <mergeCell ref="A20:M20"/>
    <mergeCell ref="N20:Z20"/>
    <mergeCell ref="AA20:AC20"/>
    <mergeCell ref="A21:M21"/>
    <mergeCell ref="N21:Z21"/>
    <mergeCell ref="AA21:AC21"/>
    <mergeCell ref="A25:B26"/>
    <mergeCell ref="C25:E26"/>
    <mergeCell ref="F25:I26"/>
    <mergeCell ref="J25:T26"/>
    <mergeCell ref="U25:AE25"/>
    <mergeCell ref="U26:Z26"/>
    <mergeCell ref="AA26:AE26"/>
    <mergeCell ref="A27:C27"/>
    <mergeCell ref="D27:F27"/>
    <mergeCell ref="G27:J27"/>
    <mergeCell ref="K27:U27"/>
    <mergeCell ref="W27:Z27"/>
    <mergeCell ref="AB27:AE27"/>
    <mergeCell ref="A28:C28"/>
    <mergeCell ref="D28:F28"/>
    <mergeCell ref="G28:J28"/>
    <mergeCell ref="K28:U28"/>
    <mergeCell ref="V28:Z28"/>
    <mergeCell ref="AB28:AE28"/>
    <mergeCell ref="A29:C29"/>
    <mergeCell ref="D29:F29"/>
    <mergeCell ref="G29:J29"/>
    <mergeCell ref="K29:U29"/>
    <mergeCell ref="V29:Z29"/>
    <mergeCell ref="AB29:AE29"/>
    <mergeCell ref="A30:C30"/>
    <mergeCell ref="D30:F30"/>
    <mergeCell ref="G30:J30"/>
    <mergeCell ref="K30:U30"/>
    <mergeCell ref="V30:Z30"/>
    <mergeCell ref="AB30:AE30"/>
    <mergeCell ref="A31:C31"/>
    <mergeCell ref="D31:F31"/>
    <mergeCell ref="G31:J31"/>
    <mergeCell ref="K31:U31"/>
    <mergeCell ref="V31:Z31"/>
    <mergeCell ref="AB31:AE31"/>
    <mergeCell ref="A32:C32"/>
    <mergeCell ref="D32:F32"/>
    <mergeCell ref="G32:J32"/>
    <mergeCell ref="K32:U32"/>
    <mergeCell ref="V32:Z32"/>
    <mergeCell ref="AB32:AE32"/>
    <mergeCell ref="A33:C33"/>
    <mergeCell ref="D33:F33"/>
    <mergeCell ref="G33:J33"/>
    <mergeCell ref="K33:U33"/>
    <mergeCell ref="V33:Z33"/>
    <mergeCell ref="AB33:AE33"/>
    <mergeCell ref="A34:C34"/>
    <mergeCell ref="D34:F34"/>
    <mergeCell ref="G34:J34"/>
    <mergeCell ref="K34:U34"/>
    <mergeCell ref="V34:Z34"/>
    <mergeCell ref="AB34:AE34"/>
    <mergeCell ref="A35:C35"/>
    <mergeCell ref="D35:F35"/>
    <mergeCell ref="G35:J35"/>
    <mergeCell ref="K35:U35"/>
    <mergeCell ref="V35:Z35"/>
    <mergeCell ref="AB35:AE35"/>
    <mergeCell ref="A36:C36"/>
    <mergeCell ref="D36:F36"/>
    <mergeCell ref="G36:J36"/>
    <mergeCell ref="K36:U36"/>
    <mergeCell ref="V36:Z36"/>
    <mergeCell ref="AB36:AE36"/>
    <mergeCell ref="A37:C37"/>
    <mergeCell ref="D37:F37"/>
    <mergeCell ref="G37:J37"/>
    <mergeCell ref="K37:U37"/>
    <mergeCell ref="V37:Z37"/>
    <mergeCell ref="AB37:AE37"/>
    <mergeCell ref="A38:C38"/>
    <mergeCell ref="D38:F38"/>
    <mergeCell ref="G38:J38"/>
    <mergeCell ref="K38:U38"/>
    <mergeCell ref="V38:Z38"/>
    <mergeCell ref="AB38:AE38"/>
    <mergeCell ref="A39:C39"/>
    <mergeCell ref="D39:F39"/>
    <mergeCell ref="G39:J39"/>
    <mergeCell ref="K39:U39"/>
    <mergeCell ref="V39:Z39"/>
    <mergeCell ref="AB39:AE39"/>
    <mergeCell ref="A40:C40"/>
    <mergeCell ref="D40:F40"/>
    <mergeCell ref="G40:J40"/>
    <mergeCell ref="K40:U40"/>
    <mergeCell ref="V40:Z40"/>
    <mergeCell ref="AB40:AE40"/>
    <mergeCell ref="A41:C41"/>
    <mergeCell ref="D41:F41"/>
    <mergeCell ref="G41:J41"/>
    <mergeCell ref="K41:U41"/>
    <mergeCell ref="V41:Z41"/>
    <mergeCell ref="AB41:AE41"/>
    <mergeCell ref="A42:C42"/>
    <mergeCell ref="D42:F42"/>
    <mergeCell ref="G42:J42"/>
    <mergeCell ref="K42:U42"/>
    <mergeCell ref="V42:Z42"/>
    <mergeCell ref="AB42:AE42"/>
    <mergeCell ref="A43:C43"/>
    <mergeCell ref="D43:F43"/>
    <mergeCell ref="G43:J43"/>
    <mergeCell ref="K43:U43"/>
    <mergeCell ref="V43:Z43"/>
    <mergeCell ref="AB43:AE43"/>
    <mergeCell ref="A44:C44"/>
    <mergeCell ref="D44:F44"/>
    <mergeCell ref="G44:J44"/>
    <mergeCell ref="K44:U44"/>
    <mergeCell ref="V44:Z44"/>
    <mergeCell ref="AB44:AE44"/>
    <mergeCell ref="A45:C45"/>
    <mergeCell ref="D45:F45"/>
    <mergeCell ref="G45:J45"/>
    <mergeCell ref="K45:U45"/>
    <mergeCell ref="V45:Z45"/>
    <mergeCell ref="AB45:AE45"/>
    <mergeCell ref="A46:C46"/>
    <mergeCell ref="D46:F46"/>
    <mergeCell ref="G46:J46"/>
    <mergeCell ref="K46:U46"/>
    <mergeCell ref="V46:Z46"/>
    <mergeCell ref="AB46:AE46"/>
    <mergeCell ref="A47:C47"/>
    <mergeCell ref="D47:F47"/>
    <mergeCell ref="G47:J47"/>
    <mergeCell ref="K47:U47"/>
    <mergeCell ref="V47:Z47"/>
    <mergeCell ref="AB47:AE47"/>
    <mergeCell ref="A48:C48"/>
    <mergeCell ref="D48:F48"/>
    <mergeCell ref="G48:J48"/>
    <mergeCell ref="K48:U48"/>
    <mergeCell ref="V48:Z48"/>
    <mergeCell ref="AB48:AE48"/>
    <mergeCell ref="A49:C49"/>
    <mergeCell ref="D49:F49"/>
    <mergeCell ref="G49:J49"/>
    <mergeCell ref="K49:U49"/>
    <mergeCell ref="V49:Z49"/>
    <mergeCell ref="AA49:AE49"/>
    <mergeCell ref="A50:L50"/>
    <mergeCell ref="A51:F51"/>
    <mergeCell ref="G51:L51"/>
    <mergeCell ref="A52:F52"/>
    <mergeCell ref="G52:L52"/>
    <mergeCell ref="A53:F53"/>
    <mergeCell ref="G53:L53"/>
    <mergeCell ref="A54:F54"/>
    <mergeCell ref="G54:L54"/>
    <mergeCell ref="A55:F55"/>
    <mergeCell ref="G55:L55"/>
    <mergeCell ref="A56:F56"/>
    <mergeCell ref="G56:L56"/>
    <mergeCell ref="A57:F57"/>
    <mergeCell ref="G57:L57"/>
    <mergeCell ref="A58:F58"/>
    <mergeCell ref="G58:L58"/>
    <mergeCell ref="A59:F59"/>
    <mergeCell ref="G59:L59"/>
    <mergeCell ref="A60:F60"/>
    <mergeCell ref="G60:L60"/>
    <mergeCell ref="A61:F61"/>
    <mergeCell ref="G61:L61"/>
    <mergeCell ref="A62:F62"/>
    <mergeCell ref="G62:L62"/>
    <mergeCell ref="A63:F63"/>
    <mergeCell ref="G63:L63"/>
    <mergeCell ref="A64:F64"/>
    <mergeCell ref="G64:L64"/>
    <mergeCell ref="A65:F65"/>
    <mergeCell ref="G65:L65"/>
    <mergeCell ref="A66:F66"/>
    <mergeCell ref="G66:L66"/>
    <mergeCell ref="A67:F67"/>
    <mergeCell ref="G67:L67"/>
    <mergeCell ref="A68:F68"/>
    <mergeCell ref="G68:L68"/>
    <mergeCell ref="A69:F69"/>
    <mergeCell ref="G69:L69"/>
    <mergeCell ref="A70:F70"/>
    <mergeCell ref="G70:L70"/>
    <mergeCell ref="A71:F71"/>
    <mergeCell ref="G71:L71"/>
    <mergeCell ref="A72:F72"/>
    <mergeCell ref="G72:L72"/>
    <mergeCell ref="A73:F73"/>
    <mergeCell ref="G73:L73"/>
    <mergeCell ref="A74:F74"/>
    <mergeCell ref="G74:L74"/>
    <mergeCell ref="A75:F75"/>
    <mergeCell ref="G75:L75"/>
    <mergeCell ref="A79:A80"/>
    <mergeCell ref="B79:D80"/>
    <mergeCell ref="E79:H80"/>
    <mergeCell ref="I79:P80"/>
    <mergeCell ref="Q79:AD79"/>
    <mergeCell ref="Q80:X80"/>
    <mergeCell ref="Y80:AD80"/>
    <mergeCell ref="A81:C81"/>
    <mergeCell ref="D81:F81"/>
    <mergeCell ref="G81:J81"/>
    <mergeCell ref="K81:Q81"/>
    <mergeCell ref="R81:S81"/>
    <mergeCell ref="T81:X81"/>
    <mergeCell ref="Z81:AD81"/>
    <mergeCell ref="A82:C82"/>
    <mergeCell ref="D82:F82"/>
    <mergeCell ref="G82:J82"/>
    <mergeCell ref="K82:Q82"/>
    <mergeCell ref="R82:X82"/>
    <mergeCell ref="Y82:AD82"/>
    <mergeCell ref="A83:C83"/>
    <mergeCell ref="D83:F83"/>
    <mergeCell ref="G83:J83"/>
    <mergeCell ref="K83:Q83"/>
    <mergeCell ref="R83:X83"/>
    <mergeCell ref="Y83:AD83"/>
    <mergeCell ref="A84:C84"/>
    <mergeCell ref="D84:F84"/>
    <mergeCell ref="G84:J84"/>
    <mergeCell ref="K84:Q84"/>
    <mergeCell ref="R84:X84"/>
    <mergeCell ref="Y84:AD84"/>
    <mergeCell ref="A85:C85"/>
    <mergeCell ref="D85:F85"/>
    <mergeCell ref="G85:J85"/>
    <mergeCell ref="K85:Q85"/>
    <mergeCell ref="R85:X85"/>
    <mergeCell ref="Y85:AD85"/>
    <mergeCell ref="A86:C86"/>
    <mergeCell ref="D86:F86"/>
    <mergeCell ref="G86:J86"/>
    <mergeCell ref="K86:Q86"/>
    <mergeCell ref="R86:X86"/>
    <mergeCell ref="Y86:AD86"/>
    <mergeCell ref="A87:C87"/>
    <mergeCell ref="D87:F87"/>
    <mergeCell ref="G87:J87"/>
    <mergeCell ref="K87:Q87"/>
    <mergeCell ref="R87:X87"/>
    <mergeCell ref="Y87:AD87"/>
    <mergeCell ref="A88:C88"/>
    <mergeCell ref="D88:F88"/>
    <mergeCell ref="G88:J88"/>
    <mergeCell ref="K88:Q88"/>
    <mergeCell ref="R88:X88"/>
    <mergeCell ref="Y88:AD88"/>
    <mergeCell ref="A89:C89"/>
    <mergeCell ref="D89:F89"/>
    <mergeCell ref="G89:J89"/>
    <mergeCell ref="K89:Q89"/>
    <mergeCell ref="R89:X89"/>
    <mergeCell ref="Y89:AD89"/>
    <mergeCell ref="A90:C90"/>
    <mergeCell ref="D90:F90"/>
    <mergeCell ref="G90:J90"/>
    <mergeCell ref="K90:Q90"/>
    <mergeCell ref="R90:X90"/>
    <mergeCell ref="Y90:AD90"/>
    <mergeCell ref="A91:C91"/>
    <mergeCell ref="D91:F91"/>
    <mergeCell ref="G91:J91"/>
    <mergeCell ref="K91:Q91"/>
    <mergeCell ref="R91:X91"/>
    <mergeCell ref="Y91:AD91"/>
    <mergeCell ref="A92:C92"/>
    <mergeCell ref="D92:F92"/>
    <mergeCell ref="G92:J92"/>
    <mergeCell ref="K92:Q92"/>
    <mergeCell ref="R92:X92"/>
    <mergeCell ref="Y92:AD92"/>
    <mergeCell ref="A93:C93"/>
    <mergeCell ref="D93:F93"/>
    <mergeCell ref="G93:J93"/>
    <mergeCell ref="K93:Q93"/>
    <mergeCell ref="R93:X93"/>
    <mergeCell ref="Y93:AD93"/>
    <mergeCell ref="A94:C94"/>
    <mergeCell ref="D94:F94"/>
    <mergeCell ref="G94:J94"/>
    <mergeCell ref="K94:Q94"/>
    <mergeCell ref="R94:X94"/>
    <mergeCell ref="Y94:AD94"/>
    <mergeCell ref="A95:C95"/>
    <mergeCell ref="D95:F95"/>
    <mergeCell ref="G95:J95"/>
    <mergeCell ref="K95:Q95"/>
    <mergeCell ref="R95:X95"/>
    <mergeCell ref="Y95:AD95"/>
    <mergeCell ref="A96:C96"/>
    <mergeCell ref="D96:F96"/>
    <mergeCell ref="G96:J96"/>
    <mergeCell ref="K96:Q96"/>
    <mergeCell ref="R96:X96"/>
    <mergeCell ref="Y96:AD96"/>
    <mergeCell ref="A97:C97"/>
    <mergeCell ref="D97:F97"/>
    <mergeCell ref="G97:J97"/>
    <mergeCell ref="K97:Q97"/>
    <mergeCell ref="R97:X97"/>
    <mergeCell ref="Y97:AD97"/>
    <mergeCell ref="A98:C98"/>
    <mergeCell ref="D98:F98"/>
    <mergeCell ref="G98:J98"/>
    <mergeCell ref="K98:Q98"/>
    <mergeCell ref="R98:X98"/>
    <mergeCell ref="Y98:AD98"/>
    <mergeCell ref="A99:C99"/>
    <mergeCell ref="D99:F99"/>
    <mergeCell ref="G99:J99"/>
    <mergeCell ref="K99:Q99"/>
    <mergeCell ref="R99:X99"/>
    <mergeCell ref="Y99:AD99"/>
    <mergeCell ref="A100:C100"/>
    <mergeCell ref="D100:F100"/>
    <mergeCell ref="G100:J100"/>
    <mergeCell ref="K100:Q100"/>
    <mergeCell ref="R100:X100"/>
    <mergeCell ref="Y100:AD100"/>
    <mergeCell ref="A101:C101"/>
    <mergeCell ref="D101:F101"/>
    <mergeCell ref="G101:J101"/>
    <mergeCell ref="K101:Q101"/>
    <mergeCell ref="R101:X101"/>
    <mergeCell ref="Y101:AD101"/>
    <mergeCell ref="A102:C102"/>
    <mergeCell ref="D102:F102"/>
    <mergeCell ref="G102:J102"/>
    <mergeCell ref="K102:Q102"/>
    <mergeCell ref="R102:X102"/>
    <mergeCell ref="Y102:AD102"/>
    <mergeCell ref="A103:C103"/>
    <mergeCell ref="D103:F103"/>
    <mergeCell ref="G103:J103"/>
    <mergeCell ref="K103:Q103"/>
    <mergeCell ref="R103:X103"/>
    <mergeCell ref="Y103:AD103"/>
    <mergeCell ref="A104:C104"/>
    <mergeCell ref="D104:F104"/>
    <mergeCell ref="G104:J104"/>
    <mergeCell ref="K104:Q104"/>
    <mergeCell ref="R104:X104"/>
    <mergeCell ref="Y104:AD104"/>
    <mergeCell ref="A105:C105"/>
    <mergeCell ref="D105:F105"/>
    <mergeCell ref="G105:J105"/>
    <mergeCell ref="K105:Q105"/>
    <mergeCell ref="R105:X105"/>
    <mergeCell ref="Y105:AD105"/>
    <mergeCell ref="A106:K106"/>
    <mergeCell ref="A107:F107"/>
    <mergeCell ref="G107:K107"/>
    <mergeCell ref="A108:F108"/>
    <mergeCell ref="G108:K108"/>
    <mergeCell ref="A109:F109"/>
    <mergeCell ref="G109:K109"/>
    <mergeCell ref="A110:F110"/>
    <mergeCell ref="G110:K110"/>
    <mergeCell ref="A111:F111"/>
    <mergeCell ref="G111:K111"/>
    <mergeCell ref="A112:F112"/>
    <mergeCell ref="G112:K112"/>
    <mergeCell ref="A113:F113"/>
    <mergeCell ref="G113:K113"/>
    <mergeCell ref="A114:F114"/>
    <mergeCell ref="G114:K114"/>
    <mergeCell ref="A115:F115"/>
    <mergeCell ref="G115:K115"/>
    <mergeCell ref="A116:F116"/>
    <mergeCell ref="G116:K116"/>
    <mergeCell ref="A117:F117"/>
    <mergeCell ref="G117:K117"/>
    <mergeCell ref="A118:F118"/>
    <mergeCell ref="G118:K118"/>
    <mergeCell ref="A119:F119"/>
    <mergeCell ref="G119:K119"/>
    <mergeCell ref="A120:F120"/>
    <mergeCell ref="G120:K120"/>
    <mergeCell ref="A121:F121"/>
    <mergeCell ref="G121:K121"/>
    <mergeCell ref="A122:F122"/>
    <mergeCell ref="G122:K122"/>
    <mergeCell ref="A123:F123"/>
    <mergeCell ref="G123:K123"/>
    <mergeCell ref="A124:F124"/>
    <mergeCell ref="G124:K124"/>
    <mergeCell ref="A125:F125"/>
    <mergeCell ref="G125:K125"/>
    <mergeCell ref="A126:F126"/>
    <mergeCell ref="G126:K126"/>
    <mergeCell ref="A127:F127"/>
    <mergeCell ref="G127:K127"/>
    <mergeCell ref="A128:F128"/>
    <mergeCell ref="G128:K128"/>
    <mergeCell ref="A129:F129"/>
    <mergeCell ref="G129:K129"/>
    <mergeCell ref="A130:F130"/>
    <mergeCell ref="G130:K130"/>
    <mergeCell ref="A131:F131"/>
    <mergeCell ref="G131:K131"/>
    <mergeCell ref="A132:F132"/>
    <mergeCell ref="G132:K132"/>
    <mergeCell ref="A133:F133"/>
    <mergeCell ref="G133:K133"/>
    <mergeCell ref="A137:A138"/>
    <mergeCell ref="B137:D138"/>
    <mergeCell ref="E137:H138"/>
    <mergeCell ref="I137:N138"/>
    <mergeCell ref="O137:AC137"/>
    <mergeCell ref="O138:W138"/>
    <mergeCell ref="X138:AC138"/>
    <mergeCell ref="A139:C139"/>
    <mergeCell ref="D139:F139"/>
    <mergeCell ref="G139:J139"/>
    <mergeCell ref="K139:O139"/>
    <mergeCell ref="P139:W139"/>
    <mergeCell ref="X139:AC139"/>
    <mergeCell ref="A140:L140"/>
    <mergeCell ref="A141:G141"/>
    <mergeCell ref="H141:L141"/>
    <mergeCell ref="A142:G142"/>
    <mergeCell ref="H142:L142"/>
    <mergeCell ref="A143:G143"/>
    <mergeCell ref="H143:L143"/>
    <mergeCell ref="A146:A147"/>
    <mergeCell ref="B146:D147"/>
    <mergeCell ref="E146:H147"/>
    <mergeCell ref="I146:N147"/>
    <mergeCell ref="A149:L149"/>
    <mergeCell ref="A150:G150"/>
    <mergeCell ref="H150:L150"/>
    <mergeCell ref="A151:G151"/>
    <mergeCell ref="H151:L151"/>
    <mergeCell ref="A152:G152"/>
    <mergeCell ref="H152:L152"/>
    <mergeCell ref="O146:AC146"/>
    <mergeCell ref="O147:W147"/>
    <mergeCell ref="X147:AC147"/>
    <mergeCell ref="A148:C148"/>
    <mergeCell ref="D148:F148"/>
    <mergeCell ref="G148:J148"/>
    <mergeCell ref="K148:O148"/>
    <mergeCell ref="P148:W148"/>
    <mergeCell ref="X148:AC148"/>
  </mergeCells>
  <pageMargins left="0.7" right="0.7" top="0.75" bottom="0.75" header="0.3" footer="0.3"/>
  <pageSetup orientation="portrait" r:id="rId1"/>
</worksheet>
</file>

<file path=xl/worksheets/sheet17.xml><?xml version="1.0" encoding="utf-8"?>
<worksheet xmlns="http://schemas.openxmlformats.org/spreadsheetml/2006/main" xmlns:r="http://schemas.openxmlformats.org/officeDocument/2006/relationships">
  <dimension ref="A1:U249"/>
  <sheetViews>
    <sheetView view="pageLayout" zoomScaleNormal="100" zoomScaleSheetLayoutView="100" workbookViewId="0">
      <selection activeCell="E10" sqref="E10"/>
    </sheetView>
  </sheetViews>
  <sheetFormatPr defaultRowHeight="12"/>
  <cols>
    <col min="1" max="1" width="4.140625" style="1491" customWidth="1"/>
    <col min="2" max="2" width="26.28515625" style="1491" customWidth="1"/>
    <col min="3" max="3" width="15" style="1458" customWidth="1"/>
    <col min="4" max="4" width="17" style="1458" customWidth="1"/>
    <col min="5" max="5" width="14.42578125" style="1458" customWidth="1"/>
    <col min="6" max="6" width="14" style="1458" bestFit="1" customWidth="1"/>
    <col min="7" max="7" width="1.28515625" style="1490" customWidth="1"/>
    <col min="8" max="8" width="11.42578125" style="1458" customWidth="1"/>
    <col min="9" max="9" width="14" style="1458" customWidth="1"/>
    <col min="10" max="10" width="1.28515625" style="1490" customWidth="1"/>
    <col min="11" max="11" width="13.85546875" style="1458" customWidth="1"/>
    <col min="12" max="12" width="14" style="1458" customWidth="1"/>
    <col min="13" max="13" width="1.28515625" style="1458" customWidth="1"/>
    <col min="14" max="14" width="9.140625" style="1458"/>
    <col min="15" max="15" width="1.28515625" style="1458" customWidth="1"/>
    <col min="16" max="17" width="9.140625" style="1458"/>
    <col min="18" max="18" width="19.5703125" style="1458" customWidth="1"/>
    <col min="19" max="16384" width="9.140625" style="1458"/>
  </cols>
  <sheetData>
    <row r="1" spans="1:15" ht="15">
      <c r="A1" s="1453" t="str">
        <f>+'[1]Base Bid'!A1</f>
        <v xml:space="preserve">C I T Y   O F   S A N   A N G E L O </v>
      </c>
      <c r="B1" s="1454"/>
      <c r="C1" s="1454"/>
      <c r="D1" s="1454"/>
      <c r="E1" s="1454"/>
      <c r="F1" s="1454"/>
      <c r="G1" s="1455"/>
      <c r="H1" s="1454"/>
      <c r="I1" s="1454"/>
      <c r="J1" s="1455"/>
      <c r="K1" s="1454"/>
      <c r="L1" s="1456"/>
      <c r="M1" s="1457"/>
      <c r="O1" s="1457"/>
    </row>
    <row r="2" spans="1:15" ht="15">
      <c r="A2" s="1459" t="str">
        <f>+'[1]Base Bid'!A2</f>
        <v>BID TABULATION * RFB NO: ES-02-13 * March 26, 2013</v>
      </c>
      <c r="B2" s="1460"/>
      <c r="C2" s="1460"/>
      <c r="D2" s="1460"/>
      <c r="E2" s="1460"/>
      <c r="F2" s="1460"/>
      <c r="G2" s="1461"/>
      <c r="H2" s="1460"/>
      <c r="I2" s="1460"/>
      <c r="J2" s="1461"/>
      <c r="K2" s="1460"/>
      <c r="L2" s="1456"/>
      <c r="M2" s="1462"/>
      <c r="O2" s="1462"/>
    </row>
    <row r="3" spans="1:15">
      <c r="A3" s="1463" t="s">
        <v>3178</v>
      </c>
      <c r="B3" s="1464"/>
      <c r="C3" s="1464"/>
      <c r="D3" s="1464"/>
      <c r="E3" s="1464"/>
      <c r="F3" s="1464"/>
      <c r="G3" s="1464"/>
      <c r="H3" s="1464"/>
      <c r="I3" s="1464"/>
      <c r="J3" s="1464"/>
      <c r="K3" s="1464"/>
      <c r="L3" s="1464"/>
    </row>
    <row r="4" spans="1:15" s="1465" customFormat="1">
      <c r="G4" s="1466"/>
      <c r="J4" s="1466"/>
    </row>
    <row r="5" spans="1:15" s="1471" customFormat="1" ht="15" customHeight="1">
      <c r="A5" s="1467"/>
      <c r="B5" s="1468"/>
      <c r="C5" s="3162"/>
      <c r="D5" s="3162"/>
      <c r="E5" s="3163"/>
      <c r="F5" s="3163"/>
      <c r="G5" s="1469"/>
      <c r="H5" s="3163"/>
      <c r="I5" s="3163"/>
      <c r="J5" s="1469"/>
      <c r="K5" s="1470"/>
      <c r="L5" s="1470"/>
      <c r="M5" s="1466"/>
      <c r="O5" s="1466"/>
    </row>
    <row r="6" spans="1:15" s="1476" customFormat="1" ht="25.5" customHeight="1">
      <c r="A6" s="1472"/>
      <c r="B6" s="1473" t="s">
        <v>313</v>
      </c>
      <c r="C6" s="1474" t="s">
        <v>3179</v>
      </c>
      <c r="D6" s="1464"/>
      <c r="E6" s="1464"/>
      <c r="F6" s="1475"/>
      <c r="G6" s="1475"/>
      <c r="H6" s="1475"/>
      <c r="I6" s="1475"/>
      <c r="J6" s="1475"/>
      <c r="K6" s="1475"/>
      <c r="L6" s="1475"/>
      <c r="M6" s="1475"/>
      <c r="O6" s="1477"/>
    </row>
    <row r="7" spans="1:15" s="1481" customFormat="1" ht="15">
      <c r="A7" s="1478"/>
      <c r="B7" s="1479" t="s">
        <v>259</v>
      </c>
      <c r="C7" s="1480">
        <v>1319556.23</v>
      </c>
      <c r="D7" s="1464"/>
      <c r="E7" s="1464"/>
      <c r="F7" s="1475"/>
      <c r="G7" s="1475"/>
      <c r="H7" s="1475"/>
      <c r="I7" s="1475"/>
      <c r="J7" s="1475"/>
      <c r="K7" s="1475"/>
      <c r="L7" s="1475"/>
      <c r="M7" s="1475"/>
      <c r="O7" s="1465"/>
    </row>
    <row r="8" spans="1:15" ht="15">
      <c r="A8" s="1478"/>
      <c r="B8" s="1482"/>
      <c r="C8" s="1483"/>
      <c r="D8" s="1464"/>
      <c r="E8" s="1464"/>
      <c r="F8" s="1475"/>
      <c r="G8" s="1475"/>
      <c r="H8" s="1475"/>
      <c r="I8" s="1475"/>
      <c r="J8" s="1475"/>
      <c r="K8" s="1475"/>
      <c r="L8" s="1475"/>
      <c r="M8" s="1475"/>
      <c r="O8" s="1465"/>
    </row>
    <row r="9" spans="1:15" ht="15">
      <c r="A9" s="1478"/>
      <c r="B9" s="1484" t="s">
        <v>3180</v>
      </c>
      <c r="C9" s="1483" t="s">
        <v>392</v>
      </c>
      <c r="D9" s="1464"/>
      <c r="E9" s="1464"/>
      <c r="F9" s="1475"/>
      <c r="G9" s="1475"/>
      <c r="H9" s="1475"/>
      <c r="I9" s="1475"/>
      <c r="J9" s="1475"/>
      <c r="K9" s="1475"/>
      <c r="L9" s="1475"/>
      <c r="M9" s="1475"/>
      <c r="O9" s="1465"/>
    </row>
    <row r="10" spans="1:15" ht="15">
      <c r="A10" s="1475"/>
      <c r="B10" s="1475"/>
      <c r="C10" s="1475"/>
      <c r="D10" s="1475"/>
      <c r="E10" s="1475"/>
      <c r="F10" s="1475"/>
      <c r="G10" s="1475"/>
      <c r="H10" s="1475"/>
      <c r="I10" s="1475"/>
      <c r="J10" s="1475"/>
      <c r="K10" s="1475"/>
      <c r="L10" s="1475"/>
      <c r="M10" s="1475"/>
      <c r="O10" s="1465"/>
    </row>
    <row r="11" spans="1:15" ht="15">
      <c r="A11" s="1475"/>
      <c r="B11" s="1475"/>
      <c r="C11" s="1475"/>
      <c r="D11" s="1475"/>
      <c r="E11" s="1475"/>
      <c r="F11" s="1475"/>
      <c r="G11" s="1475"/>
      <c r="H11" s="1475"/>
      <c r="I11" s="1475"/>
      <c r="J11" s="1475"/>
      <c r="K11" s="1475"/>
      <c r="L11" s="1475"/>
      <c r="M11" s="1475"/>
      <c r="O11" s="1465"/>
    </row>
    <row r="12" spans="1:15" ht="15.75" customHeight="1">
      <c r="A12" s="1475"/>
      <c r="B12" s="1485" t="s">
        <v>1138</v>
      </c>
      <c r="E12" s="1475"/>
      <c r="F12" s="1475"/>
      <c r="G12" s="1475"/>
      <c r="H12" s="1475"/>
      <c r="I12" s="1475"/>
      <c r="J12" s="1475"/>
      <c r="K12" s="1475"/>
      <c r="L12" s="1475"/>
      <c r="M12" s="1475"/>
      <c r="O12" s="1465"/>
    </row>
    <row r="13" spans="1:15" ht="15">
      <c r="A13" s="1475"/>
      <c r="B13" s="1486" t="s">
        <v>3181</v>
      </c>
      <c r="C13" s="1486" t="s">
        <v>3182</v>
      </c>
      <c r="D13" s="1487" t="s">
        <v>307</v>
      </c>
      <c r="F13" s="1475"/>
      <c r="G13" s="1475"/>
      <c r="H13" s="1475"/>
      <c r="I13" s="1475"/>
      <c r="J13" s="1475"/>
      <c r="K13" s="1475"/>
      <c r="L13" s="1475"/>
      <c r="M13" s="1475"/>
      <c r="O13" s="1465"/>
    </row>
    <row r="14" spans="1:15" ht="15">
      <c r="A14" s="1475"/>
      <c r="B14" s="1488" t="s">
        <v>3183</v>
      </c>
      <c r="C14" s="1488" t="s">
        <v>3184</v>
      </c>
      <c r="D14" s="1489" t="s">
        <v>307</v>
      </c>
      <c r="F14" s="1475"/>
      <c r="G14" s="1475"/>
      <c r="H14" s="1475"/>
      <c r="I14" s="1475"/>
      <c r="J14" s="1475"/>
      <c r="K14" s="1475"/>
      <c r="L14" s="1475"/>
      <c r="M14" s="1475"/>
      <c r="O14" s="1465"/>
    </row>
    <row r="15" spans="1:15" ht="15">
      <c r="A15" s="1475"/>
      <c r="B15" s="1486" t="s">
        <v>3185</v>
      </c>
      <c r="C15" s="1486" t="s">
        <v>3186</v>
      </c>
      <c r="D15" s="1487" t="s">
        <v>307</v>
      </c>
      <c r="F15" s="1475"/>
      <c r="G15" s="1475"/>
      <c r="H15" s="1475"/>
      <c r="I15" s="1475"/>
      <c r="J15" s="1475"/>
      <c r="K15" s="1475"/>
      <c r="L15" s="1475"/>
      <c r="M15" s="1475"/>
      <c r="O15" s="1465"/>
    </row>
    <row r="16" spans="1:15" ht="15">
      <c r="A16" s="1475"/>
      <c r="B16" s="1488" t="s">
        <v>3187</v>
      </c>
      <c r="C16" s="1488" t="s">
        <v>3188</v>
      </c>
      <c r="D16" s="1489" t="s">
        <v>307</v>
      </c>
      <c r="F16" s="1475"/>
      <c r="G16" s="1475"/>
      <c r="H16" s="1475"/>
      <c r="I16" s="1475"/>
      <c r="J16" s="1475"/>
      <c r="K16" s="1475"/>
      <c r="L16" s="1475"/>
      <c r="M16" s="1475"/>
      <c r="O16" s="1465"/>
    </row>
    <row r="17" spans="1:15" ht="15">
      <c r="A17" s="1475"/>
      <c r="B17" s="1488" t="s">
        <v>3189</v>
      </c>
      <c r="C17" s="1488" t="s">
        <v>3190</v>
      </c>
      <c r="D17" s="1489" t="s">
        <v>307</v>
      </c>
      <c r="F17" s="1475"/>
      <c r="G17" s="1475"/>
      <c r="H17" s="1475"/>
      <c r="I17" s="1475"/>
      <c r="J17" s="1475"/>
      <c r="K17" s="1475"/>
      <c r="L17" s="1475"/>
      <c r="M17" s="1475"/>
      <c r="O17" s="1465"/>
    </row>
    <row r="18" spans="1:15" ht="15">
      <c r="A18" s="1475"/>
      <c r="B18" s="1488" t="s">
        <v>3191</v>
      </c>
      <c r="C18" s="1488" t="s">
        <v>3192</v>
      </c>
      <c r="D18" s="1489" t="s">
        <v>307</v>
      </c>
      <c r="F18" s="1475"/>
      <c r="G18" s="1475"/>
      <c r="H18" s="1475"/>
      <c r="I18" s="1475"/>
      <c r="J18" s="1475"/>
      <c r="K18" s="1475"/>
      <c r="L18" s="1475"/>
      <c r="M18" s="1475"/>
      <c r="O18" s="1465"/>
    </row>
    <row r="19" spans="1:15" ht="15">
      <c r="A19" s="1475"/>
      <c r="B19" s="1488" t="s">
        <v>3193</v>
      </c>
      <c r="C19" s="1488" t="s">
        <v>3194</v>
      </c>
      <c r="D19" s="1489" t="s">
        <v>307</v>
      </c>
      <c r="F19" s="1475"/>
      <c r="G19" s="1475"/>
      <c r="H19" s="1475"/>
      <c r="I19" s="1475"/>
      <c r="J19" s="1475"/>
      <c r="K19" s="1475"/>
      <c r="L19" s="1475"/>
      <c r="M19" s="1475"/>
      <c r="O19" s="1465"/>
    </row>
    <row r="20" spans="1:15" ht="15">
      <c r="A20" s="1475"/>
      <c r="B20" s="1486" t="s">
        <v>1744</v>
      </c>
      <c r="C20" s="1486" t="s">
        <v>3195</v>
      </c>
      <c r="D20" s="1487" t="s">
        <v>307</v>
      </c>
      <c r="F20" s="1475"/>
      <c r="G20" s="1475"/>
      <c r="H20" s="1475"/>
      <c r="I20" s="1475"/>
      <c r="J20" s="1475"/>
      <c r="K20" s="1475"/>
      <c r="L20" s="1475"/>
      <c r="M20" s="1475"/>
      <c r="O20" s="1465"/>
    </row>
    <row r="21" spans="1:15" ht="15">
      <c r="A21" s="1475"/>
      <c r="B21" s="1488" t="s">
        <v>266</v>
      </c>
      <c r="C21" s="1488" t="s">
        <v>349</v>
      </c>
      <c r="D21" s="1489" t="s">
        <v>307</v>
      </c>
      <c r="F21" s="1475"/>
      <c r="G21" s="1475"/>
      <c r="H21" s="1475"/>
      <c r="I21" s="1475"/>
      <c r="J21" s="1475"/>
      <c r="K21" s="1475"/>
      <c r="L21" s="1475"/>
      <c r="M21" s="1475"/>
      <c r="O21" s="1465"/>
    </row>
    <row r="22" spans="1:15" ht="15">
      <c r="A22" s="1475"/>
      <c r="B22" s="1486" t="s">
        <v>3196</v>
      </c>
      <c r="C22" s="1486" t="s">
        <v>3197</v>
      </c>
      <c r="D22" s="1487" t="s">
        <v>307</v>
      </c>
      <c r="F22" s="1475"/>
      <c r="G22" s="1475"/>
      <c r="H22" s="1475"/>
      <c r="I22" s="1475"/>
      <c r="J22" s="1475"/>
      <c r="K22" s="1475"/>
      <c r="L22" s="1475"/>
      <c r="M22" s="1475"/>
      <c r="O22" s="1465"/>
    </row>
    <row r="23" spans="1:15" ht="15">
      <c r="A23" s="1475"/>
      <c r="B23" s="1488" t="s">
        <v>3198</v>
      </c>
      <c r="C23" s="1488" t="s">
        <v>3199</v>
      </c>
      <c r="D23" s="1489" t="s">
        <v>307</v>
      </c>
      <c r="F23" s="1475"/>
      <c r="G23" s="1475"/>
      <c r="H23" s="1475"/>
      <c r="I23" s="1475"/>
      <c r="J23" s="1475"/>
      <c r="K23" s="1475"/>
      <c r="L23" s="1475"/>
      <c r="M23" s="1475"/>
      <c r="O23" s="1465"/>
    </row>
    <row r="24" spans="1:15" ht="15">
      <c r="A24" s="1475"/>
      <c r="B24" s="1475"/>
      <c r="C24" s="1475"/>
      <c r="D24" s="1475"/>
      <c r="E24" s="1475"/>
      <c r="F24" s="1475"/>
      <c r="G24" s="1475"/>
      <c r="H24" s="1475"/>
      <c r="I24" s="1475"/>
      <c r="J24" s="1475"/>
      <c r="K24" s="1475"/>
      <c r="L24" s="1475"/>
      <c r="M24" s="1475"/>
      <c r="O24" s="1465"/>
    </row>
    <row r="25" spans="1:15" ht="15">
      <c r="A25" s="1475"/>
      <c r="B25" s="1475"/>
      <c r="C25" s="1475"/>
      <c r="D25" s="1475"/>
      <c r="E25" s="1475"/>
      <c r="F25" s="1475"/>
      <c r="G25" s="1475"/>
      <c r="H25" s="1475"/>
      <c r="I25" s="1475"/>
      <c r="J25" s="1475"/>
      <c r="K25" s="1475"/>
      <c r="L25" s="1475"/>
      <c r="M25" s="1475"/>
      <c r="O25" s="1465"/>
    </row>
    <row r="26" spans="1:15" ht="15">
      <c r="A26" s="1475"/>
      <c r="B26" s="1475"/>
      <c r="C26" s="1475"/>
      <c r="D26" s="1475"/>
      <c r="E26" s="1475"/>
      <c r="F26" s="1475"/>
      <c r="G26" s="1475"/>
      <c r="H26" s="1475"/>
      <c r="I26" s="1475"/>
      <c r="J26" s="1475"/>
      <c r="K26" s="1475"/>
      <c r="L26" s="1475"/>
      <c r="M26" s="1475"/>
      <c r="O26" s="1465"/>
    </row>
    <row r="27" spans="1:15" ht="15">
      <c r="A27" s="1475"/>
      <c r="B27" s="1475"/>
      <c r="C27" s="1475"/>
      <c r="D27" s="1475"/>
      <c r="E27" s="1475"/>
      <c r="F27" s="1475"/>
      <c r="G27" s="1475"/>
      <c r="H27" s="1475"/>
      <c r="I27" s="1475"/>
      <c r="J27" s="1475"/>
      <c r="K27" s="1475"/>
      <c r="L27" s="1475"/>
      <c r="M27" s="1475"/>
      <c r="O27" s="1465"/>
    </row>
    <row r="28" spans="1:15" ht="15">
      <c r="A28" s="1475"/>
      <c r="B28" s="1475"/>
      <c r="C28" s="1475"/>
      <c r="D28" s="1475"/>
      <c r="E28" s="1475"/>
      <c r="F28" s="1475"/>
      <c r="G28" s="1475"/>
      <c r="H28" s="1475"/>
      <c r="I28" s="1475"/>
      <c r="J28" s="1475"/>
      <c r="K28" s="1475"/>
      <c r="L28" s="1475"/>
      <c r="M28" s="1475"/>
      <c r="O28" s="1465"/>
    </row>
    <row r="29" spans="1:15" ht="15">
      <c r="A29" s="1475"/>
      <c r="B29" s="1475"/>
      <c r="C29" s="1475"/>
      <c r="D29" s="1475"/>
      <c r="E29" s="1475"/>
      <c r="F29" s="1475"/>
      <c r="G29" s="1475"/>
      <c r="H29" s="1475"/>
      <c r="I29" s="1475"/>
      <c r="J29" s="1475"/>
      <c r="K29" s="1475"/>
      <c r="L29" s="1475"/>
      <c r="M29" s="1475"/>
      <c r="O29" s="1465"/>
    </row>
    <row r="30" spans="1:15" ht="15">
      <c r="A30" s="1475"/>
      <c r="B30" s="1475"/>
      <c r="C30" s="1475"/>
      <c r="D30" s="1475"/>
      <c r="E30" s="1475"/>
      <c r="F30" s="1475"/>
      <c r="G30" s="1475"/>
      <c r="H30" s="1475"/>
      <c r="I30" s="1475"/>
      <c r="J30" s="1475"/>
      <c r="K30" s="1475"/>
      <c r="L30" s="1475"/>
      <c r="M30" s="1475"/>
      <c r="O30" s="1465"/>
    </row>
    <row r="31" spans="1:15" ht="15">
      <c r="A31" s="1475"/>
      <c r="B31" s="1475"/>
      <c r="C31" s="1475"/>
      <c r="D31" s="1475"/>
      <c r="E31" s="1475"/>
      <c r="F31" s="1475"/>
      <c r="G31" s="1475"/>
      <c r="H31" s="1475"/>
      <c r="I31" s="1475"/>
      <c r="J31" s="1475"/>
      <c r="K31" s="1475"/>
      <c r="L31" s="1475"/>
      <c r="M31" s="1475"/>
      <c r="O31" s="1465"/>
    </row>
    <row r="32" spans="1:15" ht="15">
      <c r="A32" s="1475"/>
      <c r="B32" s="1475"/>
      <c r="C32" s="1475"/>
      <c r="D32" s="1475"/>
      <c r="E32" s="1475"/>
      <c r="F32" s="1475"/>
      <c r="G32" s="1475"/>
      <c r="H32" s="1475"/>
      <c r="I32" s="1475"/>
      <c r="J32" s="1475"/>
      <c r="K32" s="1475"/>
      <c r="L32" s="1475"/>
      <c r="M32" s="1475"/>
      <c r="O32" s="1465"/>
    </row>
    <row r="33" spans="1:15" ht="15">
      <c r="A33" s="1475"/>
      <c r="B33" s="1475"/>
      <c r="C33" s="1475"/>
      <c r="D33" s="1475"/>
      <c r="E33" s="1475"/>
      <c r="F33" s="1475"/>
      <c r="G33" s="1475"/>
      <c r="H33" s="1475"/>
      <c r="I33" s="1475"/>
      <c r="J33" s="1475"/>
      <c r="K33" s="1475"/>
      <c r="L33" s="1475"/>
      <c r="M33" s="1475"/>
      <c r="O33" s="1465"/>
    </row>
    <row r="34" spans="1:15" ht="15">
      <c r="A34" s="1475"/>
      <c r="B34" s="1475"/>
      <c r="C34" s="1475"/>
      <c r="D34" s="1475"/>
      <c r="E34" s="1475"/>
      <c r="F34" s="1475"/>
      <c r="G34" s="1475"/>
      <c r="H34" s="1475"/>
      <c r="I34" s="1475"/>
      <c r="J34" s="1475"/>
      <c r="K34" s="1475"/>
      <c r="L34" s="1475"/>
      <c r="M34" s="1475"/>
      <c r="O34" s="1465"/>
    </row>
    <row r="35" spans="1:15" ht="15">
      <c r="A35" s="1475"/>
      <c r="B35" s="1475"/>
      <c r="C35" s="1475"/>
      <c r="D35" s="1475"/>
      <c r="E35" s="1475"/>
      <c r="F35" s="1475"/>
      <c r="G35" s="1475"/>
      <c r="H35" s="1475"/>
      <c r="I35" s="1475"/>
      <c r="J35" s="1475"/>
      <c r="K35" s="1475"/>
      <c r="L35" s="1475"/>
      <c r="M35" s="1475"/>
      <c r="O35" s="1465"/>
    </row>
    <row r="36" spans="1:15" ht="15">
      <c r="A36" s="1475"/>
      <c r="B36" s="1475"/>
      <c r="C36" s="1475"/>
      <c r="D36" s="1475"/>
      <c r="E36" s="1475"/>
      <c r="F36" s="1475"/>
      <c r="G36" s="1475"/>
      <c r="H36" s="1475"/>
      <c r="I36" s="1475"/>
      <c r="J36" s="1475"/>
      <c r="K36" s="1475"/>
      <c r="L36" s="1475"/>
      <c r="M36" s="1475"/>
      <c r="O36" s="1465"/>
    </row>
    <row r="37" spans="1:15" ht="15">
      <c r="A37" s="1475"/>
      <c r="B37" s="1475"/>
      <c r="C37" s="1475"/>
      <c r="D37" s="1475"/>
      <c r="E37" s="1475"/>
      <c r="F37" s="1475"/>
      <c r="G37" s="1475"/>
      <c r="H37" s="1475"/>
      <c r="I37" s="1475"/>
      <c r="J37" s="1475"/>
      <c r="K37" s="1475"/>
      <c r="L37" s="1475"/>
      <c r="M37" s="1475"/>
      <c r="O37" s="1465"/>
    </row>
    <row r="38" spans="1:15" ht="15">
      <c r="A38" s="1475"/>
      <c r="B38" s="1475"/>
      <c r="C38" s="1475"/>
      <c r="D38" s="1475"/>
      <c r="E38" s="1475"/>
      <c r="F38" s="1475"/>
      <c r="G38" s="1475"/>
      <c r="H38" s="1475"/>
      <c r="I38" s="1475"/>
      <c r="J38" s="1475"/>
      <c r="K38" s="1475"/>
      <c r="L38" s="1475"/>
      <c r="M38" s="1475"/>
      <c r="O38" s="1465"/>
    </row>
    <row r="39" spans="1:15" ht="15">
      <c r="A39" s="1475"/>
      <c r="B39" s="1475"/>
      <c r="C39" s="1475"/>
      <c r="D39" s="1475"/>
      <c r="E39" s="1475"/>
      <c r="F39" s="1475"/>
      <c r="G39" s="1475"/>
      <c r="H39" s="1475"/>
      <c r="I39" s="1475"/>
      <c r="J39" s="1475"/>
      <c r="K39" s="1475"/>
      <c r="L39" s="1475"/>
      <c r="M39" s="1475"/>
      <c r="O39" s="1465"/>
    </row>
    <row r="40" spans="1:15" ht="15">
      <c r="A40" s="1475"/>
      <c r="B40" s="1475"/>
      <c r="C40" s="1475"/>
      <c r="D40" s="1475"/>
      <c r="E40" s="1475"/>
      <c r="F40" s="1475"/>
      <c r="G40" s="1475"/>
      <c r="H40" s="1475"/>
      <c r="I40" s="1475"/>
      <c r="J40" s="1475"/>
      <c r="K40" s="1475"/>
      <c r="L40" s="1475"/>
      <c r="M40" s="1475"/>
      <c r="O40" s="1465"/>
    </row>
    <row r="41" spans="1:15" ht="15">
      <c r="A41" s="1475"/>
      <c r="B41" s="1475"/>
      <c r="C41" s="1475"/>
      <c r="D41" s="1475"/>
      <c r="E41" s="1475"/>
      <c r="F41" s="1475"/>
      <c r="G41" s="1475"/>
      <c r="H41" s="1475"/>
      <c r="I41" s="1475"/>
      <c r="J41" s="1475"/>
      <c r="K41" s="1475"/>
      <c r="L41" s="1475"/>
      <c r="M41" s="1475"/>
      <c r="O41" s="1465"/>
    </row>
    <row r="42" spans="1:15" ht="15">
      <c r="A42" s="1475"/>
      <c r="B42" s="1475"/>
      <c r="C42" s="1475"/>
      <c r="D42" s="1475"/>
      <c r="E42" s="1475"/>
      <c r="F42" s="1475"/>
      <c r="G42" s="1475"/>
      <c r="H42" s="1475"/>
      <c r="I42" s="1475"/>
      <c r="J42" s="1475"/>
      <c r="K42" s="1475"/>
      <c r="L42" s="1475"/>
      <c r="M42" s="1475"/>
      <c r="O42" s="1465"/>
    </row>
    <row r="43" spans="1:15" ht="15">
      <c r="A43" s="1475"/>
      <c r="B43" s="1475"/>
      <c r="C43" s="1475"/>
      <c r="D43" s="1475"/>
      <c r="E43" s="1475"/>
      <c r="F43" s="1475"/>
      <c r="G43" s="1475"/>
      <c r="H43" s="1475"/>
      <c r="I43" s="1475"/>
      <c r="J43" s="1475"/>
      <c r="K43" s="1475"/>
      <c r="L43" s="1475"/>
      <c r="M43" s="1475"/>
      <c r="O43" s="1465"/>
    </row>
    <row r="44" spans="1:15" ht="15">
      <c r="A44" s="1475"/>
      <c r="B44" s="1475"/>
      <c r="C44" s="1475"/>
      <c r="D44" s="1475"/>
      <c r="E44" s="1475"/>
      <c r="F44" s="1475"/>
      <c r="G44" s="1475"/>
      <c r="H44" s="1475"/>
      <c r="I44" s="1475"/>
      <c r="J44" s="1475"/>
      <c r="K44" s="1475"/>
      <c r="L44" s="1475"/>
      <c r="M44" s="1475"/>
      <c r="O44" s="1465"/>
    </row>
    <row r="45" spans="1:15" ht="15">
      <c r="A45" s="1475"/>
      <c r="B45" s="1475"/>
      <c r="C45" s="1475"/>
      <c r="D45" s="1475"/>
      <c r="E45" s="1475"/>
      <c r="F45" s="1475"/>
      <c r="G45" s="1475"/>
      <c r="H45" s="1475"/>
      <c r="I45" s="1475"/>
      <c r="J45" s="1475"/>
      <c r="K45" s="1475"/>
      <c r="L45" s="1475"/>
      <c r="M45" s="1475"/>
      <c r="O45" s="1465"/>
    </row>
    <row r="46" spans="1:15" ht="15">
      <c r="A46" s="1475"/>
      <c r="B46" s="1475"/>
      <c r="C46" s="1475"/>
      <c r="D46" s="1475"/>
      <c r="E46" s="1475"/>
      <c r="F46" s="1475"/>
      <c r="G46" s="1475"/>
      <c r="H46" s="1475"/>
      <c r="I46" s="1475"/>
      <c r="J46" s="1475"/>
      <c r="K46" s="1475"/>
      <c r="L46" s="1475"/>
      <c r="M46" s="1475"/>
      <c r="O46" s="1465"/>
    </row>
    <row r="47" spans="1:15" ht="15">
      <c r="A47" s="1475"/>
      <c r="B47" s="1475"/>
      <c r="C47" s="1475"/>
      <c r="D47" s="1475"/>
      <c r="E47" s="1475"/>
      <c r="F47" s="1475"/>
      <c r="G47" s="1475"/>
      <c r="H47" s="1475"/>
      <c r="I47" s="1475"/>
      <c r="J47" s="1475"/>
      <c r="K47" s="1475"/>
      <c r="L47" s="1475"/>
      <c r="M47" s="1475"/>
      <c r="O47" s="1465"/>
    </row>
    <row r="48" spans="1:15" ht="15">
      <c r="A48" s="1475"/>
      <c r="B48" s="1475"/>
      <c r="C48" s="1475"/>
      <c r="D48" s="1475"/>
      <c r="E48" s="1475"/>
      <c r="F48" s="1475"/>
      <c r="G48" s="1475"/>
      <c r="H48" s="1475"/>
      <c r="I48" s="1475"/>
      <c r="J48" s="1475"/>
      <c r="K48" s="1475"/>
      <c r="L48" s="1475"/>
      <c r="M48" s="1475"/>
      <c r="O48" s="1465"/>
    </row>
    <row r="49" spans="1:21" ht="15">
      <c r="A49" s="1475"/>
      <c r="B49" s="1475"/>
      <c r="C49" s="1475"/>
      <c r="D49" s="1475"/>
      <c r="E49" s="1475"/>
      <c r="F49" s="1475"/>
      <c r="G49" s="1475"/>
      <c r="H49" s="1475"/>
      <c r="I49" s="1475"/>
      <c r="J49" s="1475"/>
      <c r="K49" s="1475"/>
      <c r="L49" s="1475"/>
      <c r="M49" s="1475"/>
      <c r="O49" s="1465"/>
    </row>
    <row r="50" spans="1:21" ht="15">
      <c r="A50" s="1475"/>
      <c r="B50" s="1475"/>
      <c r="C50" s="1475"/>
      <c r="D50" s="1475"/>
      <c r="E50" s="1475"/>
      <c r="F50" s="1475"/>
      <c r="P50" s="1475"/>
      <c r="Q50" s="1475"/>
      <c r="R50" s="1475"/>
      <c r="S50" s="1475"/>
      <c r="T50" s="1475"/>
      <c r="U50" s="1475"/>
    </row>
    <row r="51" spans="1:21" ht="15">
      <c r="A51" s="1475"/>
      <c r="B51" s="1475"/>
      <c r="C51" s="1475"/>
      <c r="D51" s="1475"/>
      <c r="E51" s="1475"/>
      <c r="F51" s="1475"/>
      <c r="P51" s="1475"/>
      <c r="Q51" s="1475"/>
      <c r="R51" s="1475"/>
      <c r="S51" s="1475"/>
      <c r="T51" s="1475"/>
      <c r="U51" s="1475"/>
    </row>
    <row r="52" spans="1:21" ht="15">
      <c r="A52" s="1475"/>
      <c r="B52" s="1475"/>
      <c r="C52" s="1475"/>
      <c r="D52" s="1475"/>
      <c r="E52" s="1475"/>
      <c r="F52" s="1475"/>
      <c r="P52" s="1475"/>
      <c r="Q52" s="1475"/>
      <c r="R52" s="1475"/>
      <c r="S52" s="1475"/>
      <c r="T52" s="1475"/>
      <c r="U52" s="1475"/>
    </row>
    <row r="53" spans="1:21" ht="11.25" customHeight="1">
      <c r="A53" s="1475"/>
      <c r="B53" s="1475"/>
      <c r="C53" s="1475"/>
      <c r="D53" s="1475"/>
      <c r="E53" s="1475"/>
      <c r="F53" s="1475"/>
      <c r="P53" s="1475"/>
      <c r="Q53" s="1475"/>
      <c r="R53" s="1475"/>
      <c r="S53" s="1475"/>
      <c r="T53" s="1475"/>
      <c r="U53" s="1475"/>
    </row>
    <row r="54" spans="1:21" ht="15" customHeight="1">
      <c r="A54" s="1475"/>
      <c r="B54" s="1475"/>
      <c r="C54" s="1475"/>
      <c r="D54" s="1475"/>
      <c r="E54" s="1475"/>
      <c r="F54" s="1475"/>
      <c r="P54" s="1475"/>
      <c r="Q54" s="1475"/>
      <c r="R54" s="1475"/>
      <c r="S54" s="1475"/>
      <c r="T54" s="1475"/>
      <c r="U54" s="1475"/>
    </row>
    <row r="55" spans="1:21" ht="15" customHeight="1">
      <c r="A55" s="1475"/>
      <c r="B55" s="1475"/>
      <c r="C55" s="1475"/>
      <c r="D55" s="1475"/>
      <c r="E55" s="1475"/>
      <c r="F55" s="1475"/>
      <c r="P55" s="1475"/>
      <c r="Q55" s="1475"/>
      <c r="R55" s="1475"/>
      <c r="S55" s="1475"/>
      <c r="T55" s="1475"/>
      <c r="U55" s="1475"/>
    </row>
    <row r="56" spans="1:21" ht="15" customHeight="1">
      <c r="A56" s="1475"/>
      <c r="B56" s="1475"/>
      <c r="C56" s="1475"/>
      <c r="D56" s="1475"/>
      <c r="E56" s="1475"/>
      <c r="F56" s="1475"/>
    </row>
    <row r="57" spans="1:21" ht="14.25" customHeight="1">
      <c r="A57" s="1475"/>
      <c r="B57" s="1475"/>
      <c r="C57" s="1475"/>
      <c r="D57" s="1475"/>
      <c r="E57" s="1475"/>
      <c r="F57" s="1475"/>
    </row>
    <row r="58" spans="1:21" ht="15">
      <c r="A58" s="1475"/>
      <c r="B58" s="1475"/>
      <c r="C58" s="1475"/>
      <c r="D58" s="1475"/>
      <c r="E58" s="1475"/>
      <c r="F58" s="1475"/>
    </row>
    <row r="59" spans="1:21" ht="15">
      <c r="A59" s="1475"/>
      <c r="B59" s="1475"/>
      <c r="C59" s="1475"/>
      <c r="D59" s="1475"/>
      <c r="E59" s="1475"/>
      <c r="F59" s="1475"/>
    </row>
    <row r="60" spans="1:21" ht="15">
      <c r="A60" s="1475"/>
      <c r="B60" s="1475"/>
      <c r="C60" s="1475"/>
      <c r="D60" s="1475"/>
      <c r="E60" s="1475"/>
      <c r="F60" s="1475"/>
    </row>
    <row r="61" spans="1:21" ht="15">
      <c r="A61" s="1475"/>
      <c r="B61" s="1475"/>
      <c r="C61" s="1475"/>
      <c r="D61" s="1475"/>
      <c r="E61" s="1475"/>
      <c r="F61" s="1475"/>
    </row>
    <row r="62" spans="1:21" ht="15">
      <c r="A62" s="1475"/>
      <c r="B62" s="1475"/>
      <c r="C62" s="1475"/>
      <c r="D62" s="1475"/>
      <c r="E62" s="1475"/>
      <c r="F62" s="1475"/>
    </row>
    <row r="63" spans="1:21" ht="15">
      <c r="A63" s="1475"/>
      <c r="B63" s="1475"/>
      <c r="C63" s="1475"/>
      <c r="D63" s="1475"/>
      <c r="E63" s="1475"/>
      <c r="F63" s="1475"/>
    </row>
    <row r="64" spans="1:21" ht="15">
      <c r="A64" s="1475"/>
      <c r="B64" s="1475"/>
      <c r="C64" s="1475"/>
      <c r="D64" s="1475"/>
      <c r="E64" s="1475"/>
      <c r="F64" s="1475"/>
    </row>
    <row r="65" spans="1:6" ht="15">
      <c r="A65" s="1475"/>
      <c r="B65" s="1475"/>
      <c r="C65" s="1475"/>
      <c r="D65" s="1475"/>
      <c r="E65" s="1475"/>
      <c r="F65" s="1475"/>
    </row>
    <row r="66" spans="1:6" ht="15">
      <c r="A66" s="1475"/>
      <c r="B66" s="1475"/>
      <c r="C66" s="1475"/>
      <c r="D66" s="1475"/>
      <c r="E66" s="1475"/>
      <c r="F66" s="1475"/>
    </row>
    <row r="67" spans="1:6" ht="15">
      <c r="A67" s="1475"/>
      <c r="B67" s="1475"/>
      <c r="C67" s="1475"/>
      <c r="D67" s="1475"/>
      <c r="E67" s="1475"/>
      <c r="F67" s="1475"/>
    </row>
    <row r="68" spans="1:6" ht="15">
      <c r="A68" s="1475"/>
      <c r="B68" s="1475"/>
      <c r="C68" s="1475"/>
      <c r="D68" s="1475"/>
      <c r="E68" s="1475"/>
      <c r="F68" s="1475"/>
    </row>
    <row r="69" spans="1:6" ht="15">
      <c r="A69" s="1475"/>
      <c r="B69" s="1475"/>
      <c r="C69" s="1475"/>
      <c r="D69" s="1475"/>
      <c r="E69" s="1475"/>
      <c r="F69" s="1475"/>
    </row>
    <row r="70" spans="1:6" ht="15">
      <c r="A70" s="1475"/>
      <c r="B70" s="1475"/>
      <c r="C70" s="1475"/>
      <c r="D70" s="1475"/>
      <c r="E70" s="1475"/>
      <c r="F70" s="1475"/>
    </row>
    <row r="71" spans="1:6" ht="15">
      <c r="A71" s="1475"/>
      <c r="B71" s="1475"/>
      <c r="C71" s="1475"/>
      <c r="D71" s="1475"/>
      <c r="E71" s="1475"/>
      <c r="F71" s="1475"/>
    </row>
    <row r="72" spans="1:6" ht="15">
      <c r="A72" s="1475"/>
      <c r="B72" s="1475"/>
      <c r="C72" s="1475"/>
      <c r="D72" s="1475"/>
      <c r="E72" s="1475"/>
      <c r="F72" s="1475"/>
    </row>
    <row r="73" spans="1:6" ht="15">
      <c r="A73" s="1475"/>
      <c r="B73" s="1475"/>
      <c r="C73" s="1475"/>
      <c r="D73" s="1475"/>
      <c r="E73" s="1475"/>
      <c r="F73" s="1475"/>
    </row>
    <row r="74" spans="1:6" ht="15">
      <c r="A74" s="1475"/>
      <c r="B74" s="1475"/>
      <c r="C74" s="1475"/>
      <c r="D74" s="1475"/>
      <c r="E74" s="1475"/>
      <c r="F74" s="1475"/>
    </row>
    <row r="75" spans="1:6" ht="15">
      <c r="A75" s="1475"/>
      <c r="B75" s="1475"/>
      <c r="C75" s="1475"/>
      <c r="D75" s="1475"/>
      <c r="E75" s="1475"/>
      <c r="F75" s="1475"/>
    </row>
    <row r="76" spans="1:6" ht="15">
      <c r="A76" s="1475"/>
      <c r="B76" s="1475"/>
      <c r="C76" s="1475"/>
      <c r="D76" s="1475"/>
      <c r="E76" s="1475"/>
      <c r="F76" s="1475"/>
    </row>
    <row r="77" spans="1:6" ht="15">
      <c r="A77" s="1475"/>
      <c r="B77" s="1475"/>
      <c r="C77" s="1475"/>
      <c r="D77" s="1475"/>
      <c r="E77" s="1475"/>
      <c r="F77" s="1475"/>
    </row>
    <row r="78" spans="1:6" ht="15">
      <c r="A78" s="1475"/>
      <c r="B78" s="1475"/>
      <c r="C78" s="1475"/>
      <c r="D78" s="1475"/>
      <c r="E78" s="1475"/>
      <c r="F78" s="1475"/>
    </row>
    <row r="79" spans="1:6" ht="15">
      <c r="A79" s="1475"/>
      <c r="B79" s="1475"/>
      <c r="C79" s="1475"/>
      <c r="D79" s="1475"/>
      <c r="E79" s="1475"/>
      <c r="F79" s="1475"/>
    </row>
    <row r="80" spans="1:6" ht="15">
      <c r="A80" s="1475"/>
      <c r="B80" s="1475"/>
      <c r="C80" s="1475"/>
      <c r="D80" s="1475"/>
      <c r="E80" s="1475"/>
      <c r="F80" s="1475"/>
    </row>
    <row r="81" spans="1:6" ht="15">
      <c r="A81" s="1475"/>
      <c r="B81" s="1475"/>
      <c r="C81" s="1475"/>
      <c r="D81" s="1475"/>
      <c r="E81" s="1475"/>
      <c r="F81" s="1475"/>
    </row>
    <row r="82" spans="1:6" ht="15">
      <c r="A82" s="1475"/>
      <c r="B82" s="1475"/>
      <c r="C82" s="1475"/>
      <c r="D82" s="1475"/>
      <c r="E82" s="1475"/>
      <c r="F82" s="1475"/>
    </row>
    <row r="83" spans="1:6" ht="15">
      <c r="A83" s="1475"/>
      <c r="B83" s="1475"/>
      <c r="C83" s="1475"/>
      <c r="D83" s="1475"/>
      <c r="E83" s="1475"/>
      <c r="F83" s="1475"/>
    </row>
    <row r="84" spans="1:6" ht="15">
      <c r="A84" s="1475"/>
      <c r="B84" s="1475"/>
      <c r="C84" s="1475"/>
      <c r="D84" s="1475"/>
      <c r="E84" s="1475"/>
      <c r="F84" s="1475"/>
    </row>
    <row r="85" spans="1:6" ht="15">
      <c r="A85" s="1475"/>
      <c r="B85" s="1475"/>
      <c r="C85" s="1475"/>
      <c r="D85" s="1475"/>
      <c r="E85" s="1475"/>
      <c r="F85" s="1475"/>
    </row>
    <row r="86" spans="1:6" ht="15">
      <c r="A86" s="1475"/>
      <c r="B86" s="1475"/>
      <c r="C86" s="1475"/>
      <c r="D86" s="1475"/>
      <c r="E86" s="1475"/>
      <c r="F86" s="1475"/>
    </row>
    <row r="87" spans="1:6" ht="15">
      <c r="A87" s="1475"/>
      <c r="B87" s="1475"/>
      <c r="C87" s="1475"/>
      <c r="D87" s="1475"/>
      <c r="E87" s="1475"/>
      <c r="F87" s="1475"/>
    </row>
    <row r="88" spans="1:6" ht="15">
      <c r="A88" s="1475"/>
      <c r="B88" s="1475"/>
      <c r="C88" s="1475"/>
      <c r="D88" s="1475"/>
      <c r="E88" s="1475"/>
      <c r="F88" s="1475"/>
    </row>
    <row r="89" spans="1:6" ht="15">
      <c r="A89" s="1475"/>
      <c r="B89" s="1475"/>
      <c r="C89" s="1475"/>
      <c r="D89" s="1475"/>
      <c r="E89" s="1475"/>
      <c r="F89" s="1475"/>
    </row>
    <row r="90" spans="1:6" ht="15">
      <c r="A90" s="1475"/>
      <c r="B90" s="1475"/>
      <c r="C90" s="1475"/>
      <c r="D90" s="1475"/>
      <c r="E90" s="1475"/>
      <c r="F90" s="1475"/>
    </row>
    <row r="91" spans="1:6" ht="15">
      <c r="A91" s="1475"/>
      <c r="B91" s="1475"/>
      <c r="C91" s="1475"/>
      <c r="D91" s="1475"/>
      <c r="E91" s="1475"/>
      <c r="F91" s="1475"/>
    </row>
    <row r="92" spans="1:6" ht="15">
      <c r="A92" s="1475"/>
      <c r="B92" s="1475"/>
      <c r="C92" s="1475"/>
      <c r="D92" s="1475"/>
      <c r="E92" s="1475"/>
      <c r="F92" s="1475"/>
    </row>
    <row r="93" spans="1:6" ht="15">
      <c r="A93" s="1475"/>
      <c r="B93" s="1475"/>
      <c r="C93" s="1475"/>
      <c r="D93" s="1475"/>
      <c r="E93" s="1475"/>
      <c r="F93" s="1475"/>
    </row>
    <row r="94" spans="1:6" ht="15">
      <c r="A94" s="1475"/>
      <c r="B94" s="1475"/>
      <c r="C94" s="1475"/>
      <c r="D94" s="1475"/>
      <c r="E94" s="1475"/>
      <c r="F94" s="1475"/>
    </row>
    <row r="95" spans="1:6" ht="15">
      <c r="A95" s="1475"/>
      <c r="B95" s="1475"/>
      <c r="C95" s="1475"/>
      <c r="D95" s="1475"/>
      <c r="E95" s="1475"/>
      <c r="F95" s="1475"/>
    </row>
    <row r="96" spans="1:6" ht="15">
      <c r="A96" s="1475"/>
      <c r="B96" s="1475"/>
      <c r="C96" s="1475"/>
      <c r="D96" s="1475"/>
      <c r="E96" s="1475"/>
      <c r="F96" s="1475"/>
    </row>
    <row r="97" spans="1:6" ht="15">
      <c r="A97" s="1475"/>
      <c r="B97" s="1475"/>
      <c r="C97" s="1475"/>
      <c r="D97" s="1475"/>
      <c r="E97" s="1475"/>
      <c r="F97" s="1475"/>
    </row>
    <row r="98" spans="1:6" ht="15">
      <c r="A98" s="1475"/>
      <c r="B98" s="1475"/>
      <c r="C98" s="1475"/>
      <c r="D98" s="1475"/>
      <c r="E98" s="1475"/>
      <c r="F98" s="1475"/>
    </row>
    <row r="99" spans="1:6" ht="15">
      <c r="A99" s="1475"/>
      <c r="B99" s="1475"/>
      <c r="C99" s="1475"/>
      <c r="D99" s="1475"/>
      <c r="E99" s="1475"/>
      <c r="F99" s="1475"/>
    </row>
    <row r="100" spans="1:6" ht="15">
      <c r="A100" s="1475"/>
      <c r="B100" s="1475"/>
      <c r="C100" s="1475"/>
      <c r="D100" s="1475"/>
      <c r="E100" s="1475"/>
      <c r="F100" s="1475"/>
    </row>
    <row r="101" spans="1:6" ht="15">
      <c r="A101" s="1475"/>
      <c r="B101" s="1475"/>
      <c r="C101" s="1475"/>
      <c r="D101" s="1475"/>
      <c r="E101" s="1475"/>
      <c r="F101" s="1475"/>
    </row>
    <row r="102" spans="1:6" ht="15">
      <c r="A102" s="1475"/>
      <c r="B102" s="1475"/>
      <c r="C102" s="1475"/>
      <c r="D102" s="1475"/>
      <c r="E102" s="1475"/>
      <c r="F102" s="1475"/>
    </row>
    <row r="103" spans="1:6" ht="15">
      <c r="A103" s="1475"/>
      <c r="B103" s="1475"/>
      <c r="C103" s="1475"/>
      <c r="D103" s="1475"/>
      <c r="E103" s="1475"/>
      <c r="F103" s="1475"/>
    </row>
    <row r="104" spans="1:6" ht="15">
      <c r="A104" s="1475"/>
      <c r="B104" s="1475"/>
      <c r="C104" s="1475"/>
      <c r="D104" s="1475"/>
      <c r="E104" s="1475"/>
      <c r="F104" s="1475"/>
    </row>
    <row r="105" spans="1:6" ht="15">
      <c r="A105" s="1475"/>
      <c r="B105" s="1475"/>
      <c r="C105" s="1475"/>
      <c r="D105" s="1475"/>
      <c r="E105" s="1475"/>
      <c r="F105" s="1475"/>
    </row>
    <row r="106" spans="1:6" ht="15">
      <c r="A106" s="1475"/>
      <c r="B106" s="1475"/>
      <c r="C106" s="1475"/>
      <c r="D106" s="1475"/>
      <c r="E106" s="1475"/>
      <c r="F106" s="1475"/>
    </row>
    <row r="107" spans="1:6" ht="15">
      <c r="A107" s="1475"/>
      <c r="B107" s="1475"/>
      <c r="C107" s="1475"/>
      <c r="D107" s="1475"/>
      <c r="E107" s="1475"/>
      <c r="F107" s="1475"/>
    </row>
    <row r="108" spans="1:6" ht="15">
      <c r="A108" s="1475"/>
      <c r="B108" s="1475"/>
      <c r="C108" s="1475"/>
      <c r="D108" s="1475"/>
      <c r="E108" s="1475"/>
      <c r="F108" s="1475"/>
    </row>
    <row r="109" spans="1:6" ht="15">
      <c r="A109" s="1475"/>
      <c r="B109" s="1475"/>
      <c r="C109" s="1475"/>
      <c r="D109" s="1475"/>
      <c r="E109" s="1475"/>
      <c r="F109" s="1475"/>
    </row>
    <row r="110" spans="1:6" ht="15">
      <c r="A110" s="1475"/>
      <c r="B110" s="1475"/>
      <c r="C110" s="1475"/>
      <c r="D110" s="1475"/>
      <c r="E110" s="1475"/>
      <c r="F110" s="1475"/>
    </row>
    <row r="111" spans="1:6" ht="15">
      <c r="A111" s="1475"/>
      <c r="B111" s="1475"/>
      <c r="C111" s="1475"/>
      <c r="D111" s="1475"/>
      <c r="E111" s="1475"/>
      <c r="F111" s="1475"/>
    </row>
    <row r="112" spans="1:6" ht="15">
      <c r="A112" s="1475"/>
      <c r="B112" s="1475"/>
      <c r="C112" s="1475"/>
      <c r="D112" s="1475"/>
      <c r="E112" s="1475"/>
      <c r="F112" s="1475"/>
    </row>
    <row r="113" spans="1:6" ht="15">
      <c r="A113" s="1475"/>
      <c r="B113" s="1475"/>
      <c r="C113" s="1475"/>
      <c r="D113" s="1475"/>
      <c r="E113" s="1475"/>
      <c r="F113" s="1475"/>
    </row>
    <row r="114" spans="1:6" ht="15">
      <c r="A114" s="1475"/>
      <c r="B114" s="1475"/>
      <c r="C114" s="1475"/>
      <c r="D114" s="1475"/>
      <c r="E114" s="1475"/>
      <c r="F114" s="1475"/>
    </row>
    <row r="115" spans="1:6" ht="15">
      <c r="A115" s="1475"/>
      <c r="B115" s="1475"/>
      <c r="C115" s="1475"/>
      <c r="D115" s="1475"/>
      <c r="E115" s="1475"/>
      <c r="F115" s="1475"/>
    </row>
    <row r="116" spans="1:6" ht="15">
      <c r="A116" s="1475"/>
      <c r="B116" s="1475"/>
      <c r="C116" s="1475"/>
      <c r="D116" s="1475"/>
      <c r="E116" s="1475"/>
      <c r="F116" s="1475"/>
    </row>
    <row r="117" spans="1:6" ht="15">
      <c r="A117" s="1475"/>
      <c r="B117" s="1475"/>
      <c r="C117" s="1475"/>
      <c r="D117" s="1475"/>
      <c r="E117" s="1475"/>
      <c r="F117" s="1475"/>
    </row>
    <row r="118" spans="1:6" ht="15">
      <c r="A118" s="1475"/>
      <c r="B118" s="1475"/>
      <c r="C118" s="1475"/>
      <c r="D118" s="1475"/>
      <c r="E118" s="1475"/>
      <c r="F118" s="1475"/>
    </row>
    <row r="119" spans="1:6" ht="15">
      <c r="A119" s="1475"/>
      <c r="B119" s="1475"/>
      <c r="C119" s="1475"/>
      <c r="D119" s="1475"/>
      <c r="E119" s="1475"/>
      <c r="F119" s="1475"/>
    </row>
    <row r="120" spans="1:6" ht="15">
      <c r="A120" s="1475"/>
      <c r="B120" s="1475"/>
      <c r="C120" s="1475"/>
      <c r="D120" s="1475"/>
      <c r="E120" s="1475"/>
      <c r="F120" s="1475"/>
    </row>
    <row r="121" spans="1:6" ht="15">
      <c r="A121" s="1475"/>
      <c r="B121" s="1475"/>
      <c r="C121" s="1475"/>
      <c r="D121" s="1475"/>
      <c r="E121" s="1475"/>
      <c r="F121" s="1475"/>
    </row>
    <row r="122" spans="1:6" ht="15">
      <c r="A122" s="1475"/>
      <c r="B122" s="1475"/>
      <c r="C122" s="1475"/>
      <c r="D122" s="1475"/>
      <c r="E122" s="1475"/>
      <c r="F122" s="1475"/>
    </row>
    <row r="123" spans="1:6" ht="15">
      <c r="A123" s="1475"/>
      <c r="B123" s="1475"/>
      <c r="C123" s="1475"/>
      <c r="D123" s="1475"/>
      <c r="E123" s="1475"/>
      <c r="F123" s="1475"/>
    </row>
    <row r="124" spans="1:6" ht="15">
      <c r="A124" s="1475"/>
      <c r="B124" s="1475"/>
      <c r="C124" s="1475"/>
      <c r="D124" s="1475"/>
      <c r="E124" s="1475"/>
      <c r="F124" s="1475"/>
    </row>
    <row r="125" spans="1:6" ht="15">
      <c r="A125" s="1475"/>
      <c r="B125" s="1475"/>
      <c r="C125" s="1475"/>
      <c r="D125" s="1475"/>
      <c r="E125" s="1475"/>
      <c r="F125" s="1475"/>
    </row>
    <row r="126" spans="1:6" ht="15">
      <c r="A126" s="1475"/>
      <c r="B126" s="1475"/>
      <c r="C126" s="1475"/>
      <c r="D126" s="1475"/>
      <c r="E126" s="1475"/>
      <c r="F126" s="1475"/>
    </row>
    <row r="127" spans="1:6" ht="15">
      <c r="A127" s="1475"/>
      <c r="B127" s="1475"/>
      <c r="C127" s="1475"/>
      <c r="D127" s="1475"/>
      <c r="E127" s="1475"/>
      <c r="F127" s="1475"/>
    </row>
    <row r="128" spans="1:6" ht="15">
      <c r="A128" s="1475"/>
      <c r="B128" s="1475"/>
      <c r="C128" s="1475"/>
      <c r="D128" s="1475"/>
      <c r="E128" s="1475"/>
      <c r="F128" s="1475"/>
    </row>
    <row r="129" spans="1:6" ht="15">
      <c r="A129" s="1475"/>
      <c r="B129" s="1475"/>
      <c r="C129" s="1475"/>
      <c r="D129" s="1475"/>
      <c r="E129" s="1475"/>
      <c r="F129" s="1475"/>
    </row>
    <row r="130" spans="1:6" ht="15">
      <c r="A130" s="1475"/>
      <c r="B130" s="1475"/>
      <c r="C130" s="1475"/>
      <c r="D130" s="1475"/>
      <c r="E130" s="1475"/>
      <c r="F130" s="1475"/>
    </row>
    <row r="131" spans="1:6" ht="15">
      <c r="A131" s="1475"/>
      <c r="B131" s="1475"/>
      <c r="C131" s="1475"/>
      <c r="D131" s="1475"/>
      <c r="E131" s="1475"/>
      <c r="F131" s="1475"/>
    </row>
    <row r="132" spans="1:6" ht="15">
      <c r="A132" s="1475"/>
      <c r="B132" s="1475"/>
      <c r="C132" s="1475"/>
      <c r="D132" s="1475"/>
      <c r="E132" s="1475"/>
      <c r="F132" s="1475"/>
    </row>
    <row r="133" spans="1:6" ht="15">
      <c r="A133" s="1475"/>
      <c r="B133" s="1475"/>
      <c r="C133" s="1475"/>
      <c r="D133" s="1475"/>
      <c r="E133" s="1475"/>
      <c r="F133" s="1475"/>
    </row>
    <row r="134" spans="1:6" ht="15">
      <c r="A134" s="1475"/>
      <c r="B134" s="1475"/>
      <c r="C134" s="1475"/>
      <c r="D134" s="1475"/>
      <c r="E134" s="1475"/>
      <c r="F134" s="1475"/>
    </row>
    <row r="135" spans="1:6" ht="15">
      <c r="A135" s="1475"/>
      <c r="B135" s="1475"/>
      <c r="C135" s="1475"/>
      <c r="D135" s="1475"/>
      <c r="E135" s="1475"/>
      <c r="F135" s="1475"/>
    </row>
    <row r="136" spans="1:6" ht="15">
      <c r="A136" s="1475"/>
      <c r="B136" s="1475"/>
      <c r="C136" s="1475"/>
      <c r="D136" s="1475"/>
      <c r="E136" s="1475"/>
      <c r="F136" s="1475"/>
    </row>
    <row r="137" spans="1:6" ht="15">
      <c r="A137" s="1475"/>
      <c r="B137" s="1475"/>
      <c r="C137" s="1475"/>
      <c r="D137" s="1475"/>
      <c r="E137" s="1475"/>
      <c r="F137" s="1475"/>
    </row>
    <row r="138" spans="1:6" ht="15">
      <c r="A138" s="1475"/>
      <c r="B138" s="1475"/>
      <c r="C138" s="1475"/>
      <c r="D138" s="1475"/>
      <c r="E138" s="1475"/>
      <c r="F138" s="1475"/>
    </row>
    <row r="139" spans="1:6" ht="15">
      <c r="A139" s="1475"/>
      <c r="B139" s="1475"/>
      <c r="C139" s="1475"/>
      <c r="D139" s="1475"/>
      <c r="E139" s="1475"/>
      <c r="F139" s="1475"/>
    </row>
    <row r="140" spans="1:6" ht="15">
      <c r="A140" s="1475"/>
      <c r="B140" s="1475"/>
      <c r="C140" s="1475"/>
      <c r="D140" s="1475"/>
      <c r="E140" s="1475"/>
      <c r="F140" s="1475"/>
    </row>
    <row r="141" spans="1:6" ht="15">
      <c r="A141" s="1475"/>
      <c r="B141" s="1475"/>
      <c r="C141" s="1475"/>
      <c r="D141" s="1475"/>
      <c r="E141" s="1475"/>
      <c r="F141" s="1475"/>
    </row>
    <row r="142" spans="1:6" ht="15">
      <c r="A142" s="1475"/>
      <c r="B142" s="1475"/>
      <c r="C142" s="1475"/>
      <c r="D142" s="1475"/>
      <c r="E142" s="1475"/>
      <c r="F142" s="1475"/>
    </row>
    <row r="143" spans="1:6" ht="15">
      <c r="A143" s="1475"/>
      <c r="B143" s="1475"/>
      <c r="C143" s="1475"/>
      <c r="D143" s="1475"/>
      <c r="E143" s="1475"/>
      <c r="F143" s="1475"/>
    </row>
    <row r="144" spans="1:6" ht="15">
      <c r="A144" s="1475"/>
      <c r="B144" s="1475"/>
      <c r="C144" s="1475"/>
      <c r="D144" s="1475"/>
      <c r="E144" s="1475"/>
      <c r="F144" s="1475"/>
    </row>
    <row r="145" spans="1:6" ht="15">
      <c r="A145" s="1475"/>
      <c r="B145" s="1475"/>
      <c r="C145" s="1475"/>
      <c r="D145" s="1475"/>
      <c r="E145" s="1475"/>
      <c r="F145" s="1475"/>
    </row>
    <row r="146" spans="1:6" ht="15">
      <c r="A146" s="1475"/>
      <c r="B146" s="1475"/>
      <c r="C146" s="1475"/>
      <c r="D146" s="1475"/>
      <c r="E146" s="1475"/>
      <c r="F146" s="1475"/>
    </row>
    <row r="147" spans="1:6" ht="15">
      <c r="A147" s="1475"/>
      <c r="B147" s="1475"/>
      <c r="C147" s="1475"/>
      <c r="D147" s="1475"/>
      <c r="E147" s="1475"/>
      <c r="F147" s="1475"/>
    </row>
    <row r="148" spans="1:6" ht="15">
      <c r="A148" s="1475"/>
      <c r="B148" s="1475"/>
      <c r="C148" s="1475"/>
      <c r="D148" s="1475"/>
      <c r="E148" s="1475"/>
      <c r="F148" s="1475"/>
    </row>
    <row r="149" spans="1:6" ht="15">
      <c r="A149" s="1475"/>
      <c r="B149" s="1475"/>
      <c r="C149" s="1475"/>
      <c r="D149" s="1475"/>
      <c r="E149" s="1475"/>
      <c r="F149" s="1475"/>
    </row>
    <row r="150" spans="1:6" ht="15">
      <c r="A150" s="1475"/>
      <c r="B150" s="1475"/>
      <c r="C150" s="1475"/>
      <c r="D150" s="1475"/>
      <c r="E150" s="1475"/>
      <c r="F150" s="1475"/>
    </row>
    <row r="151" spans="1:6" ht="15">
      <c r="A151" s="1475"/>
      <c r="B151" s="1475"/>
      <c r="C151" s="1475"/>
      <c r="D151" s="1475"/>
      <c r="E151" s="1475"/>
      <c r="F151" s="1475"/>
    </row>
    <row r="152" spans="1:6" ht="15">
      <c r="A152" s="1475"/>
      <c r="B152" s="1475"/>
      <c r="C152" s="1475"/>
      <c r="D152" s="1475"/>
      <c r="E152" s="1475"/>
      <c r="F152" s="1475"/>
    </row>
    <row r="153" spans="1:6" ht="15">
      <c r="A153" s="1475"/>
      <c r="B153" s="1475"/>
      <c r="C153" s="1475"/>
      <c r="D153" s="1475"/>
      <c r="E153" s="1475"/>
      <c r="F153" s="1475"/>
    </row>
    <row r="154" spans="1:6" ht="15">
      <c r="A154" s="1475"/>
      <c r="B154" s="1475"/>
      <c r="C154" s="1475"/>
      <c r="D154" s="1475"/>
      <c r="E154" s="1475"/>
      <c r="F154" s="1475"/>
    </row>
    <row r="155" spans="1:6" ht="15">
      <c r="A155" s="1475"/>
      <c r="B155" s="1475"/>
      <c r="C155" s="1475"/>
      <c r="D155" s="1475"/>
      <c r="E155" s="1475"/>
      <c r="F155" s="1475"/>
    </row>
    <row r="156" spans="1:6" ht="15">
      <c r="A156" s="1475"/>
      <c r="B156" s="1475"/>
      <c r="C156" s="1475"/>
      <c r="D156" s="1475"/>
      <c r="E156" s="1475"/>
      <c r="F156" s="1475"/>
    </row>
    <row r="157" spans="1:6" ht="15">
      <c r="A157" s="1475"/>
      <c r="B157" s="1475"/>
      <c r="C157" s="1475"/>
      <c r="D157" s="1475"/>
      <c r="E157" s="1475"/>
      <c r="F157" s="1475"/>
    </row>
    <row r="158" spans="1:6" ht="15">
      <c r="A158" s="1475"/>
      <c r="B158" s="1475"/>
      <c r="C158" s="1475"/>
      <c r="D158" s="1475"/>
      <c r="E158" s="1475"/>
      <c r="F158" s="1475"/>
    </row>
    <row r="159" spans="1:6" ht="15">
      <c r="A159" s="1475"/>
      <c r="B159" s="1475"/>
      <c r="C159" s="1475"/>
      <c r="D159" s="1475"/>
      <c r="E159" s="1475"/>
      <c r="F159" s="1475"/>
    </row>
    <row r="160" spans="1:6" ht="15">
      <c r="A160" s="1475"/>
      <c r="B160" s="1475"/>
      <c r="C160" s="1475"/>
      <c r="D160" s="1475"/>
      <c r="E160" s="1475"/>
      <c r="F160" s="1475"/>
    </row>
    <row r="161" spans="1:6" ht="15">
      <c r="A161" s="1475"/>
      <c r="B161" s="1475"/>
      <c r="C161" s="1475"/>
      <c r="D161" s="1475"/>
      <c r="E161" s="1475"/>
      <c r="F161" s="1475"/>
    </row>
    <row r="162" spans="1:6" ht="15">
      <c r="A162" s="1475"/>
      <c r="B162" s="1475"/>
      <c r="C162" s="1475"/>
      <c r="D162" s="1475"/>
      <c r="E162" s="1475"/>
      <c r="F162" s="1475"/>
    </row>
    <row r="163" spans="1:6" ht="15">
      <c r="A163" s="1475"/>
      <c r="B163" s="1475"/>
      <c r="C163" s="1475"/>
      <c r="D163" s="1475"/>
      <c r="E163" s="1475"/>
      <c r="F163" s="1475"/>
    </row>
    <row r="164" spans="1:6" ht="15">
      <c r="A164" s="1475"/>
      <c r="B164" s="1475"/>
      <c r="C164" s="1475"/>
      <c r="D164" s="1475"/>
      <c r="E164" s="1475"/>
      <c r="F164" s="1475"/>
    </row>
    <row r="165" spans="1:6" ht="15">
      <c r="A165" s="1475"/>
      <c r="B165" s="1475"/>
      <c r="C165" s="1475"/>
      <c r="D165" s="1475"/>
      <c r="E165" s="1475"/>
      <c r="F165" s="1475"/>
    </row>
    <row r="166" spans="1:6" ht="15">
      <c r="A166" s="1475"/>
      <c r="B166" s="1475"/>
      <c r="C166" s="1475"/>
      <c r="D166" s="1475"/>
      <c r="E166" s="1475"/>
      <c r="F166" s="1475"/>
    </row>
    <row r="167" spans="1:6" ht="15">
      <c r="A167" s="1475"/>
      <c r="B167" s="1475"/>
      <c r="C167" s="1475"/>
      <c r="D167" s="1475"/>
      <c r="E167" s="1475"/>
      <c r="F167" s="1475"/>
    </row>
    <row r="168" spans="1:6" ht="15">
      <c r="A168" s="1475"/>
      <c r="B168" s="1475"/>
      <c r="C168" s="1475"/>
      <c r="D168" s="1475"/>
      <c r="E168" s="1475"/>
      <c r="F168" s="1475"/>
    </row>
    <row r="169" spans="1:6" ht="15">
      <c r="A169" s="1475"/>
      <c r="B169" s="1475"/>
      <c r="C169" s="1475"/>
      <c r="D169" s="1475"/>
      <c r="E169" s="1475"/>
      <c r="F169" s="1475"/>
    </row>
    <row r="170" spans="1:6" ht="15">
      <c r="A170" s="1475"/>
      <c r="B170" s="1475"/>
      <c r="C170" s="1475"/>
      <c r="D170" s="1475"/>
      <c r="E170" s="1475"/>
      <c r="F170" s="1475"/>
    </row>
    <row r="171" spans="1:6" ht="15">
      <c r="A171" s="1475"/>
      <c r="B171" s="1475"/>
      <c r="C171" s="1475"/>
      <c r="D171" s="1475"/>
      <c r="E171" s="1475"/>
      <c r="F171" s="1475"/>
    </row>
    <row r="172" spans="1:6" ht="15">
      <c r="A172" s="1475"/>
      <c r="B172" s="1475"/>
      <c r="C172" s="1475"/>
      <c r="D172" s="1475"/>
      <c r="E172" s="1475"/>
      <c r="F172" s="1475"/>
    </row>
    <row r="173" spans="1:6" ht="15">
      <c r="A173" s="1475"/>
      <c r="B173" s="1475"/>
      <c r="C173" s="1475"/>
      <c r="D173" s="1475"/>
      <c r="E173" s="1475"/>
      <c r="F173" s="1475"/>
    </row>
    <row r="174" spans="1:6" ht="15">
      <c r="A174" s="1475"/>
      <c r="B174" s="1475"/>
      <c r="C174" s="1475"/>
      <c r="D174" s="1475"/>
      <c r="E174" s="1475"/>
      <c r="F174" s="1475"/>
    </row>
    <row r="175" spans="1:6" ht="15">
      <c r="A175" s="1475"/>
      <c r="B175" s="1475"/>
      <c r="C175" s="1475"/>
      <c r="D175" s="1475"/>
      <c r="E175" s="1475"/>
      <c r="F175" s="1475"/>
    </row>
    <row r="176" spans="1:6" ht="15">
      <c r="A176" s="1475"/>
      <c r="B176" s="1475"/>
      <c r="C176" s="1475"/>
      <c r="D176" s="1475"/>
      <c r="E176" s="1475"/>
      <c r="F176" s="1475"/>
    </row>
    <row r="177" spans="1:6" ht="15">
      <c r="A177" s="1475"/>
      <c r="B177" s="1475"/>
      <c r="C177" s="1475"/>
      <c r="D177" s="1475"/>
      <c r="E177" s="1475"/>
      <c r="F177" s="1475"/>
    </row>
    <row r="178" spans="1:6" ht="15">
      <c r="A178" s="1475"/>
      <c r="B178" s="1475"/>
      <c r="C178" s="1475"/>
      <c r="D178" s="1475"/>
      <c r="E178" s="1475"/>
      <c r="F178" s="1475"/>
    </row>
    <row r="179" spans="1:6" ht="15">
      <c r="A179" s="1475"/>
      <c r="B179" s="1475"/>
      <c r="C179" s="1475"/>
      <c r="D179" s="1475"/>
      <c r="E179" s="1475"/>
      <c r="F179" s="1475"/>
    </row>
    <row r="180" spans="1:6" ht="15">
      <c r="A180" s="1475"/>
      <c r="B180" s="1475"/>
      <c r="C180" s="1475"/>
      <c r="D180" s="1475"/>
      <c r="E180" s="1475"/>
      <c r="F180" s="1475"/>
    </row>
    <row r="181" spans="1:6" ht="15">
      <c r="A181" s="1475"/>
      <c r="B181" s="1475"/>
      <c r="C181" s="1475"/>
      <c r="D181" s="1475"/>
      <c r="E181" s="1475"/>
      <c r="F181" s="1475"/>
    </row>
    <row r="182" spans="1:6" ht="15">
      <c r="A182" s="1475"/>
      <c r="B182" s="1475"/>
      <c r="C182" s="1475"/>
      <c r="D182" s="1475"/>
      <c r="E182" s="1475"/>
      <c r="F182" s="1475"/>
    </row>
    <row r="183" spans="1:6" ht="15">
      <c r="A183" s="1475"/>
      <c r="B183" s="1475"/>
      <c r="C183" s="1475"/>
      <c r="D183" s="1475"/>
      <c r="E183" s="1475"/>
      <c r="F183" s="1475"/>
    </row>
    <row r="184" spans="1:6" ht="15">
      <c r="A184" s="1475"/>
      <c r="B184" s="1475"/>
      <c r="C184" s="1475"/>
      <c r="D184" s="1475"/>
      <c r="E184" s="1475"/>
      <c r="F184" s="1475"/>
    </row>
    <row r="185" spans="1:6" ht="15">
      <c r="A185" s="1475"/>
      <c r="B185" s="1475"/>
      <c r="C185" s="1475"/>
      <c r="D185" s="1475"/>
      <c r="E185" s="1475"/>
      <c r="F185" s="1475"/>
    </row>
    <row r="186" spans="1:6" ht="15">
      <c r="A186" s="1475"/>
      <c r="B186" s="1475"/>
      <c r="C186" s="1475"/>
      <c r="D186" s="1475"/>
      <c r="E186" s="1475"/>
      <c r="F186" s="1475"/>
    </row>
    <row r="187" spans="1:6" ht="15">
      <c r="A187" s="1475"/>
      <c r="B187" s="1475"/>
      <c r="C187" s="1475"/>
      <c r="D187" s="1475"/>
      <c r="E187" s="1475"/>
      <c r="F187" s="1475"/>
    </row>
    <row r="188" spans="1:6" ht="15">
      <c r="A188" s="1475"/>
      <c r="B188" s="1475"/>
      <c r="C188" s="1475"/>
      <c r="D188" s="1475"/>
      <c r="E188" s="1475"/>
      <c r="F188" s="1475"/>
    </row>
    <row r="189" spans="1:6" ht="15">
      <c r="A189" s="1475"/>
      <c r="B189" s="1475"/>
      <c r="C189" s="1475"/>
      <c r="D189" s="1475"/>
      <c r="E189" s="1475"/>
      <c r="F189" s="1475"/>
    </row>
    <row r="190" spans="1:6" ht="15">
      <c r="A190" s="1475"/>
      <c r="B190" s="1475"/>
      <c r="C190" s="1475"/>
      <c r="D190" s="1475"/>
      <c r="E190" s="1475"/>
      <c r="F190" s="1475"/>
    </row>
    <row r="191" spans="1:6" ht="15">
      <c r="A191" s="1475"/>
      <c r="B191" s="1475"/>
      <c r="C191" s="1475"/>
      <c r="D191" s="1475"/>
      <c r="E191" s="1475"/>
      <c r="F191" s="1475"/>
    </row>
    <row r="192" spans="1:6" ht="15">
      <c r="A192" s="1475"/>
      <c r="B192" s="1475"/>
      <c r="C192" s="1475"/>
      <c r="D192" s="1475"/>
      <c r="E192" s="1475"/>
      <c r="F192" s="1475"/>
    </row>
    <row r="193" spans="1:6" ht="15">
      <c r="A193" s="1475"/>
      <c r="B193" s="1475"/>
      <c r="C193" s="1475"/>
      <c r="D193" s="1475"/>
      <c r="E193" s="1475"/>
      <c r="F193" s="1475"/>
    </row>
    <row r="194" spans="1:6" ht="15">
      <c r="A194" s="1475"/>
      <c r="B194" s="1475"/>
      <c r="C194" s="1475"/>
      <c r="D194" s="1475"/>
      <c r="E194" s="1475"/>
      <c r="F194" s="1475"/>
    </row>
    <row r="195" spans="1:6" ht="15">
      <c r="A195" s="1475"/>
      <c r="B195" s="1475"/>
      <c r="C195" s="1475"/>
      <c r="D195" s="1475"/>
      <c r="E195" s="1475"/>
      <c r="F195" s="1475"/>
    </row>
    <row r="196" spans="1:6" ht="15">
      <c r="A196" s="1475"/>
      <c r="B196" s="1475"/>
      <c r="C196" s="1475"/>
      <c r="D196" s="1475"/>
      <c r="E196" s="1475"/>
      <c r="F196" s="1475"/>
    </row>
    <row r="197" spans="1:6" ht="15">
      <c r="A197" s="1475"/>
      <c r="B197" s="1475"/>
      <c r="C197" s="1475"/>
      <c r="D197" s="1475"/>
      <c r="E197" s="1475"/>
      <c r="F197" s="1475"/>
    </row>
    <row r="198" spans="1:6" ht="15">
      <c r="A198" s="1475"/>
      <c r="B198" s="1475"/>
      <c r="C198" s="1475"/>
      <c r="D198" s="1475"/>
      <c r="E198" s="1475"/>
      <c r="F198" s="1475"/>
    </row>
    <row r="199" spans="1:6" ht="15">
      <c r="A199" s="1475"/>
      <c r="B199" s="1475"/>
      <c r="C199" s="1475"/>
      <c r="D199" s="1475"/>
      <c r="E199" s="1475"/>
      <c r="F199" s="1475"/>
    </row>
    <row r="200" spans="1:6" ht="15">
      <c r="A200" s="1475"/>
      <c r="B200" s="1475"/>
      <c r="C200" s="1475"/>
      <c r="D200" s="1475"/>
      <c r="E200" s="1475"/>
      <c r="F200" s="1475"/>
    </row>
    <row r="201" spans="1:6" ht="15">
      <c r="A201" s="1475"/>
      <c r="B201" s="1475"/>
      <c r="C201" s="1475"/>
      <c r="D201" s="1475"/>
      <c r="E201" s="1475"/>
      <c r="F201" s="1475"/>
    </row>
    <row r="202" spans="1:6" ht="15">
      <c r="A202" s="1475"/>
      <c r="B202" s="1475"/>
      <c r="C202" s="1475"/>
      <c r="D202" s="1475"/>
      <c r="E202" s="1475"/>
      <c r="F202" s="1475"/>
    </row>
    <row r="203" spans="1:6" ht="15">
      <c r="A203" s="1475"/>
      <c r="B203" s="1475"/>
      <c r="C203" s="1475"/>
      <c r="D203" s="1475"/>
      <c r="E203" s="1475"/>
      <c r="F203" s="1475"/>
    </row>
    <row r="204" spans="1:6" ht="15">
      <c r="A204" s="1475"/>
      <c r="B204" s="1475"/>
      <c r="C204" s="1475"/>
      <c r="D204" s="1475"/>
      <c r="E204" s="1475"/>
      <c r="F204" s="1475"/>
    </row>
    <row r="205" spans="1:6" ht="15">
      <c r="A205" s="1475"/>
      <c r="B205" s="1475"/>
      <c r="C205" s="1475"/>
      <c r="D205" s="1475"/>
      <c r="E205" s="1475"/>
      <c r="F205" s="1475"/>
    </row>
    <row r="206" spans="1:6" ht="15">
      <c r="A206" s="1475"/>
      <c r="B206" s="1475"/>
      <c r="C206" s="1475"/>
      <c r="D206" s="1475"/>
      <c r="E206" s="1475"/>
      <c r="F206" s="1475"/>
    </row>
    <row r="207" spans="1:6" ht="15">
      <c r="A207" s="1475"/>
      <c r="B207" s="1475"/>
      <c r="C207" s="1475"/>
      <c r="D207" s="1475"/>
      <c r="E207" s="1475"/>
      <c r="F207" s="1475"/>
    </row>
    <row r="208" spans="1:6" ht="15">
      <c r="A208" s="1475"/>
      <c r="B208" s="1475"/>
      <c r="C208" s="1475"/>
      <c r="D208" s="1475"/>
      <c r="E208" s="1475"/>
      <c r="F208" s="1475"/>
    </row>
    <row r="209" spans="1:6" ht="15">
      <c r="A209" s="1475"/>
      <c r="B209" s="1475"/>
      <c r="C209" s="1475"/>
      <c r="D209" s="1475"/>
      <c r="E209" s="1475"/>
      <c r="F209" s="1475"/>
    </row>
    <row r="210" spans="1:6" ht="15">
      <c r="A210" s="1475"/>
      <c r="B210" s="1475"/>
      <c r="C210" s="1475"/>
      <c r="D210" s="1475"/>
      <c r="E210" s="1475"/>
      <c r="F210" s="1475"/>
    </row>
    <row r="211" spans="1:6" ht="15">
      <c r="A211" s="1475"/>
      <c r="B211" s="1475"/>
      <c r="C211" s="1475"/>
      <c r="D211" s="1475"/>
      <c r="E211" s="1475"/>
      <c r="F211" s="1475"/>
    </row>
    <row r="212" spans="1:6" ht="15">
      <c r="A212" s="1475"/>
      <c r="B212" s="1475"/>
      <c r="C212" s="1475"/>
      <c r="D212" s="1475"/>
      <c r="E212" s="1475"/>
      <c r="F212" s="1475"/>
    </row>
    <row r="213" spans="1:6" ht="15">
      <c r="A213" s="1475"/>
      <c r="B213" s="1475"/>
      <c r="C213" s="1475"/>
      <c r="D213" s="1475"/>
      <c r="E213" s="1475"/>
      <c r="F213" s="1475"/>
    </row>
    <row r="214" spans="1:6" ht="15">
      <c r="A214" s="1475"/>
      <c r="B214" s="1475"/>
      <c r="C214" s="1475"/>
      <c r="D214" s="1475"/>
      <c r="E214" s="1475"/>
      <c r="F214" s="1475"/>
    </row>
    <row r="215" spans="1:6" ht="15">
      <c r="A215" s="1475"/>
      <c r="B215" s="1475"/>
      <c r="C215" s="1475"/>
      <c r="D215" s="1475"/>
      <c r="E215" s="1475"/>
      <c r="F215" s="1475"/>
    </row>
    <row r="216" spans="1:6" ht="15">
      <c r="A216" s="1475"/>
      <c r="B216" s="1475"/>
      <c r="C216" s="1475"/>
      <c r="D216" s="1475"/>
      <c r="E216" s="1475"/>
      <c r="F216" s="1475"/>
    </row>
    <row r="217" spans="1:6" ht="15">
      <c r="A217" s="1475"/>
      <c r="B217" s="1475"/>
      <c r="C217" s="1475"/>
      <c r="D217" s="1475"/>
      <c r="E217" s="1475"/>
      <c r="F217" s="1475"/>
    </row>
    <row r="218" spans="1:6" ht="15">
      <c r="A218" s="1475"/>
      <c r="B218" s="1475"/>
      <c r="C218" s="1475"/>
      <c r="D218" s="1475"/>
      <c r="E218" s="1475"/>
      <c r="F218" s="1475"/>
    </row>
    <row r="219" spans="1:6" ht="15">
      <c r="A219" s="1475"/>
      <c r="B219" s="1475"/>
      <c r="C219" s="1475"/>
      <c r="D219" s="1475"/>
      <c r="E219" s="1475"/>
      <c r="F219" s="1475"/>
    </row>
    <row r="220" spans="1:6" ht="15">
      <c r="A220" s="1475"/>
      <c r="B220" s="1475"/>
      <c r="C220" s="1475"/>
      <c r="D220" s="1475"/>
      <c r="E220" s="1475"/>
      <c r="F220" s="1475"/>
    </row>
    <row r="221" spans="1:6" ht="15">
      <c r="A221" s="1475"/>
      <c r="B221" s="1475"/>
      <c r="C221" s="1475"/>
      <c r="D221" s="1475"/>
      <c r="E221" s="1475"/>
      <c r="F221" s="1475"/>
    </row>
    <row r="222" spans="1:6" ht="15">
      <c r="A222" s="1475"/>
      <c r="B222" s="1475"/>
      <c r="C222" s="1475"/>
      <c r="D222" s="1475"/>
      <c r="E222" s="1475"/>
      <c r="F222" s="1475"/>
    </row>
    <row r="223" spans="1:6" ht="15">
      <c r="A223" s="1475"/>
      <c r="B223" s="1475"/>
      <c r="C223" s="1475"/>
      <c r="D223" s="1475"/>
      <c r="E223" s="1475"/>
      <c r="F223" s="1475"/>
    </row>
    <row r="224" spans="1:6" ht="15">
      <c r="A224" s="1475"/>
      <c r="B224" s="1475"/>
      <c r="C224" s="1475"/>
      <c r="D224" s="1475"/>
      <c r="E224" s="1475"/>
      <c r="F224" s="1475"/>
    </row>
    <row r="225" spans="1:6" ht="15">
      <c r="A225" s="1475"/>
      <c r="B225" s="1475"/>
      <c r="C225" s="1475"/>
      <c r="D225" s="1475"/>
      <c r="E225" s="1475"/>
      <c r="F225" s="1475"/>
    </row>
    <row r="226" spans="1:6" ht="15">
      <c r="A226" s="1475"/>
      <c r="B226" s="1475"/>
      <c r="C226" s="1475"/>
      <c r="D226" s="1475"/>
      <c r="E226" s="1475"/>
      <c r="F226" s="1475"/>
    </row>
    <row r="227" spans="1:6" ht="15">
      <c r="A227" s="1475"/>
      <c r="B227" s="1475"/>
      <c r="C227" s="1475"/>
      <c r="D227" s="1475"/>
      <c r="E227" s="1475"/>
      <c r="F227" s="1475"/>
    </row>
    <row r="228" spans="1:6" ht="15">
      <c r="A228" s="1475"/>
      <c r="B228" s="1475"/>
      <c r="C228" s="1475"/>
      <c r="D228" s="1475"/>
      <c r="E228" s="1475"/>
      <c r="F228" s="1475"/>
    </row>
    <row r="229" spans="1:6" ht="15">
      <c r="A229" s="1475"/>
      <c r="B229" s="1475"/>
      <c r="C229" s="1475"/>
      <c r="D229" s="1475"/>
      <c r="E229" s="1475"/>
      <c r="F229" s="1475"/>
    </row>
    <row r="230" spans="1:6" ht="15">
      <c r="A230" s="1475"/>
      <c r="B230" s="1475"/>
      <c r="C230" s="1475"/>
      <c r="D230" s="1475"/>
      <c r="E230" s="1475"/>
      <c r="F230" s="1475"/>
    </row>
    <row r="231" spans="1:6" ht="15">
      <c r="A231" s="1475"/>
      <c r="B231" s="1475"/>
      <c r="C231" s="1475"/>
      <c r="D231" s="1475"/>
      <c r="E231" s="1475"/>
      <c r="F231" s="1475"/>
    </row>
    <row r="232" spans="1:6" ht="15">
      <c r="A232" s="1475"/>
      <c r="B232" s="1475"/>
      <c r="C232" s="1475"/>
      <c r="D232" s="1475"/>
      <c r="E232" s="1475"/>
      <c r="F232" s="1475"/>
    </row>
    <row r="233" spans="1:6" ht="15">
      <c r="A233" s="1475"/>
      <c r="B233" s="1475"/>
      <c r="C233" s="1475"/>
      <c r="D233" s="1475"/>
      <c r="E233" s="1475"/>
      <c r="F233" s="1475"/>
    </row>
    <row r="234" spans="1:6" ht="15">
      <c r="A234" s="1475"/>
      <c r="B234" s="1475"/>
      <c r="C234" s="1475"/>
      <c r="D234" s="1475"/>
      <c r="E234" s="1475"/>
      <c r="F234" s="1475"/>
    </row>
    <row r="235" spans="1:6" ht="15">
      <c r="A235" s="1475"/>
      <c r="B235" s="1475"/>
      <c r="C235" s="1475"/>
      <c r="D235" s="1475"/>
      <c r="E235" s="1475"/>
      <c r="F235" s="1475"/>
    </row>
    <row r="236" spans="1:6" ht="15">
      <c r="A236" s="1475"/>
      <c r="B236" s="1475"/>
      <c r="C236" s="1475"/>
      <c r="D236" s="1475"/>
      <c r="E236" s="1475"/>
      <c r="F236" s="1475"/>
    </row>
    <row r="237" spans="1:6" ht="15">
      <c r="A237" s="1475"/>
      <c r="B237" s="1475"/>
      <c r="C237" s="1475"/>
      <c r="D237" s="1475"/>
      <c r="E237" s="1475"/>
      <c r="F237" s="1475"/>
    </row>
    <row r="238" spans="1:6" ht="15">
      <c r="A238" s="1475"/>
      <c r="B238" s="1475"/>
      <c r="C238" s="1475"/>
      <c r="D238" s="1475"/>
      <c r="E238" s="1475"/>
      <c r="F238" s="1475"/>
    </row>
    <row r="239" spans="1:6" ht="15">
      <c r="A239" s="1475"/>
      <c r="B239" s="1475"/>
      <c r="C239" s="1475"/>
      <c r="D239" s="1475"/>
      <c r="E239" s="1475"/>
      <c r="F239" s="1475"/>
    </row>
    <row r="240" spans="1:6" ht="15">
      <c r="A240" s="1475"/>
      <c r="B240" s="1475"/>
      <c r="C240" s="1475"/>
      <c r="D240" s="1475"/>
      <c r="E240" s="1475"/>
      <c r="F240" s="1475"/>
    </row>
    <row r="241" spans="1:6" ht="15">
      <c r="A241" s="1475"/>
      <c r="B241" s="1475"/>
      <c r="C241" s="1475"/>
      <c r="D241" s="1475"/>
      <c r="E241" s="1475"/>
      <c r="F241" s="1475"/>
    </row>
    <row r="242" spans="1:6" ht="15">
      <c r="A242" s="1475"/>
      <c r="B242" s="1475"/>
      <c r="C242" s="1475"/>
      <c r="D242" s="1475"/>
      <c r="E242" s="1475"/>
      <c r="F242" s="1475"/>
    </row>
    <row r="243" spans="1:6" ht="15">
      <c r="A243" s="1475"/>
      <c r="B243" s="1475"/>
      <c r="C243" s="1475"/>
      <c r="D243" s="1475"/>
      <c r="E243" s="1475"/>
      <c r="F243" s="1475"/>
    </row>
    <row r="244" spans="1:6" ht="15">
      <c r="A244" s="1475"/>
      <c r="B244" s="1475"/>
      <c r="C244" s="1475"/>
      <c r="D244" s="1475"/>
      <c r="E244" s="1475"/>
      <c r="F244" s="1475"/>
    </row>
    <row r="245" spans="1:6" ht="15">
      <c r="A245" s="1475"/>
      <c r="B245" s="1475"/>
      <c r="C245" s="1475"/>
      <c r="D245" s="1475"/>
      <c r="E245" s="1475"/>
      <c r="F245" s="1475"/>
    </row>
    <row r="246" spans="1:6" ht="15">
      <c r="A246" s="1475"/>
      <c r="B246" s="1475"/>
      <c r="C246" s="1475"/>
      <c r="D246" s="1475"/>
      <c r="E246" s="1475"/>
      <c r="F246" s="1475"/>
    </row>
    <row r="247" spans="1:6" ht="15">
      <c r="A247" s="1475"/>
      <c r="B247" s="1475"/>
      <c r="C247" s="1475"/>
      <c r="D247" s="1475"/>
      <c r="E247" s="1475"/>
      <c r="F247" s="1475"/>
    </row>
    <row r="248" spans="1:6" ht="15">
      <c r="A248" s="1475"/>
      <c r="B248" s="1475"/>
      <c r="C248" s="1475"/>
      <c r="D248" s="1475"/>
      <c r="E248" s="1475"/>
      <c r="F248" s="1475"/>
    </row>
    <row r="249" spans="1:6" ht="15">
      <c r="A249" s="1475"/>
      <c r="B249" s="1475"/>
      <c r="C249" s="1475"/>
      <c r="D249" s="1475"/>
      <c r="E249" s="1475"/>
      <c r="F249" s="1475"/>
    </row>
  </sheetData>
  <mergeCells count="3">
    <mergeCell ref="C5:D5"/>
    <mergeCell ref="E5:F5"/>
    <mergeCell ref="H5:I5"/>
  </mergeCells>
  <conditionalFormatting sqref="C9">
    <cfRule type="cellIs" dxfId="9" priority="1" operator="equal">
      <formula>"No"</formula>
    </cfRule>
  </conditionalFormatting>
  <pageMargins left="0.7" right="0.7" top="0.75" bottom="0.75" header="0.3" footer="0.3"/>
  <pageSetup scale="99" orientation="portrait" r:id="rId1"/>
  <headerFooter>
    <oddFooter>&amp;L&amp;8&amp;Z&amp;F/&amp;A</oddFooter>
  </headerFooter>
  <colBreaks count="1" manualBreakCount="1">
    <brk id="5" max="1048575" man="1"/>
  </colBreaks>
  <drawing r:id="rId2"/>
</worksheet>
</file>

<file path=xl/worksheets/sheet18.xml><?xml version="1.0" encoding="utf-8"?>
<worksheet xmlns="http://schemas.openxmlformats.org/spreadsheetml/2006/main" xmlns:r="http://schemas.openxmlformats.org/officeDocument/2006/relationships">
  <dimension ref="A1:U25"/>
  <sheetViews>
    <sheetView workbookViewId="0"/>
  </sheetViews>
  <sheetFormatPr defaultRowHeight="12.75"/>
  <cols>
    <col min="1" max="1" width="4.140625" style="324" customWidth="1"/>
    <col min="2" max="2" width="6.5703125" style="323" customWidth="1"/>
    <col min="3" max="3" width="7.42578125" style="323" customWidth="1"/>
    <col min="4" max="4" width="36.85546875" style="323" customWidth="1"/>
    <col min="5" max="5" width="10.7109375" style="323" customWidth="1"/>
    <col min="6" max="6" width="13.5703125" style="323" customWidth="1"/>
    <col min="7" max="7" width="1.28515625" style="323" customWidth="1"/>
    <col min="8" max="8" width="10.7109375" style="323" customWidth="1"/>
    <col min="9" max="9" width="13.5703125" style="323" customWidth="1"/>
    <col min="10" max="10" width="1.28515625" style="323" customWidth="1"/>
    <col min="11" max="11" width="10.7109375" style="323" customWidth="1"/>
    <col min="12" max="12" width="13.5703125" style="323" customWidth="1"/>
    <col min="13" max="13" width="1" style="323" customWidth="1"/>
    <col min="14" max="14" width="10.7109375" style="323" bestFit="1" customWidth="1"/>
    <col min="15" max="15" width="18.140625" bestFit="1" customWidth="1"/>
    <col min="16" max="16" width="1.42578125" customWidth="1"/>
    <col min="17" max="17" width="10.7109375" bestFit="1" customWidth="1"/>
    <col min="18" max="18" width="18.140625" bestFit="1" customWidth="1"/>
    <col min="19" max="21" width="8.85546875" customWidth="1"/>
    <col min="22" max="16384" width="9.140625" style="323"/>
  </cols>
  <sheetData>
    <row r="1" spans="1:21" ht="15">
      <c r="A1" s="2090" t="s">
        <v>1108</v>
      </c>
      <c r="B1" s="783"/>
      <c r="C1" s="783"/>
      <c r="D1" s="783"/>
      <c r="E1" s="783"/>
      <c r="F1" s="783"/>
      <c r="G1" s="607"/>
      <c r="I1" s="607"/>
    </row>
    <row r="2" spans="1:21" ht="15">
      <c r="A2" s="2091" t="s">
        <v>4494</v>
      </c>
      <c r="B2" s="881"/>
      <c r="C2" s="881"/>
      <c r="D2" s="881"/>
      <c r="E2" s="881"/>
      <c r="F2" s="881"/>
      <c r="G2" s="872"/>
      <c r="I2" s="872"/>
    </row>
    <row r="3" spans="1:21" ht="12" customHeight="1">
      <c r="A3" s="2092" t="s">
        <v>4495</v>
      </c>
      <c r="B3" s="662"/>
      <c r="C3" s="662"/>
      <c r="D3" s="662"/>
    </row>
    <row r="4" spans="1:21" s="326" customFormat="1">
      <c r="O4"/>
      <c r="P4"/>
      <c r="Q4"/>
      <c r="R4"/>
      <c r="S4"/>
      <c r="T4"/>
      <c r="U4"/>
    </row>
    <row r="5" spans="1:21" s="631" customFormat="1" ht="15" customHeight="1">
      <c r="A5" s="1005"/>
      <c r="B5" s="1005"/>
      <c r="C5" s="1005"/>
      <c r="D5" s="1868"/>
      <c r="E5" s="3165" t="str">
        <f>+[2]Summary!C6</f>
        <v>Brannan Paving</v>
      </c>
      <c r="F5" s="3166"/>
      <c r="G5" s="629"/>
      <c r="H5" s="3167" t="str">
        <f>+[2]Summary!D6</f>
        <v>Cox Paving</v>
      </c>
      <c r="I5" s="3168"/>
      <c r="K5" s="3169" t="str">
        <f>+[2]Summary!E6</f>
        <v xml:space="preserve">Intermountain </v>
      </c>
      <c r="L5" s="3170"/>
      <c r="N5" s="3169" t="str">
        <f>+D24</f>
        <v>Ronald Wagner &amp; Co LP</v>
      </c>
      <c r="O5" s="3170"/>
      <c r="P5"/>
      <c r="Q5"/>
      <c r="R5"/>
      <c r="S5"/>
      <c r="T5"/>
      <c r="U5"/>
    </row>
    <row r="6" spans="1:21" s="325" customFormat="1" ht="15" customHeight="1">
      <c r="A6" s="2093" t="s">
        <v>4496</v>
      </c>
      <c r="B6" s="2094" t="s">
        <v>1759</v>
      </c>
      <c r="C6" s="2095" t="s">
        <v>314</v>
      </c>
      <c r="D6" s="2096" t="s">
        <v>4497</v>
      </c>
      <c r="E6" s="2097" t="s">
        <v>1275</v>
      </c>
      <c r="F6" s="2014" t="s">
        <v>4451</v>
      </c>
      <c r="G6" s="883"/>
      <c r="H6" s="2098" t="s">
        <v>4498</v>
      </c>
      <c r="I6" s="2098" t="s">
        <v>4451</v>
      </c>
      <c r="J6" s="883"/>
      <c r="K6" s="2098" t="s">
        <v>4498</v>
      </c>
      <c r="L6" s="2098" t="s">
        <v>4451</v>
      </c>
      <c r="N6" s="2098" t="s">
        <v>4498</v>
      </c>
      <c r="O6" s="2098" t="s">
        <v>4451</v>
      </c>
      <c r="P6"/>
      <c r="Q6"/>
      <c r="R6"/>
      <c r="S6"/>
      <c r="T6"/>
      <c r="U6"/>
    </row>
    <row r="7" spans="1:21" s="325" customFormat="1" ht="15" customHeight="1">
      <c r="A7" s="2099">
        <v>1</v>
      </c>
      <c r="B7" s="2100" t="s">
        <v>4499</v>
      </c>
      <c r="C7" s="2101">
        <v>902173</v>
      </c>
      <c r="D7" s="2102" t="s">
        <v>4500</v>
      </c>
      <c r="E7" s="2103">
        <v>1.7849999999999999</v>
      </c>
      <c r="F7" s="2104">
        <f>+E7*C7</f>
        <v>1610378.8049999999</v>
      </c>
      <c r="G7" s="2105"/>
      <c r="H7" s="2106">
        <v>1.8</v>
      </c>
      <c r="I7" s="2107">
        <f>+H7*C7</f>
        <v>1623911.4000000001</v>
      </c>
      <c r="J7" s="2108"/>
      <c r="K7" s="2106">
        <v>2.29</v>
      </c>
      <c r="L7" s="2107">
        <f>+K7*C7</f>
        <v>2065976.17</v>
      </c>
      <c r="N7" s="2106">
        <v>1.83</v>
      </c>
      <c r="O7" s="2107">
        <f>+N7*C7</f>
        <v>1650976.59</v>
      </c>
      <c r="P7"/>
      <c r="Q7"/>
      <c r="R7"/>
      <c r="S7"/>
      <c r="T7"/>
      <c r="U7"/>
    </row>
    <row r="8" spans="1:21" s="325" customFormat="1" ht="60.75" customHeight="1">
      <c r="A8" s="2109">
        <v>2</v>
      </c>
      <c r="B8" s="2110" t="s">
        <v>1763</v>
      </c>
      <c r="C8" s="2111">
        <v>1</v>
      </c>
      <c r="D8" s="2112" t="s">
        <v>4501</v>
      </c>
      <c r="E8" s="2113">
        <v>22500</v>
      </c>
      <c r="F8" s="2104">
        <f>+E8*C8</f>
        <v>22500</v>
      </c>
      <c r="G8" s="2114"/>
      <c r="H8" s="2115">
        <v>35000</v>
      </c>
      <c r="I8" s="2116">
        <f>+H8*C8</f>
        <v>35000</v>
      </c>
      <c r="J8" s="2114"/>
      <c r="K8" s="2115">
        <v>30000</v>
      </c>
      <c r="L8" s="2117">
        <f>+K8*C8</f>
        <v>30000</v>
      </c>
      <c r="N8" s="2115">
        <v>26043</v>
      </c>
      <c r="O8" s="2117">
        <f>+N8*C8</f>
        <v>26043</v>
      </c>
      <c r="P8"/>
      <c r="Q8"/>
      <c r="R8"/>
      <c r="S8"/>
      <c r="T8"/>
      <c r="U8"/>
    </row>
    <row r="9" spans="1:21" s="325" customFormat="1" ht="18.75" customHeight="1" thickBot="1">
      <c r="A9" s="2118">
        <v>3</v>
      </c>
      <c r="B9" s="2119" t="s">
        <v>1763</v>
      </c>
      <c r="C9" s="2120">
        <v>1</v>
      </c>
      <c r="D9" s="2121" t="s">
        <v>4502</v>
      </c>
      <c r="E9" s="2122">
        <v>155000</v>
      </c>
      <c r="F9" s="2122">
        <f>+E9*C9</f>
        <v>155000</v>
      </c>
      <c r="G9" s="2114"/>
      <c r="H9" s="2123">
        <f>+E9</f>
        <v>155000</v>
      </c>
      <c r="I9" s="2124">
        <f>+H9*C9</f>
        <v>155000</v>
      </c>
      <c r="J9" s="2125"/>
      <c r="K9" s="2123">
        <f>+E9</f>
        <v>155000</v>
      </c>
      <c r="L9" s="2124">
        <f>+K9*C9</f>
        <v>155000</v>
      </c>
      <c r="M9" s="323"/>
      <c r="N9" s="2123">
        <f>+H9</f>
        <v>155000</v>
      </c>
      <c r="O9" s="2124">
        <f>+N9</f>
        <v>155000</v>
      </c>
      <c r="P9"/>
      <c r="Q9"/>
      <c r="R9"/>
      <c r="S9"/>
      <c r="T9"/>
      <c r="U9"/>
    </row>
    <row r="10" spans="1:21" ht="13.5" thickTop="1">
      <c r="A10" s="326"/>
      <c r="B10" s="326"/>
      <c r="C10" s="326"/>
      <c r="D10" s="326"/>
      <c r="E10" s="2126" t="s">
        <v>1218</v>
      </c>
      <c r="F10" s="2127">
        <f>SUM(F7:F9)</f>
        <v>1787878.8049999999</v>
      </c>
      <c r="G10" s="326"/>
      <c r="H10" s="1065" t="s">
        <v>1218</v>
      </c>
      <c r="I10" s="2128">
        <f>SUM(I7:I9)</f>
        <v>1813911.4000000001</v>
      </c>
      <c r="K10" s="1065" t="s">
        <v>1218</v>
      </c>
      <c r="L10" s="2128">
        <f>SUM(L7:L9)</f>
        <v>2250976.17</v>
      </c>
      <c r="N10" s="1065" t="s">
        <v>1218</v>
      </c>
      <c r="O10" s="2128">
        <f>SUM(O7:O9)</f>
        <v>1832019.59</v>
      </c>
    </row>
    <row r="11" spans="1:21">
      <c r="A11" s="326"/>
      <c r="B11" s="326"/>
      <c r="C11" s="326"/>
      <c r="D11" s="326"/>
      <c r="E11" s="326"/>
      <c r="F11" s="326"/>
      <c r="G11" s="326"/>
      <c r="I11" s="326"/>
      <c r="O11" s="323"/>
    </row>
    <row r="12" spans="1:21">
      <c r="A12" s="326"/>
      <c r="B12" s="326"/>
      <c r="D12" s="329"/>
      <c r="E12" s="329" t="s">
        <v>3180</v>
      </c>
      <c r="F12" s="2129" t="s">
        <v>392</v>
      </c>
      <c r="G12" s="326"/>
      <c r="I12" s="2129" t="s">
        <v>392</v>
      </c>
      <c r="L12" s="2129" t="s">
        <v>392</v>
      </c>
      <c r="O12" s="2129" t="s">
        <v>392</v>
      </c>
    </row>
    <row r="13" spans="1:21">
      <c r="J13" s="571"/>
      <c r="K13" s="571"/>
      <c r="L13" s="571"/>
      <c r="M13" s="571"/>
      <c r="N13" s="571"/>
      <c r="O13" s="571"/>
    </row>
    <row r="14" spans="1:21">
      <c r="D14" s="1032" t="s">
        <v>1138</v>
      </c>
      <c r="J14"/>
      <c r="K14"/>
      <c r="L14"/>
      <c r="M14"/>
      <c r="N14"/>
    </row>
    <row r="15" spans="1:21">
      <c r="A15" s="326"/>
      <c r="D15" s="2130" t="s">
        <v>3181</v>
      </c>
      <c r="E15" s="2130" t="s">
        <v>3182</v>
      </c>
      <c r="F15" s="2131" t="s">
        <v>307</v>
      </c>
      <c r="J15"/>
      <c r="K15"/>
      <c r="L15"/>
      <c r="M15"/>
      <c r="N15"/>
    </row>
    <row r="16" spans="1:21" ht="15" customHeight="1">
      <c r="A16" s="326"/>
      <c r="D16" s="2132" t="s">
        <v>3183</v>
      </c>
      <c r="E16" s="2132" t="s">
        <v>3184</v>
      </c>
      <c r="F16" s="2133" t="s">
        <v>307</v>
      </c>
      <c r="J16"/>
      <c r="K16"/>
      <c r="L16"/>
      <c r="M16"/>
      <c r="N16"/>
    </row>
    <row r="17" spans="1:6" ht="15" customHeight="1">
      <c r="A17" s="326"/>
      <c r="D17" s="2130" t="s">
        <v>3185</v>
      </c>
      <c r="E17" s="2130" t="s">
        <v>3186</v>
      </c>
      <c r="F17" s="2131" t="s">
        <v>307</v>
      </c>
    </row>
    <row r="18" spans="1:6">
      <c r="A18" s="326"/>
      <c r="D18" s="2132" t="s">
        <v>3187</v>
      </c>
      <c r="E18" s="2132" t="s">
        <v>3188</v>
      </c>
      <c r="F18" s="2133" t="s">
        <v>307</v>
      </c>
    </row>
    <row r="19" spans="1:6">
      <c r="D19" s="2130" t="s">
        <v>3189</v>
      </c>
      <c r="E19" s="2130" t="s">
        <v>3190</v>
      </c>
      <c r="F19" s="2131" t="s">
        <v>307</v>
      </c>
    </row>
    <row r="20" spans="1:6">
      <c r="D20" s="2132" t="s">
        <v>3191</v>
      </c>
      <c r="E20" s="2132" t="s">
        <v>3192</v>
      </c>
      <c r="F20" s="2133" t="s">
        <v>307</v>
      </c>
    </row>
    <row r="21" spans="1:6">
      <c r="D21" s="2130" t="s">
        <v>3193</v>
      </c>
      <c r="E21" s="2130" t="s">
        <v>3194</v>
      </c>
      <c r="F21" s="2131" t="s">
        <v>307</v>
      </c>
    </row>
    <row r="22" spans="1:6">
      <c r="D22" s="2132" t="s">
        <v>1744</v>
      </c>
      <c r="E22" s="2132" t="s">
        <v>3195</v>
      </c>
      <c r="F22" s="2133" t="s">
        <v>307</v>
      </c>
    </row>
    <row r="23" spans="1:6">
      <c r="B23" s="3164"/>
      <c r="C23" s="3164"/>
      <c r="D23" s="2130" t="s">
        <v>266</v>
      </c>
      <c r="E23" s="2130" t="s">
        <v>349</v>
      </c>
      <c r="F23" s="2131" t="s">
        <v>307</v>
      </c>
    </row>
    <row r="24" spans="1:6">
      <c r="B24" s="3164"/>
      <c r="C24" s="3164"/>
      <c r="D24" s="2130" t="s">
        <v>3196</v>
      </c>
      <c r="E24" s="2130" t="s">
        <v>3197</v>
      </c>
      <c r="F24" s="2131" t="s">
        <v>307</v>
      </c>
    </row>
    <row r="25" spans="1:6">
      <c r="D25" s="2132" t="s">
        <v>3198</v>
      </c>
      <c r="E25" s="2132" t="s">
        <v>3199</v>
      </c>
      <c r="F25" s="2133" t="s">
        <v>307</v>
      </c>
    </row>
  </sheetData>
  <mergeCells count="6">
    <mergeCell ref="B24:C24"/>
    <mergeCell ref="E5:F5"/>
    <mergeCell ref="H5:I5"/>
    <mergeCell ref="K5:L5"/>
    <mergeCell ref="N5:O5"/>
    <mergeCell ref="B23:C23"/>
  </mergeCells>
  <pageMargins left="0.7" right="0.7" top="0.75" bottom="0.75" header="0.3" footer="0.3"/>
  <pageSetup orientation="portrait" r:id="rId1"/>
</worksheet>
</file>

<file path=xl/worksheets/sheet19.xml><?xml version="1.0" encoding="utf-8"?>
<worksheet xmlns="http://schemas.openxmlformats.org/spreadsheetml/2006/main" xmlns:r="http://schemas.openxmlformats.org/officeDocument/2006/relationships">
  <dimension ref="A1:Q270"/>
  <sheetViews>
    <sheetView topLeftCell="E1" workbookViewId="0">
      <selection sqref="A1:Q2"/>
    </sheetView>
  </sheetViews>
  <sheetFormatPr defaultRowHeight="12.75"/>
  <cols>
    <col min="1" max="1" width="8.7109375" style="53" customWidth="1"/>
    <col min="2" max="2" width="29.5703125" style="725" customWidth="1"/>
    <col min="3" max="3" width="0.7109375" style="725" customWidth="1"/>
    <col min="4" max="4" width="54.85546875" style="726" customWidth="1"/>
    <col min="5" max="5" width="5.85546875" style="727" customWidth="1"/>
    <col min="6" max="6" width="8" style="727" customWidth="1"/>
    <col min="7" max="7" width="12.5703125" style="727" customWidth="1"/>
    <col min="8" max="8" width="17.140625" style="727" customWidth="1"/>
    <col min="9" max="9" width="1.140625" customWidth="1"/>
    <col min="10" max="10" width="12.5703125" style="727" customWidth="1"/>
    <col min="11" max="11" width="17.140625" style="727" customWidth="1"/>
    <col min="12" max="12" width="1.140625" customWidth="1"/>
    <col min="13" max="13" width="6.5703125" style="727" customWidth="1"/>
    <col min="14" max="14" width="7.140625" style="727" customWidth="1"/>
    <col min="15" max="15" width="1.140625" customWidth="1"/>
    <col min="16" max="16" width="12.5703125" style="727" customWidth="1"/>
    <col min="17" max="17" width="17.140625" style="727" customWidth="1"/>
  </cols>
  <sheetData>
    <row r="1" spans="1:17">
      <c r="A1" s="3174" t="s">
        <v>2242</v>
      </c>
      <c r="B1" s="3175"/>
      <c r="C1" s="3175"/>
      <c r="D1" s="3175"/>
      <c r="E1" s="3175"/>
      <c r="F1" s="3175"/>
      <c r="G1" s="3175"/>
      <c r="H1" s="3175"/>
      <c r="I1" s="3175"/>
      <c r="J1" s="3175"/>
      <c r="K1" s="3175"/>
      <c r="L1" s="3175"/>
      <c r="M1" s="3175"/>
      <c r="N1" s="3175"/>
      <c r="O1" s="3175"/>
      <c r="P1" s="3175"/>
      <c r="Q1" s="3175"/>
    </row>
    <row r="2" spans="1:17" ht="23.25" customHeight="1">
      <c r="A2" s="3175"/>
      <c r="B2" s="3175"/>
      <c r="C2" s="3175"/>
      <c r="D2" s="3175"/>
      <c r="E2" s="3175"/>
      <c r="F2" s="3175"/>
      <c r="G2" s="3175"/>
      <c r="H2" s="3175"/>
      <c r="I2" s="3175"/>
      <c r="J2" s="3175"/>
      <c r="K2" s="3175"/>
      <c r="L2" s="3175"/>
      <c r="M2" s="3175"/>
      <c r="N2" s="3175"/>
      <c r="O2" s="3175"/>
      <c r="P2" s="3175"/>
      <c r="Q2" s="3175"/>
    </row>
    <row r="3" spans="1:17" ht="3" customHeight="1">
      <c r="A3" s="326"/>
    </row>
    <row r="4" spans="1:17">
      <c r="A4" s="782" t="s">
        <v>2243</v>
      </c>
    </row>
    <row r="5" spans="1:17" s="427" customFormat="1" ht="17.25" customHeight="1">
      <c r="A5" s="728"/>
      <c r="B5" s="729"/>
      <c r="C5" s="729"/>
      <c r="D5" s="730"/>
      <c r="E5" s="731"/>
      <c r="F5" s="731"/>
      <c r="G5" s="3176" t="s">
        <v>1940</v>
      </c>
      <c r="H5" s="3176"/>
      <c r="I5" s="732"/>
      <c r="J5" s="3176" t="s">
        <v>1941</v>
      </c>
      <c r="K5" s="3176"/>
      <c r="L5" s="732"/>
      <c r="M5" s="3176" t="s">
        <v>1942</v>
      </c>
      <c r="N5" s="3176"/>
      <c r="O5" s="732"/>
      <c r="P5" s="3176" t="s">
        <v>1943</v>
      </c>
      <c r="Q5" s="3176"/>
    </row>
    <row r="6" spans="1:17" ht="45">
      <c r="A6" s="733" t="s">
        <v>1944</v>
      </c>
      <c r="B6" s="734" t="s">
        <v>1846</v>
      </c>
      <c r="C6" s="734"/>
      <c r="D6" s="735" t="s">
        <v>1272</v>
      </c>
      <c r="E6" s="736" t="s">
        <v>246</v>
      </c>
      <c r="F6" s="733" t="s">
        <v>1115</v>
      </c>
      <c r="G6" s="737" t="s">
        <v>1945</v>
      </c>
      <c r="H6" s="737" t="s">
        <v>1276</v>
      </c>
      <c r="J6" s="737" t="s">
        <v>1945</v>
      </c>
      <c r="K6" s="737" t="s">
        <v>1276</v>
      </c>
      <c r="M6" s="737" t="s">
        <v>1945</v>
      </c>
      <c r="N6" s="737" t="s">
        <v>1276</v>
      </c>
      <c r="P6" s="737" t="s">
        <v>1945</v>
      </c>
      <c r="Q6" s="737" t="s">
        <v>1276</v>
      </c>
    </row>
    <row r="7" spans="1:17" ht="15">
      <c r="A7" s="738">
        <v>1100</v>
      </c>
      <c r="B7" s="739" t="s">
        <v>1946</v>
      </c>
      <c r="C7" s="739"/>
      <c r="D7" s="739" t="s">
        <v>1947</v>
      </c>
      <c r="E7" s="740" t="s">
        <v>217</v>
      </c>
      <c r="F7" s="741">
        <v>100</v>
      </c>
      <c r="G7" s="742">
        <v>2.4</v>
      </c>
      <c r="H7" s="743">
        <f>+G7*F7</f>
        <v>240</v>
      </c>
      <c r="J7" s="744">
        <v>4.26</v>
      </c>
      <c r="K7" s="745">
        <f>+J7*$F7</f>
        <v>426</v>
      </c>
      <c r="M7" s="744"/>
      <c r="N7" s="745">
        <f>+M7*L7</f>
        <v>0</v>
      </c>
      <c r="P7" s="744"/>
      <c r="Q7" s="745">
        <f>+P7*$F7</f>
        <v>0</v>
      </c>
    </row>
    <row r="8" spans="1:17" ht="15">
      <c r="A8" s="746">
        <v>1101</v>
      </c>
      <c r="B8" s="747" t="s">
        <v>1948</v>
      </c>
      <c r="C8" s="747"/>
      <c r="D8" s="747" t="s">
        <v>1949</v>
      </c>
      <c r="E8" s="748" t="s">
        <v>217</v>
      </c>
      <c r="F8" s="749">
        <v>130</v>
      </c>
      <c r="G8" s="750">
        <v>0.91</v>
      </c>
      <c r="H8" s="743">
        <f>+G8*F8</f>
        <v>118.3</v>
      </c>
      <c r="J8" s="751">
        <v>1.04</v>
      </c>
      <c r="K8" s="752">
        <f t="shared" ref="K8:K71" si="0">+J8*$F8</f>
        <v>135.20000000000002</v>
      </c>
      <c r="M8" s="751"/>
      <c r="N8" s="752">
        <f>+M8*L8</f>
        <v>0</v>
      </c>
      <c r="P8" s="751"/>
      <c r="Q8" s="752">
        <f t="shared" ref="Q8:Q71" si="1">+P8*$F8</f>
        <v>0</v>
      </c>
    </row>
    <row r="9" spans="1:17" ht="15">
      <c r="A9" s="738">
        <v>1102</v>
      </c>
      <c r="B9" s="739" t="s">
        <v>1282</v>
      </c>
      <c r="C9" s="739"/>
      <c r="D9" s="739" t="s">
        <v>1950</v>
      </c>
      <c r="E9" s="740" t="s">
        <v>217</v>
      </c>
      <c r="F9" s="741">
        <v>69</v>
      </c>
      <c r="G9" s="742">
        <v>5.52</v>
      </c>
      <c r="H9" s="743">
        <f t="shared" ref="H9:H74" si="2">+G9*F9</f>
        <v>380.88</v>
      </c>
      <c r="J9" s="744">
        <v>5.8199999999999994</v>
      </c>
      <c r="K9" s="745">
        <f t="shared" si="0"/>
        <v>401.58</v>
      </c>
      <c r="M9" s="744"/>
      <c r="N9" s="745">
        <f t="shared" ref="N9:N74" si="3">+M9*L9</f>
        <v>0</v>
      </c>
      <c r="P9" s="744"/>
      <c r="Q9" s="745">
        <f t="shared" si="1"/>
        <v>0</v>
      </c>
    </row>
    <row r="10" spans="1:17" ht="15">
      <c r="A10" s="746">
        <v>1103</v>
      </c>
      <c r="B10" s="747" t="s">
        <v>1951</v>
      </c>
      <c r="C10" s="747"/>
      <c r="D10" s="747" t="s">
        <v>1952</v>
      </c>
      <c r="E10" s="748" t="s">
        <v>217</v>
      </c>
      <c r="F10" s="749">
        <v>95</v>
      </c>
      <c r="G10" s="750">
        <v>7.08</v>
      </c>
      <c r="H10" s="743">
        <f t="shared" si="2"/>
        <v>672.6</v>
      </c>
      <c r="J10" s="751">
        <v>14.82</v>
      </c>
      <c r="K10" s="752">
        <f t="shared" si="0"/>
        <v>1407.9</v>
      </c>
      <c r="M10" s="751"/>
      <c r="N10" s="752">
        <f t="shared" si="3"/>
        <v>0</v>
      </c>
      <c r="P10" s="751"/>
      <c r="Q10" s="752">
        <f t="shared" si="1"/>
        <v>0</v>
      </c>
    </row>
    <row r="11" spans="1:17" ht="15">
      <c r="A11" s="738">
        <v>1104</v>
      </c>
      <c r="B11" s="739" t="s">
        <v>1953</v>
      </c>
      <c r="C11" s="739"/>
      <c r="D11" s="739" t="s">
        <v>1954</v>
      </c>
      <c r="E11" s="740" t="s">
        <v>217</v>
      </c>
      <c r="F11" s="741">
        <v>18</v>
      </c>
      <c r="G11" s="742">
        <v>4.3099999999999996</v>
      </c>
      <c r="H11" s="743">
        <f t="shared" si="2"/>
        <v>77.58</v>
      </c>
      <c r="J11" s="744">
        <v>4.9799999999999995</v>
      </c>
      <c r="K11" s="745">
        <f t="shared" si="0"/>
        <v>89.639999999999986</v>
      </c>
      <c r="M11" s="744"/>
      <c r="N11" s="745">
        <f t="shared" si="3"/>
        <v>0</v>
      </c>
      <c r="P11" s="744"/>
      <c r="Q11" s="745">
        <f t="shared" si="1"/>
        <v>0</v>
      </c>
    </row>
    <row r="12" spans="1:17" ht="15">
      <c r="A12" s="746">
        <v>1105</v>
      </c>
      <c r="B12" s="747" t="s">
        <v>1955</v>
      </c>
      <c r="C12" s="747"/>
      <c r="D12" s="747" t="s">
        <v>1956</v>
      </c>
      <c r="E12" s="748" t="s">
        <v>217</v>
      </c>
      <c r="F12" s="749">
        <v>100</v>
      </c>
      <c r="G12" s="750">
        <v>3.02</v>
      </c>
      <c r="H12" s="743">
        <f t="shared" si="2"/>
        <v>302</v>
      </c>
      <c r="J12" s="751">
        <v>3.4299999999999997</v>
      </c>
      <c r="K12" s="752">
        <f t="shared" si="0"/>
        <v>343</v>
      </c>
      <c r="M12" s="751"/>
      <c r="N12" s="752">
        <f t="shared" si="3"/>
        <v>0</v>
      </c>
      <c r="P12" s="751"/>
      <c r="Q12" s="752">
        <f t="shared" si="1"/>
        <v>0</v>
      </c>
    </row>
    <row r="13" spans="1:17" ht="15">
      <c r="A13" s="738">
        <v>1106</v>
      </c>
      <c r="B13" s="739" t="s">
        <v>1957</v>
      </c>
      <c r="C13" s="739"/>
      <c r="D13" s="739" t="s">
        <v>1958</v>
      </c>
      <c r="E13" s="740" t="s">
        <v>217</v>
      </c>
      <c r="F13" s="753">
        <v>1</v>
      </c>
      <c r="G13" s="742">
        <v>1.18</v>
      </c>
      <c r="H13" s="743">
        <f t="shared" si="2"/>
        <v>1.18</v>
      </c>
      <c r="J13" s="744">
        <v>1.33</v>
      </c>
      <c r="K13" s="745">
        <f t="shared" si="0"/>
        <v>1.33</v>
      </c>
      <c r="M13" s="744"/>
      <c r="N13" s="745">
        <f t="shared" si="3"/>
        <v>0</v>
      </c>
      <c r="P13" s="744"/>
      <c r="Q13" s="745">
        <f t="shared" si="1"/>
        <v>0</v>
      </c>
    </row>
    <row r="14" spans="1:17" ht="15">
      <c r="A14" s="754">
        <v>1107</v>
      </c>
      <c r="B14" s="755" t="s">
        <v>1959</v>
      </c>
      <c r="C14" s="755"/>
      <c r="D14" s="755" t="s">
        <v>1960</v>
      </c>
      <c r="E14" s="756" t="s">
        <v>217</v>
      </c>
      <c r="F14" s="757">
        <v>110</v>
      </c>
      <c r="G14" s="750">
        <v>2.35</v>
      </c>
      <c r="H14" s="743">
        <f t="shared" si="2"/>
        <v>258.5</v>
      </c>
      <c r="J14" s="751">
        <v>2.8899999999999997</v>
      </c>
      <c r="K14" s="752">
        <f t="shared" si="0"/>
        <v>317.89999999999998</v>
      </c>
      <c r="M14" s="751"/>
      <c r="N14" s="752">
        <f t="shared" si="3"/>
        <v>0</v>
      </c>
      <c r="P14" s="758"/>
      <c r="Q14" s="752">
        <f t="shared" si="1"/>
        <v>0</v>
      </c>
    </row>
    <row r="15" spans="1:17" ht="25.5">
      <c r="A15" s="738">
        <v>1109</v>
      </c>
      <c r="B15" s="739" t="s">
        <v>1961</v>
      </c>
      <c r="C15" s="739"/>
      <c r="D15" s="739" t="s">
        <v>1962</v>
      </c>
      <c r="E15" s="740" t="s">
        <v>217</v>
      </c>
      <c r="F15" s="741">
        <v>1</v>
      </c>
      <c r="G15" s="742">
        <v>2.8</v>
      </c>
      <c r="H15" s="745">
        <f t="shared" si="2"/>
        <v>2.8</v>
      </c>
      <c r="J15" s="744">
        <v>2.5199999999999996</v>
      </c>
      <c r="K15" s="743">
        <f t="shared" si="0"/>
        <v>2.5199999999999996</v>
      </c>
      <c r="M15" s="744"/>
      <c r="N15" s="745">
        <f t="shared" si="3"/>
        <v>0</v>
      </c>
      <c r="P15" s="744"/>
      <c r="Q15" s="745">
        <f t="shared" si="1"/>
        <v>0</v>
      </c>
    </row>
    <row r="16" spans="1:17" ht="15">
      <c r="A16" s="746">
        <v>1110</v>
      </c>
      <c r="B16" s="747" t="s">
        <v>1963</v>
      </c>
      <c r="C16" s="747"/>
      <c r="D16" s="747" t="s">
        <v>1964</v>
      </c>
      <c r="E16" s="748" t="s">
        <v>217</v>
      </c>
      <c r="F16" s="749">
        <v>150</v>
      </c>
      <c r="G16" s="750">
        <v>1.89</v>
      </c>
      <c r="H16" s="743">
        <f t="shared" si="2"/>
        <v>283.5</v>
      </c>
      <c r="J16" s="751">
        <v>2.2999999999999998</v>
      </c>
      <c r="K16" s="752">
        <f t="shared" si="0"/>
        <v>345</v>
      </c>
      <c r="M16" s="751"/>
      <c r="N16" s="752">
        <f t="shared" si="3"/>
        <v>0</v>
      </c>
      <c r="P16" s="751"/>
      <c r="Q16" s="752">
        <f t="shared" si="1"/>
        <v>0</v>
      </c>
    </row>
    <row r="17" spans="1:17" ht="15">
      <c r="A17" s="738">
        <v>1111</v>
      </c>
      <c r="B17" s="739" t="s">
        <v>1965</v>
      </c>
      <c r="C17" s="739"/>
      <c r="D17" s="739" t="s">
        <v>1966</v>
      </c>
      <c r="E17" s="740" t="s">
        <v>217</v>
      </c>
      <c r="F17" s="741">
        <v>30</v>
      </c>
      <c r="G17" s="742">
        <v>0.15</v>
      </c>
      <c r="H17" s="743">
        <f t="shared" si="2"/>
        <v>4.5</v>
      </c>
      <c r="J17" s="744">
        <v>0.17</v>
      </c>
      <c r="K17" s="745">
        <f t="shared" si="0"/>
        <v>5.1000000000000005</v>
      </c>
      <c r="M17" s="744"/>
      <c r="N17" s="745">
        <f t="shared" si="3"/>
        <v>0</v>
      </c>
      <c r="P17" s="744"/>
      <c r="Q17" s="745">
        <f t="shared" si="1"/>
        <v>0</v>
      </c>
    </row>
    <row r="18" spans="1:17" ht="15">
      <c r="A18" s="746">
        <v>1112</v>
      </c>
      <c r="B18" s="747" t="s">
        <v>1967</v>
      </c>
      <c r="C18" s="747"/>
      <c r="D18" s="747" t="s">
        <v>1301</v>
      </c>
      <c r="E18" s="748" t="s">
        <v>217</v>
      </c>
      <c r="F18" s="749">
        <v>170</v>
      </c>
      <c r="G18" s="750">
        <v>14.95</v>
      </c>
      <c r="H18" s="743">
        <f t="shared" si="2"/>
        <v>2541.5</v>
      </c>
      <c r="J18" s="751">
        <v>15.26</v>
      </c>
      <c r="K18" s="752">
        <f t="shared" si="0"/>
        <v>2594.1999999999998</v>
      </c>
      <c r="M18" s="751"/>
      <c r="N18" s="752">
        <f t="shared" si="3"/>
        <v>0</v>
      </c>
      <c r="P18" s="751"/>
      <c r="Q18" s="752">
        <f t="shared" si="1"/>
        <v>0</v>
      </c>
    </row>
    <row r="19" spans="1:17" ht="15">
      <c r="A19" s="738">
        <v>1114</v>
      </c>
      <c r="B19" s="739" t="s">
        <v>1968</v>
      </c>
      <c r="C19" s="739"/>
      <c r="D19" s="739" t="s">
        <v>1969</v>
      </c>
      <c r="E19" s="740" t="s">
        <v>217</v>
      </c>
      <c r="F19" s="741">
        <v>32</v>
      </c>
      <c r="G19" s="744">
        <v>0.39319999999999999</v>
      </c>
      <c r="H19" s="743">
        <f t="shared" si="2"/>
        <v>12.5824</v>
      </c>
      <c r="J19" s="744">
        <v>8.94</v>
      </c>
      <c r="K19" s="745">
        <f t="shared" si="0"/>
        <v>286.08</v>
      </c>
      <c r="M19" s="744"/>
      <c r="N19" s="745">
        <f t="shared" si="3"/>
        <v>0</v>
      </c>
      <c r="P19" s="744"/>
      <c r="Q19" s="745">
        <f t="shared" si="1"/>
        <v>0</v>
      </c>
    </row>
    <row r="20" spans="1:17" ht="15">
      <c r="A20" s="746">
        <v>1117</v>
      </c>
      <c r="B20" s="747" t="s">
        <v>1970</v>
      </c>
      <c r="C20" s="747"/>
      <c r="D20" s="747" t="s">
        <v>1971</v>
      </c>
      <c r="E20" s="748" t="s">
        <v>217</v>
      </c>
      <c r="F20" s="749">
        <v>30</v>
      </c>
      <c r="G20" s="751">
        <v>2.8</v>
      </c>
      <c r="H20" s="752">
        <f t="shared" si="2"/>
        <v>84</v>
      </c>
      <c r="J20" s="751">
        <v>2.65</v>
      </c>
      <c r="K20" s="743">
        <f t="shared" si="0"/>
        <v>79.5</v>
      </c>
      <c r="M20" s="751"/>
      <c r="N20" s="752">
        <f t="shared" si="3"/>
        <v>0</v>
      </c>
      <c r="P20" s="751"/>
      <c r="Q20" s="752">
        <f t="shared" si="1"/>
        <v>0</v>
      </c>
    </row>
    <row r="21" spans="1:17" ht="15">
      <c r="A21" s="738">
        <v>1119</v>
      </c>
      <c r="B21" s="739" t="s">
        <v>1972</v>
      </c>
      <c r="C21" s="739"/>
      <c r="D21" s="739" t="s">
        <v>1973</v>
      </c>
      <c r="E21" s="740" t="s">
        <v>217</v>
      </c>
      <c r="F21" s="753">
        <v>1</v>
      </c>
      <c r="G21" s="744">
        <v>9.57</v>
      </c>
      <c r="H21" s="743">
        <f t="shared" si="2"/>
        <v>9.57</v>
      </c>
      <c r="J21" s="744">
        <v>18.850000000000001</v>
      </c>
      <c r="K21" s="745">
        <f t="shared" si="0"/>
        <v>18.850000000000001</v>
      </c>
      <c r="M21" s="744"/>
      <c r="N21" s="745">
        <f t="shared" si="3"/>
        <v>0</v>
      </c>
      <c r="P21" s="744"/>
      <c r="Q21" s="745">
        <f t="shared" si="1"/>
        <v>0</v>
      </c>
    </row>
    <row r="22" spans="1:17" ht="15">
      <c r="A22" s="754">
        <v>1120</v>
      </c>
      <c r="B22" s="755" t="s">
        <v>1974</v>
      </c>
      <c r="C22" s="755"/>
      <c r="D22" s="755" t="s">
        <v>1975</v>
      </c>
      <c r="E22" s="756" t="s">
        <v>217</v>
      </c>
      <c r="F22" s="757">
        <v>100</v>
      </c>
      <c r="G22" s="751">
        <v>0.03</v>
      </c>
      <c r="H22" s="743">
        <f t="shared" si="2"/>
        <v>3</v>
      </c>
      <c r="J22" s="751">
        <v>0.04</v>
      </c>
      <c r="K22" s="752">
        <f t="shared" si="0"/>
        <v>4</v>
      </c>
      <c r="M22" s="751"/>
      <c r="N22" s="752">
        <f t="shared" si="3"/>
        <v>0</v>
      </c>
      <c r="P22" s="758"/>
      <c r="Q22" s="752">
        <f t="shared" si="1"/>
        <v>0</v>
      </c>
    </row>
    <row r="23" spans="1:17" ht="15">
      <c r="A23" s="738">
        <v>1121</v>
      </c>
      <c r="B23" s="739" t="s">
        <v>1976</v>
      </c>
      <c r="C23" s="739"/>
      <c r="D23" s="739" t="s">
        <v>1977</v>
      </c>
      <c r="E23" s="740" t="s">
        <v>217</v>
      </c>
      <c r="F23" s="741">
        <v>50</v>
      </c>
      <c r="G23" s="744">
        <v>3.61</v>
      </c>
      <c r="H23" s="745">
        <f t="shared" si="2"/>
        <v>180.5</v>
      </c>
      <c r="J23" s="744">
        <v>3.3</v>
      </c>
      <c r="K23" s="743">
        <f t="shared" si="0"/>
        <v>165</v>
      </c>
      <c r="M23" s="744"/>
      <c r="N23" s="745">
        <f t="shared" si="3"/>
        <v>0</v>
      </c>
      <c r="P23" s="744"/>
      <c r="Q23" s="745">
        <f t="shared" si="1"/>
        <v>0</v>
      </c>
    </row>
    <row r="24" spans="1:17" ht="15">
      <c r="A24" s="746">
        <v>1122</v>
      </c>
      <c r="B24" s="747" t="s">
        <v>1978</v>
      </c>
      <c r="C24" s="747"/>
      <c r="D24" s="747" t="s">
        <v>1315</v>
      </c>
      <c r="E24" s="748" t="s">
        <v>217</v>
      </c>
      <c r="F24" s="749">
        <v>50</v>
      </c>
      <c r="G24" s="751">
        <v>0</v>
      </c>
      <c r="H24" s="752">
        <f t="shared" si="2"/>
        <v>0</v>
      </c>
      <c r="J24" s="751">
        <v>2.23</v>
      </c>
      <c r="K24" s="743">
        <f t="shared" si="0"/>
        <v>111.5</v>
      </c>
      <c r="M24" s="751"/>
      <c r="N24" s="752">
        <f t="shared" si="3"/>
        <v>0</v>
      </c>
      <c r="P24" s="751"/>
      <c r="Q24" s="752">
        <f t="shared" si="1"/>
        <v>0</v>
      </c>
    </row>
    <row r="25" spans="1:17" ht="15">
      <c r="A25" s="738">
        <v>1125</v>
      </c>
      <c r="B25" s="739" t="s">
        <v>1979</v>
      </c>
      <c r="C25" s="739"/>
      <c r="D25" s="739" t="s">
        <v>1980</v>
      </c>
      <c r="E25" s="740" t="s">
        <v>217</v>
      </c>
      <c r="F25" s="741">
        <v>150</v>
      </c>
      <c r="G25" s="744">
        <v>1.71</v>
      </c>
      <c r="H25" s="743">
        <f t="shared" si="2"/>
        <v>256.5</v>
      </c>
      <c r="J25" s="744">
        <v>9.61</v>
      </c>
      <c r="K25" s="745">
        <f t="shared" si="0"/>
        <v>1441.5</v>
      </c>
      <c r="M25" s="744"/>
      <c r="N25" s="745">
        <f t="shared" si="3"/>
        <v>0</v>
      </c>
      <c r="P25" s="744"/>
      <c r="Q25" s="745">
        <f t="shared" si="1"/>
        <v>0</v>
      </c>
    </row>
    <row r="26" spans="1:17" ht="15">
      <c r="A26" s="746">
        <v>1126</v>
      </c>
      <c r="B26" s="747" t="s">
        <v>1979</v>
      </c>
      <c r="C26" s="747"/>
      <c r="D26" s="747" t="s">
        <v>1981</v>
      </c>
      <c r="E26" s="748" t="s">
        <v>217</v>
      </c>
      <c r="F26" s="749">
        <v>150</v>
      </c>
      <c r="G26" s="751">
        <v>0</v>
      </c>
      <c r="H26" s="752">
        <f t="shared" si="2"/>
        <v>0</v>
      </c>
      <c r="J26" s="751">
        <v>0</v>
      </c>
      <c r="K26" s="752">
        <f t="shared" si="0"/>
        <v>0</v>
      </c>
      <c r="M26" s="751"/>
      <c r="N26" s="752">
        <f t="shared" si="3"/>
        <v>0</v>
      </c>
      <c r="P26" s="751"/>
      <c r="Q26" s="752">
        <f t="shared" si="1"/>
        <v>0</v>
      </c>
    </row>
    <row r="27" spans="1:17" ht="15">
      <c r="A27" s="738">
        <v>1128</v>
      </c>
      <c r="B27" s="739" t="s">
        <v>1318</v>
      </c>
      <c r="C27" s="739"/>
      <c r="D27" s="739" t="s">
        <v>1982</v>
      </c>
      <c r="E27" s="740" t="s">
        <v>217</v>
      </c>
      <c r="F27" s="741">
        <v>100</v>
      </c>
      <c r="G27" s="744">
        <v>3.86</v>
      </c>
      <c r="H27" s="745">
        <f t="shared" si="2"/>
        <v>386</v>
      </c>
      <c r="J27" s="744">
        <v>3.44</v>
      </c>
      <c r="K27" s="743">
        <f t="shared" si="0"/>
        <v>344</v>
      </c>
      <c r="M27" s="744"/>
      <c r="N27" s="745">
        <f t="shared" si="3"/>
        <v>0</v>
      </c>
      <c r="P27" s="744"/>
      <c r="Q27" s="745">
        <f t="shared" si="1"/>
        <v>0</v>
      </c>
    </row>
    <row r="28" spans="1:17" ht="15">
      <c r="A28" s="746">
        <v>1129</v>
      </c>
      <c r="B28" s="747" t="s">
        <v>1321</v>
      </c>
      <c r="C28" s="747"/>
      <c r="D28" s="747" t="s">
        <v>1322</v>
      </c>
      <c r="E28" s="748" t="s">
        <v>217</v>
      </c>
      <c r="F28" s="749">
        <v>90</v>
      </c>
      <c r="G28" s="751">
        <v>5.93</v>
      </c>
      <c r="H28" s="743">
        <f t="shared" si="2"/>
        <v>533.69999999999993</v>
      </c>
      <c r="J28" s="751">
        <v>6.68</v>
      </c>
      <c r="K28" s="752">
        <f t="shared" si="0"/>
        <v>601.19999999999993</v>
      </c>
      <c r="M28" s="751"/>
      <c r="N28" s="752">
        <f t="shared" si="3"/>
        <v>0</v>
      </c>
      <c r="P28" s="751"/>
      <c r="Q28" s="752">
        <f t="shared" si="1"/>
        <v>0</v>
      </c>
    </row>
    <row r="29" spans="1:17" ht="15">
      <c r="A29" s="738">
        <v>1130</v>
      </c>
      <c r="B29" s="739" t="s">
        <v>1323</v>
      </c>
      <c r="C29" s="739"/>
      <c r="D29" s="739" t="s">
        <v>1983</v>
      </c>
      <c r="E29" s="740" t="s">
        <v>217</v>
      </c>
      <c r="F29" s="753">
        <v>1</v>
      </c>
      <c r="G29" s="744">
        <v>1.196</v>
      </c>
      <c r="H29" s="745">
        <f t="shared" si="2"/>
        <v>1.196</v>
      </c>
      <c r="J29" s="744">
        <v>1.07</v>
      </c>
      <c r="K29" s="743">
        <f t="shared" si="0"/>
        <v>1.07</v>
      </c>
      <c r="M29" s="744"/>
      <c r="N29" s="745">
        <f t="shared" si="3"/>
        <v>0</v>
      </c>
      <c r="P29" s="744"/>
      <c r="Q29" s="745">
        <f t="shared" si="1"/>
        <v>0</v>
      </c>
    </row>
    <row r="30" spans="1:17" s="336" customFormat="1" ht="15">
      <c r="A30" s="754">
        <v>1139</v>
      </c>
      <c r="B30" s="755" t="s">
        <v>1984</v>
      </c>
      <c r="C30" s="755"/>
      <c r="D30" s="755" t="s">
        <v>1985</v>
      </c>
      <c r="E30" s="756" t="s">
        <v>217</v>
      </c>
      <c r="F30" s="757">
        <v>22</v>
      </c>
      <c r="G30" s="751">
        <v>6.15</v>
      </c>
      <c r="H30" s="743">
        <f t="shared" si="2"/>
        <v>135.30000000000001</v>
      </c>
      <c r="J30" s="751">
        <v>7.3</v>
      </c>
      <c r="K30" s="752">
        <f t="shared" si="0"/>
        <v>160.6</v>
      </c>
      <c r="M30" s="751"/>
      <c r="N30" s="752">
        <f t="shared" si="3"/>
        <v>0</v>
      </c>
      <c r="P30" s="758"/>
      <c r="Q30" s="752">
        <f t="shared" si="1"/>
        <v>0</v>
      </c>
    </row>
    <row r="31" spans="1:17" ht="15">
      <c r="A31" s="738">
        <v>1143</v>
      </c>
      <c r="B31" s="739" t="s">
        <v>1330</v>
      </c>
      <c r="C31" s="739"/>
      <c r="D31" s="739" t="s">
        <v>1986</v>
      </c>
      <c r="E31" s="740" t="s">
        <v>217</v>
      </c>
      <c r="F31" s="741">
        <v>1</v>
      </c>
      <c r="G31" s="744">
        <v>4.3499999999999996</v>
      </c>
      <c r="H31" s="745">
        <f t="shared" si="2"/>
        <v>4.3499999999999996</v>
      </c>
      <c r="J31" s="744">
        <v>2.6599999999999997</v>
      </c>
      <c r="K31" s="743">
        <f t="shared" si="0"/>
        <v>2.6599999999999997</v>
      </c>
      <c r="M31" s="744"/>
      <c r="N31" s="745">
        <f t="shared" si="3"/>
        <v>0</v>
      </c>
      <c r="P31" s="744"/>
      <c r="Q31" s="745">
        <f t="shared" si="1"/>
        <v>0</v>
      </c>
    </row>
    <row r="32" spans="1:17" ht="25.5">
      <c r="A32" s="746">
        <v>1146</v>
      </c>
      <c r="B32" s="747" t="s">
        <v>1987</v>
      </c>
      <c r="C32" s="747"/>
      <c r="D32" s="747" t="s">
        <v>1333</v>
      </c>
      <c r="E32" s="748" t="s">
        <v>217</v>
      </c>
      <c r="F32" s="749">
        <v>20</v>
      </c>
      <c r="G32" s="751">
        <v>1.3</v>
      </c>
      <c r="H32" s="743">
        <f t="shared" si="2"/>
        <v>26</v>
      </c>
      <c r="J32" s="751">
        <v>1.77</v>
      </c>
      <c r="K32" s="752">
        <f t="shared" si="0"/>
        <v>35.4</v>
      </c>
      <c r="M32" s="751"/>
      <c r="N32" s="752">
        <f t="shared" si="3"/>
        <v>0</v>
      </c>
      <c r="P32" s="751"/>
      <c r="Q32" s="752">
        <f t="shared" si="1"/>
        <v>0</v>
      </c>
    </row>
    <row r="33" spans="1:17" ht="15">
      <c r="A33" s="738">
        <v>1153</v>
      </c>
      <c r="B33" s="739" t="s">
        <v>1988</v>
      </c>
      <c r="C33" s="739"/>
      <c r="D33" s="739" t="s">
        <v>1989</v>
      </c>
      <c r="E33" s="740" t="s">
        <v>217</v>
      </c>
      <c r="F33" s="741">
        <v>24</v>
      </c>
      <c r="G33" s="744">
        <v>1.08</v>
      </c>
      <c r="H33" s="743">
        <f t="shared" si="2"/>
        <v>25.92</v>
      </c>
      <c r="J33" s="744">
        <v>1.1200000000000001</v>
      </c>
      <c r="K33" s="745">
        <f t="shared" si="0"/>
        <v>26.880000000000003</v>
      </c>
      <c r="M33" s="744"/>
      <c r="N33" s="745">
        <f t="shared" si="3"/>
        <v>0</v>
      </c>
      <c r="P33" s="744"/>
      <c r="Q33" s="745">
        <f t="shared" si="1"/>
        <v>0</v>
      </c>
    </row>
    <row r="34" spans="1:17" ht="15">
      <c r="A34" s="746">
        <v>1154</v>
      </c>
      <c r="B34" s="747" t="s">
        <v>1990</v>
      </c>
      <c r="C34" s="747"/>
      <c r="D34" s="747" t="s">
        <v>1989</v>
      </c>
      <c r="E34" s="748" t="s">
        <v>217</v>
      </c>
      <c r="F34" s="749">
        <v>58</v>
      </c>
      <c r="G34" s="751">
        <v>1.07</v>
      </c>
      <c r="H34" s="743">
        <f t="shared" si="2"/>
        <v>62.06</v>
      </c>
      <c r="J34" s="751">
        <v>1.08</v>
      </c>
      <c r="K34" s="752">
        <f t="shared" si="0"/>
        <v>62.64</v>
      </c>
      <c r="M34" s="751"/>
      <c r="N34" s="752">
        <f t="shared" si="3"/>
        <v>0</v>
      </c>
      <c r="P34" s="751"/>
      <c r="Q34" s="752">
        <f t="shared" si="1"/>
        <v>0</v>
      </c>
    </row>
    <row r="35" spans="1:17" ht="25.5">
      <c r="A35" s="738">
        <v>1155</v>
      </c>
      <c r="B35" s="739" t="s">
        <v>1991</v>
      </c>
      <c r="C35" s="739"/>
      <c r="D35" s="739" t="s">
        <v>1338</v>
      </c>
      <c r="E35" s="740" t="s">
        <v>1992</v>
      </c>
      <c r="F35" s="741">
        <v>11</v>
      </c>
      <c r="G35" s="744">
        <v>0.38</v>
      </c>
      <c r="H35" s="743">
        <f t="shared" si="2"/>
        <v>4.18</v>
      </c>
      <c r="J35" s="744">
        <v>15.25</v>
      </c>
      <c r="K35" s="745">
        <f t="shared" si="0"/>
        <v>167.75</v>
      </c>
      <c r="M35" s="744"/>
      <c r="N35" s="745">
        <f t="shared" si="3"/>
        <v>0</v>
      </c>
      <c r="P35" s="744"/>
      <c r="Q35" s="745">
        <f t="shared" si="1"/>
        <v>0</v>
      </c>
    </row>
    <row r="36" spans="1:17" ht="25.5">
      <c r="A36" s="746">
        <v>1240</v>
      </c>
      <c r="B36" s="747" t="s">
        <v>1993</v>
      </c>
      <c r="C36" s="747"/>
      <c r="D36" s="747" t="s">
        <v>1994</v>
      </c>
      <c r="E36" s="748" t="s">
        <v>217</v>
      </c>
      <c r="F36" s="749">
        <v>1</v>
      </c>
      <c r="G36" s="751">
        <v>0</v>
      </c>
      <c r="H36" s="752">
        <f t="shared" si="2"/>
        <v>0</v>
      </c>
      <c r="J36" s="751">
        <v>168.54</v>
      </c>
      <c r="K36" s="743">
        <f t="shared" si="0"/>
        <v>168.54</v>
      </c>
      <c r="M36" s="751"/>
      <c r="N36" s="752">
        <f t="shared" si="3"/>
        <v>0</v>
      </c>
      <c r="P36" s="751"/>
      <c r="Q36" s="752">
        <f t="shared" si="1"/>
        <v>0</v>
      </c>
    </row>
    <row r="37" spans="1:17" ht="25.5">
      <c r="A37" s="738">
        <v>1250</v>
      </c>
      <c r="B37" s="739" t="s">
        <v>1995</v>
      </c>
      <c r="C37" s="739"/>
      <c r="D37" s="739" t="s">
        <v>1996</v>
      </c>
      <c r="E37" s="740" t="s">
        <v>1997</v>
      </c>
      <c r="F37" s="753">
        <v>1</v>
      </c>
      <c r="G37" s="744">
        <v>44</v>
      </c>
      <c r="H37" s="743">
        <f t="shared" si="2"/>
        <v>44</v>
      </c>
      <c r="J37" s="744">
        <v>80.94</v>
      </c>
      <c r="K37" s="745">
        <f t="shared" si="0"/>
        <v>80.94</v>
      </c>
      <c r="M37" s="744"/>
      <c r="N37" s="745">
        <f t="shared" si="3"/>
        <v>0</v>
      </c>
      <c r="P37" s="744"/>
      <c r="Q37" s="745">
        <f t="shared" si="1"/>
        <v>0</v>
      </c>
    </row>
    <row r="38" spans="1:17" ht="25.5">
      <c r="A38" s="754">
        <v>1251</v>
      </c>
      <c r="B38" s="755" t="s">
        <v>1344</v>
      </c>
      <c r="C38" s="755"/>
      <c r="D38" s="755" t="s">
        <v>1996</v>
      </c>
      <c r="E38" s="756" t="s">
        <v>1998</v>
      </c>
      <c r="F38" s="757">
        <v>1</v>
      </c>
      <c r="G38" s="751">
        <v>44.88</v>
      </c>
      <c r="H38" s="743">
        <f t="shared" si="2"/>
        <v>44.88</v>
      </c>
      <c r="J38" s="751">
        <v>80.94</v>
      </c>
      <c r="K38" s="752">
        <f t="shared" si="0"/>
        <v>80.94</v>
      </c>
      <c r="M38" s="751"/>
      <c r="N38" s="752">
        <f t="shared" si="3"/>
        <v>0</v>
      </c>
      <c r="P38" s="758"/>
      <c r="Q38" s="752">
        <f t="shared" si="1"/>
        <v>0</v>
      </c>
    </row>
    <row r="39" spans="1:17" ht="25.5">
      <c r="A39" s="738">
        <v>1252</v>
      </c>
      <c r="B39" s="739" t="s">
        <v>1999</v>
      </c>
      <c r="C39" s="739"/>
      <c r="D39" s="739" t="s">
        <v>2000</v>
      </c>
      <c r="E39" s="740" t="s">
        <v>2001</v>
      </c>
      <c r="F39" s="741">
        <v>1</v>
      </c>
      <c r="G39" s="744">
        <v>0</v>
      </c>
      <c r="H39" s="745">
        <f t="shared" si="2"/>
        <v>0</v>
      </c>
      <c r="J39" s="744">
        <v>80.94</v>
      </c>
      <c r="K39" s="743">
        <f t="shared" si="0"/>
        <v>80.94</v>
      </c>
      <c r="M39" s="744"/>
      <c r="N39" s="745">
        <f t="shared" si="3"/>
        <v>0</v>
      </c>
      <c r="P39" s="744"/>
      <c r="Q39" s="745">
        <f t="shared" si="1"/>
        <v>0</v>
      </c>
    </row>
    <row r="40" spans="1:17" ht="25.5">
      <c r="A40" s="746">
        <v>1253</v>
      </c>
      <c r="B40" s="747" t="s">
        <v>1349</v>
      </c>
      <c r="C40" s="747"/>
      <c r="D40" s="747" t="s">
        <v>1996</v>
      </c>
      <c r="E40" s="748" t="s">
        <v>2002</v>
      </c>
      <c r="F40" s="749">
        <v>50</v>
      </c>
      <c r="G40" s="751">
        <v>46.64</v>
      </c>
      <c r="H40" s="743">
        <f t="shared" si="2"/>
        <v>2332</v>
      </c>
      <c r="J40" s="751">
        <v>80.94</v>
      </c>
      <c r="K40" s="752">
        <f t="shared" si="0"/>
        <v>4047</v>
      </c>
      <c r="M40" s="751"/>
      <c r="N40" s="752">
        <f t="shared" si="3"/>
        <v>0</v>
      </c>
      <c r="P40" s="751"/>
      <c r="Q40" s="752">
        <f t="shared" si="1"/>
        <v>0</v>
      </c>
    </row>
    <row r="41" spans="1:17" ht="25.5">
      <c r="A41" s="738">
        <v>1254</v>
      </c>
      <c r="B41" s="739" t="s">
        <v>1350</v>
      </c>
      <c r="C41" s="739"/>
      <c r="D41" s="739" t="s">
        <v>1996</v>
      </c>
      <c r="E41" s="740" t="s">
        <v>2003</v>
      </c>
      <c r="F41" s="741">
        <v>40</v>
      </c>
      <c r="G41" s="744">
        <v>47.52</v>
      </c>
      <c r="H41" s="743">
        <f t="shared" si="2"/>
        <v>1900.8000000000002</v>
      </c>
      <c r="J41" s="744">
        <v>80.94</v>
      </c>
      <c r="K41" s="745">
        <f t="shared" si="0"/>
        <v>3237.6</v>
      </c>
      <c r="M41" s="744"/>
      <c r="N41" s="745">
        <f t="shared" si="3"/>
        <v>0</v>
      </c>
      <c r="P41" s="744"/>
      <c r="Q41" s="745">
        <f t="shared" si="1"/>
        <v>0</v>
      </c>
    </row>
    <row r="42" spans="1:17" ht="25.5">
      <c r="A42" s="746">
        <v>1255</v>
      </c>
      <c r="B42" s="747" t="s">
        <v>1351</v>
      </c>
      <c r="C42" s="747"/>
      <c r="D42" s="747" t="s">
        <v>1996</v>
      </c>
      <c r="E42" s="748" t="s">
        <v>2004</v>
      </c>
      <c r="F42" s="749">
        <v>10</v>
      </c>
      <c r="G42" s="751">
        <v>48.4</v>
      </c>
      <c r="H42" s="743">
        <f t="shared" si="2"/>
        <v>484</v>
      </c>
      <c r="J42" s="751">
        <v>80.94</v>
      </c>
      <c r="K42" s="752">
        <f t="shared" si="0"/>
        <v>809.4</v>
      </c>
      <c r="M42" s="751"/>
      <c r="N42" s="752">
        <f t="shared" si="3"/>
        <v>0</v>
      </c>
      <c r="P42" s="751"/>
      <c r="Q42" s="752">
        <f t="shared" si="1"/>
        <v>0</v>
      </c>
    </row>
    <row r="43" spans="1:17" ht="25.5">
      <c r="A43" s="738">
        <v>1256</v>
      </c>
      <c r="B43" s="739" t="s">
        <v>1353</v>
      </c>
      <c r="C43" s="739"/>
      <c r="D43" s="739" t="s">
        <v>2005</v>
      </c>
      <c r="E43" s="740" t="s">
        <v>2006</v>
      </c>
      <c r="F43" s="741">
        <v>1</v>
      </c>
      <c r="G43" s="744">
        <v>66.64</v>
      </c>
      <c r="H43" s="743">
        <f t="shared" si="2"/>
        <v>66.64</v>
      </c>
      <c r="J43" s="744">
        <v>80.94</v>
      </c>
      <c r="K43" s="745">
        <f t="shared" si="0"/>
        <v>80.94</v>
      </c>
      <c r="M43" s="744"/>
      <c r="N43" s="745">
        <f t="shared" si="3"/>
        <v>0</v>
      </c>
      <c r="P43" s="744"/>
      <c r="Q43" s="745">
        <f t="shared" si="1"/>
        <v>0</v>
      </c>
    </row>
    <row r="44" spans="1:17" ht="15">
      <c r="A44" s="746">
        <v>1258</v>
      </c>
      <c r="B44" s="747" t="s">
        <v>2007</v>
      </c>
      <c r="C44" s="747"/>
      <c r="D44" s="747" t="s">
        <v>2008</v>
      </c>
      <c r="E44" s="748" t="s">
        <v>217</v>
      </c>
      <c r="F44" s="749">
        <v>1200</v>
      </c>
      <c r="G44" s="751">
        <v>0.91</v>
      </c>
      <c r="H44" s="743">
        <f t="shared" si="2"/>
        <v>1092</v>
      </c>
      <c r="J44" s="751">
        <v>0.98</v>
      </c>
      <c r="K44" s="752">
        <f t="shared" si="0"/>
        <v>1176</v>
      </c>
      <c r="M44" s="751"/>
      <c r="N44" s="752">
        <f t="shared" si="3"/>
        <v>0</v>
      </c>
      <c r="P44" s="751"/>
      <c r="Q44" s="752">
        <f t="shared" si="1"/>
        <v>0</v>
      </c>
    </row>
    <row r="45" spans="1:17" ht="38.25">
      <c r="A45" s="738">
        <v>1261</v>
      </c>
      <c r="B45" s="739" t="s">
        <v>2009</v>
      </c>
      <c r="C45" s="739"/>
      <c r="D45" s="739" t="s">
        <v>2010</v>
      </c>
      <c r="E45" s="740" t="s">
        <v>2011</v>
      </c>
      <c r="F45" s="753">
        <v>10</v>
      </c>
      <c r="G45" s="744">
        <v>8</v>
      </c>
      <c r="H45" s="745">
        <f t="shared" si="2"/>
        <v>80</v>
      </c>
      <c r="J45" s="744">
        <v>6.55</v>
      </c>
      <c r="K45" s="743">
        <f t="shared" si="0"/>
        <v>65.5</v>
      </c>
      <c r="M45" s="744"/>
      <c r="N45" s="745">
        <f t="shared" si="3"/>
        <v>0</v>
      </c>
      <c r="P45" s="744"/>
      <c r="Q45" s="745">
        <f t="shared" si="1"/>
        <v>0</v>
      </c>
    </row>
    <row r="46" spans="1:17" ht="25.5">
      <c r="A46" s="754">
        <v>1262</v>
      </c>
      <c r="B46" s="755" t="s">
        <v>2012</v>
      </c>
      <c r="C46" s="755"/>
      <c r="D46" s="755" t="s">
        <v>2013</v>
      </c>
      <c r="E46" s="756" t="s">
        <v>2014</v>
      </c>
      <c r="F46" s="757">
        <v>1</v>
      </c>
      <c r="G46" s="751">
        <v>0</v>
      </c>
      <c r="H46" s="752">
        <f t="shared" si="2"/>
        <v>0</v>
      </c>
      <c r="J46" s="751">
        <v>0</v>
      </c>
      <c r="K46" s="752">
        <f t="shared" si="0"/>
        <v>0</v>
      </c>
      <c r="M46" s="751"/>
      <c r="N46" s="752">
        <f t="shared" si="3"/>
        <v>0</v>
      </c>
      <c r="P46" s="758"/>
      <c r="Q46" s="752">
        <f t="shared" si="1"/>
        <v>0</v>
      </c>
    </row>
    <row r="47" spans="1:17" ht="15">
      <c r="A47" s="738">
        <v>1263</v>
      </c>
      <c r="B47" s="739" t="s">
        <v>2015</v>
      </c>
      <c r="C47" s="739"/>
      <c r="D47" s="739" t="s">
        <v>2016</v>
      </c>
      <c r="E47" s="740" t="s">
        <v>2017</v>
      </c>
      <c r="F47" s="741">
        <v>30</v>
      </c>
      <c r="G47" s="744">
        <v>33.229999999999997</v>
      </c>
      <c r="H47" s="743">
        <f t="shared" si="2"/>
        <v>996.89999999999986</v>
      </c>
      <c r="J47" s="744">
        <v>44.36</v>
      </c>
      <c r="K47" s="745">
        <f t="shared" si="0"/>
        <v>1330.8</v>
      </c>
      <c r="M47" s="744"/>
      <c r="N47" s="745">
        <f t="shared" si="3"/>
        <v>0</v>
      </c>
      <c r="P47" s="744"/>
      <c r="Q47" s="745">
        <f t="shared" si="1"/>
        <v>0</v>
      </c>
    </row>
    <row r="48" spans="1:17" ht="25.5">
      <c r="A48" s="746">
        <v>1264</v>
      </c>
      <c r="B48" s="747" t="s">
        <v>1364</v>
      </c>
      <c r="C48" s="747"/>
      <c r="D48" s="747" t="s">
        <v>2018</v>
      </c>
      <c r="E48" s="748" t="s">
        <v>217</v>
      </c>
      <c r="F48" s="749">
        <v>1192</v>
      </c>
      <c r="G48" s="751">
        <v>1.64</v>
      </c>
      <c r="H48" s="743">
        <f t="shared" si="2"/>
        <v>1954.8799999999999</v>
      </c>
      <c r="J48" s="751">
        <v>2.0299999999999998</v>
      </c>
      <c r="K48" s="752">
        <f t="shared" si="0"/>
        <v>2419.7599999999998</v>
      </c>
      <c r="M48" s="751"/>
      <c r="N48" s="752">
        <f t="shared" si="3"/>
        <v>0</v>
      </c>
      <c r="P48" s="751"/>
      <c r="Q48" s="752">
        <f t="shared" si="1"/>
        <v>0</v>
      </c>
    </row>
    <row r="49" spans="1:17" ht="15">
      <c r="A49" s="738">
        <v>1266</v>
      </c>
      <c r="B49" s="739" t="s">
        <v>1366</v>
      </c>
      <c r="C49" s="739"/>
      <c r="D49" s="739" t="s">
        <v>1367</v>
      </c>
      <c r="E49" s="740" t="s">
        <v>217</v>
      </c>
      <c r="F49" s="741">
        <v>2500</v>
      </c>
      <c r="G49" s="744">
        <v>1.3</v>
      </c>
      <c r="H49" s="743">
        <f t="shared" si="2"/>
        <v>3250</v>
      </c>
      <c r="J49" s="744">
        <v>1.34</v>
      </c>
      <c r="K49" s="745">
        <f t="shared" si="0"/>
        <v>3350</v>
      </c>
      <c r="M49" s="744"/>
      <c r="N49" s="745">
        <f t="shared" si="3"/>
        <v>0</v>
      </c>
      <c r="P49" s="744"/>
      <c r="Q49" s="745">
        <f t="shared" si="1"/>
        <v>0</v>
      </c>
    </row>
    <row r="50" spans="1:17" ht="25.5">
      <c r="A50" s="746">
        <v>1267</v>
      </c>
      <c r="B50" s="747" t="s">
        <v>1368</v>
      </c>
      <c r="C50" s="747"/>
      <c r="D50" s="747" t="s">
        <v>2019</v>
      </c>
      <c r="E50" s="748" t="s">
        <v>1997</v>
      </c>
      <c r="F50" s="749">
        <v>40</v>
      </c>
      <c r="G50" s="751">
        <v>11.22</v>
      </c>
      <c r="H50" s="743">
        <f t="shared" si="2"/>
        <v>448.8</v>
      </c>
      <c r="J50" s="751">
        <v>74.510000000000005</v>
      </c>
      <c r="K50" s="752">
        <f t="shared" si="0"/>
        <v>2980.4</v>
      </c>
      <c r="M50" s="751"/>
      <c r="N50" s="752">
        <f t="shared" si="3"/>
        <v>0</v>
      </c>
      <c r="P50" s="751"/>
      <c r="Q50" s="752">
        <f t="shared" si="1"/>
        <v>0</v>
      </c>
    </row>
    <row r="51" spans="1:17" ht="15">
      <c r="A51" s="738">
        <v>1268</v>
      </c>
      <c r="B51" s="739" t="s">
        <v>1370</v>
      </c>
      <c r="C51" s="739"/>
      <c r="D51" s="739" t="s">
        <v>2020</v>
      </c>
      <c r="E51" s="740" t="s">
        <v>217</v>
      </c>
      <c r="F51" s="741">
        <v>24</v>
      </c>
      <c r="G51" s="744">
        <v>11.96</v>
      </c>
      <c r="H51" s="752">
        <f t="shared" si="2"/>
        <v>287.04000000000002</v>
      </c>
      <c r="J51" s="744">
        <v>10.87</v>
      </c>
      <c r="K51" s="743">
        <f t="shared" si="0"/>
        <v>260.88</v>
      </c>
      <c r="M51" s="744"/>
      <c r="N51" s="745">
        <f t="shared" si="3"/>
        <v>0</v>
      </c>
      <c r="P51" s="744"/>
      <c r="Q51" s="745">
        <f t="shared" si="1"/>
        <v>0</v>
      </c>
    </row>
    <row r="52" spans="1:17" ht="25.5">
      <c r="A52" s="746">
        <v>1270</v>
      </c>
      <c r="B52" s="747" t="s">
        <v>1373</v>
      </c>
      <c r="C52" s="747"/>
      <c r="D52" s="747" t="s">
        <v>1374</v>
      </c>
      <c r="E52" s="748" t="s">
        <v>1992</v>
      </c>
      <c r="F52" s="749">
        <v>1</v>
      </c>
      <c r="G52" s="751">
        <v>4</v>
      </c>
      <c r="H52" s="752">
        <f t="shared" si="2"/>
        <v>4</v>
      </c>
      <c r="J52" s="751">
        <v>3.86</v>
      </c>
      <c r="K52" s="743">
        <f t="shared" si="0"/>
        <v>3.86</v>
      </c>
      <c r="M52" s="751"/>
      <c r="N52" s="752">
        <f t="shared" si="3"/>
        <v>0</v>
      </c>
      <c r="P52" s="751"/>
      <c r="Q52" s="752">
        <f t="shared" si="1"/>
        <v>0</v>
      </c>
    </row>
    <row r="53" spans="1:17" ht="25.5">
      <c r="A53" s="738">
        <v>1271</v>
      </c>
      <c r="B53" s="739" t="s">
        <v>1376</v>
      </c>
      <c r="C53" s="739"/>
      <c r="D53" s="739" t="s">
        <v>1374</v>
      </c>
      <c r="E53" s="740" t="s">
        <v>1992</v>
      </c>
      <c r="F53" s="753">
        <v>1</v>
      </c>
      <c r="G53" s="744">
        <v>5</v>
      </c>
      <c r="H53" s="745">
        <f t="shared" si="2"/>
        <v>5</v>
      </c>
      <c r="J53" s="744">
        <v>3.8499999999999996</v>
      </c>
      <c r="K53" s="743">
        <f t="shared" si="0"/>
        <v>3.8499999999999996</v>
      </c>
      <c r="M53" s="744"/>
      <c r="N53" s="745">
        <f t="shared" si="3"/>
        <v>0</v>
      </c>
      <c r="P53" s="744"/>
      <c r="Q53" s="745">
        <f t="shared" si="1"/>
        <v>0</v>
      </c>
    </row>
    <row r="54" spans="1:17" ht="25.5">
      <c r="A54" s="754">
        <v>1272</v>
      </c>
      <c r="B54" s="755" t="s">
        <v>2021</v>
      </c>
      <c r="C54" s="755"/>
      <c r="D54" s="755"/>
      <c r="E54" s="756" t="s">
        <v>1992</v>
      </c>
      <c r="F54" s="757">
        <v>1</v>
      </c>
      <c r="G54" s="751">
        <v>5</v>
      </c>
      <c r="H54" s="752">
        <f t="shared" si="2"/>
        <v>5</v>
      </c>
      <c r="J54" s="751">
        <v>3.86</v>
      </c>
      <c r="K54" s="743">
        <f t="shared" si="0"/>
        <v>3.86</v>
      </c>
      <c r="M54" s="751"/>
      <c r="N54" s="752">
        <f t="shared" si="3"/>
        <v>0</v>
      </c>
      <c r="P54" s="758"/>
      <c r="Q54" s="752">
        <f t="shared" si="1"/>
        <v>0</v>
      </c>
    </row>
    <row r="55" spans="1:17" ht="25.5">
      <c r="A55" s="738">
        <v>1273</v>
      </c>
      <c r="B55" s="739" t="s">
        <v>2022</v>
      </c>
      <c r="C55" s="739"/>
      <c r="D55" s="739" t="s">
        <v>2023</v>
      </c>
      <c r="E55" s="740" t="s">
        <v>1997</v>
      </c>
      <c r="F55" s="741">
        <v>2</v>
      </c>
      <c r="G55" s="744">
        <v>5.64</v>
      </c>
      <c r="H55" s="743">
        <f t="shared" si="2"/>
        <v>11.28</v>
      </c>
      <c r="J55" s="744">
        <v>10.37</v>
      </c>
      <c r="K55" s="745">
        <f t="shared" si="0"/>
        <v>20.74</v>
      </c>
      <c r="M55" s="744"/>
      <c r="N55" s="745">
        <f t="shared" si="3"/>
        <v>0</v>
      </c>
      <c r="P55" s="744"/>
      <c r="Q55" s="745">
        <f t="shared" si="1"/>
        <v>0</v>
      </c>
    </row>
    <row r="56" spans="1:17" ht="25.5">
      <c r="A56" s="746">
        <v>1274</v>
      </c>
      <c r="B56" s="747" t="s">
        <v>2024</v>
      </c>
      <c r="C56" s="747"/>
      <c r="D56" s="747" t="s">
        <v>2025</v>
      </c>
      <c r="E56" s="748" t="s">
        <v>1997</v>
      </c>
      <c r="F56" s="749">
        <v>1</v>
      </c>
      <c r="G56" s="751">
        <v>5.05</v>
      </c>
      <c r="H56" s="752">
        <f t="shared" si="2"/>
        <v>5.05</v>
      </c>
      <c r="J56" s="751">
        <v>2.6399999999999997</v>
      </c>
      <c r="K56" s="743">
        <f t="shared" si="0"/>
        <v>2.6399999999999997</v>
      </c>
      <c r="M56" s="751"/>
      <c r="N56" s="752">
        <f t="shared" si="3"/>
        <v>0</v>
      </c>
      <c r="P56" s="751"/>
      <c r="Q56" s="752">
        <f t="shared" si="1"/>
        <v>0</v>
      </c>
    </row>
    <row r="57" spans="1:17" ht="25.5">
      <c r="A57" s="738">
        <v>1278</v>
      </c>
      <c r="B57" s="739" t="s">
        <v>2026</v>
      </c>
      <c r="C57" s="739"/>
      <c r="D57" s="739" t="s">
        <v>1383</v>
      </c>
      <c r="E57" s="740" t="s">
        <v>2027</v>
      </c>
      <c r="F57" s="741">
        <v>12</v>
      </c>
      <c r="G57" s="744">
        <v>32.619999999999997</v>
      </c>
      <c r="H57" s="745">
        <f t="shared" si="2"/>
        <v>391.43999999999994</v>
      </c>
      <c r="J57" s="744">
        <v>21.630000000000003</v>
      </c>
      <c r="K57" s="743">
        <f t="shared" si="0"/>
        <v>259.56000000000006</v>
      </c>
      <c r="M57" s="744"/>
      <c r="N57" s="745">
        <f t="shared" si="3"/>
        <v>0</v>
      </c>
      <c r="P57" s="744"/>
      <c r="Q57" s="745">
        <f t="shared" si="1"/>
        <v>0</v>
      </c>
    </row>
    <row r="58" spans="1:17" ht="15">
      <c r="A58" s="746">
        <v>1279</v>
      </c>
      <c r="B58" s="747" t="s">
        <v>2028</v>
      </c>
      <c r="C58" s="747"/>
      <c r="D58" s="747"/>
      <c r="E58" s="748" t="s">
        <v>217</v>
      </c>
      <c r="F58" s="749">
        <v>2</v>
      </c>
      <c r="G58" s="751">
        <v>0.02</v>
      </c>
      <c r="H58" s="743">
        <f t="shared" si="2"/>
        <v>0.04</v>
      </c>
      <c r="J58" s="751">
        <v>0.02</v>
      </c>
      <c r="K58" s="743">
        <f t="shared" si="0"/>
        <v>0.04</v>
      </c>
      <c r="M58" s="751"/>
      <c r="N58" s="752">
        <f t="shared" si="3"/>
        <v>0</v>
      </c>
      <c r="P58" s="751"/>
      <c r="Q58" s="752">
        <f t="shared" si="1"/>
        <v>0</v>
      </c>
    </row>
    <row r="59" spans="1:17" ht="15">
      <c r="A59" s="738">
        <v>1280</v>
      </c>
      <c r="B59" s="739" t="s">
        <v>1386</v>
      </c>
      <c r="C59" s="739"/>
      <c r="D59" s="739"/>
      <c r="E59" s="740" t="s">
        <v>217</v>
      </c>
      <c r="F59" s="741">
        <v>1</v>
      </c>
      <c r="G59" s="744">
        <v>8.6199999999999992</v>
      </c>
      <c r="H59" s="743">
        <f t="shared" si="2"/>
        <v>8.6199999999999992</v>
      </c>
      <c r="J59" s="744">
        <v>10.92</v>
      </c>
      <c r="K59" s="745">
        <f t="shared" si="0"/>
        <v>10.92</v>
      </c>
      <c r="M59" s="744"/>
      <c r="N59" s="745">
        <f t="shared" si="3"/>
        <v>0</v>
      </c>
      <c r="P59" s="744"/>
      <c r="Q59" s="745">
        <f t="shared" si="1"/>
        <v>0</v>
      </c>
    </row>
    <row r="60" spans="1:17" ht="25.5">
      <c r="A60" s="746">
        <v>1281</v>
      </c>
      <c r="B60" s="747" t="s">
        <v>2029</v>
      </c>
      <c r="C60" s="747"/>
      <c r="D60" s="747"/>
      <c r="E60" s="748" t="s">
        <v>1997</v>
      </c>
      <c r="F60" s="749">
        <v>1</v>
      </c>
      <c r="G60" s="751">
        <v>23.05</v>
      </c>
      <c r="H60" s="743">
        <f t="shared" si="2"/>
        <v>23.05</v>
      </c>
      <c r="J60" s="751">
        <v>45.86</v>
      </c>
      <c r="K60" s="752">
        <f t="shared" si="0"/>
        <v>45.86</v>
      </c>
      <c r="M60" s="751"/>
      <c r="N60" s="752">
        <f t="shared" si="3"/>
        <v>0</v>
      </c>
      <c r="P60" s="751"/>
      <c r="Q60" s="752">
        <f t="shared" si="1"/>
        <v>0</v>
      </c>
    </row>
    <row r="61" spans="1:17" ht="25.5">
      <c r="A61" s="738">
        <v>1282</v>
      </c>
      <c r="B61" s="739" t="s">
        <v>2030</v>
      </c>
      <c r="C61" s="739"/>
      <c r="D61" s="739" t="s">
        <v>1389</v>
      </c>
      <c r="E61" s="740" t="s">
        <v>1997</v>
      </c>
      <c r="F61" s="753">
        <v>1</v>
      </c>
      <c r="G61" s="744">
        <v>6.34</v>
      </c>
      <c r="H61" s="745">
        <f t="shared" si="2"/>
        <v>6.34</v>
      </c>
      <c r="J61" s="744">
        <v>3.86</v>
      </c>
      <c r="K61" s="743">
        <f t="shared" si="0"/>
        <v>3.86</v>
      </c>
      <c r="M61" s="744"/>
      <c r="N61" s="745">
        <f t="shared" si="3"/>
        <v>0</v>
      </c>
      <c r="P61" s="744"/>
      <c r="Q61" s="745">
        <f t="shared" si="1"/>
        <v>0</v>
      </c>
    </row>
    <row r="62" spans="1:17" ht="15">
      <c r="A62" s="754">
        <v>1289</v>
      </c>
      <c r="B62" s="755" t="s">
        <v>2031</v>
      </c>
      <c r="C62" s="755"/>
      <c r="D62" s="755" t="s">
        <v>2032</v>
      </c>
      <c r="E62" s="756" t="s">
        <v>217</v>
      </c>
      <c r="F62" s="757">
        <v>1</v>
      </c>
      <c r="G62" s="751">
        <v>5.2</v>
      </c>
      <c r="H62" s="743">
        <f t="shared" si="2"/>
        <v>5.2</v>
      </c>
      <c r="J62" s="751">
        <v>0</v>
      </c>
      <c r="K62" s="752">
        <f t="shared" si="0"/>
        <v>0</v>
      </c>
      <c r="M62" s="751"/>
      <c r="N62" s="752">
        <f t="shared" si="3"/>
        <v>0</v>
      </c>
      <c r="P62" s="758"/>
      <c r="Q62" s="752">
        <f t="shared" si="1"/>
        <v>0</v>
      </c>
    </row>
    <row r="63" spans="1:17" ht="15">
      <c r="A63" s="738">
        <v>1290</v>
      </c>
      <c r="B63" s="739" t="s">
        <v>1390</v>
      </c>
      <c r="C63" s="739"/>
      <c r="D63" s="739" t="s">
        <v>1391</v>
      </c>
      <c r="E63" s="740" t="s">
        <v>217</v>
      </c>
      <c r="F63" s="741">
        <v>1</v>
      </c>
      <c r="G63" s="744">
        <v>0</v>
      </c>
      <c r="H63" s="745">
        <f t="shared" si="2"/>
        <v>0</v>
      </c>
      <c r="J63" s="744">
        <v>0</v>
      </c>
      <c r="K63" s="745">
        <f t="shared" si="0"/>
        <v>0</v>
      </c>
      <c r="M63" s="744"/>
      <c r="N63" s="745">
        <f t="shared" si="3"/>
        <v>0</v>
      </c>
      <c r="P63" s="744"/>
      <c r="Q63" s="745">
        <f t="shared" si="1"/>
        <v>0</v>
      </c>
    </row>
    <row r="64" spans="1:17" ht="15">
      <c r="A64" s="746">
        <v>1291</v>
      </c>
      <c r="B64" s="747" t="s">
        <v>1392</v>
      </c>
      <c r="C64" s="747"/>
      <c r="D64" s="747" t="s">
        <v>1393</v>
      </c>
      <c r="E64" s="748" t="s">
        <v>217</v>
      </c>
      <c r="F64" s="749">
        <v>1</v>
      </c>
      <c r="G64" s="751">
        <v>6.22</v>
      </c>
      <c r="H64" s="743">
        <f t="shared" si="2"/>
        <v>6.22</v>
      </c>
      <c r="J64" s="751">
        <v>7.33</v>
      </c>
      <c r="K64" s="752">
        <f t="shared" si="0"/>
        <v>7.33</v>
      </c>
      <c r="M64" s="751"/>
      <c r="N64" s="752">
        <f t="shared" si="3"/>
        <v>0</v>
      </c>
      <c r="P64" s="751"/>
      <c r="Q64" s="752">
        <f t="shared" si="1"/>
        <v>0</v>
      </c>
    </row>
    <row r="65" spans="1:17" ht="25.5">
      <c r="A65" s="738">
        <v>1292</v>
      </c>
      <c r="B65" s="739" t="s">
        <v>1394</v>
      </c>
      <c r="C65" s="739"/>
      <c r="D65" s="739" t="s">
        <v>2033</v>
      </c>
      <c r="E65" s="740" t="s">
        <v>2034</v>
      </c>
      <c r="F65" s="741">
        <v>4</v>
      </c>
      <c r="G65" s="744">
        <v>0</v>
      </c>
      <c r="H65" s="745">
        <f t="shared" si="2"/>
        <v>0</v>
      </c>
      <c r="J65" s="744">
        <v>0</v>
      </c>
      <c r="K65" s="745">
        <f t="shared" si="0"/>
        <v>0</v>
      </c>
      <c r="M65" s="744"/>
      <c r="N65" s="745">
        <f t="shared" si="3"/>
        <v>0</v>
      </c>
      <c r="P65" s="744"/>
      <c r="Q65" s="745">
        <f t="shared" si="1"/>
        <v>0</v>
      </c>
    </row>
    <row r="66" spans="1:17" ht="15">
      <c r="A66" s="746">
        <v>1293</v>
      </c>
      <c r="B66" s="747" t="s">
        <v>1396</v>
      </c>
      <c r="C66" s="747"/>
      <c r="D66" s="747" t="s">
        <v>2035</v>
      </c>
      <c r="E66" s="748" t="s">
        <v>2034</v>
      </c>
      <c r="F66" s="749">
        <v>5</v>
      </c>
      <c r="G66" s="751">
        <v>0</v>
      </c>
      <c r="H66" s="752">
        <f t="shared" si="2"/>
        <v>0</v>
      </c>
      <c r="J66" s="751">
        <v>0</v>
      </c>
      <c r="K66" s="752">
        <f t="shared" si="0"/>
        <v>0</v>
      </c>
      <c r="M66" s="751"/>
      <c r="N66" s="752">
        <f t="shared" si="3"/>
        <v>0</v>
      </c>
      <c r="P66" s="751"/>
      <c r="Q66" s="752">
        <f t="shared" si="1"/>
        <v>0</v>
      </c>
    </row>
    <row r="67" spans="1:17" ht="25.5">
      <c r="A67" s="738">
        <v>1338</v>
      </c>
      <c r="B67" s="739" t="s">
        <v>2036</v>
      </c>
      <c r="C67" s="739"/>
      <c r="D67" s="739" t="s">
        <v>2037</v>
      </c>
      <c r="E67" s="740" t="s">
        <v>217</v>
      </c>
      <c r="F67" s="741">
        <v>1</v>
      </c>
      <c r="G67" s="744">
        <v>17.989999999999998</v>
      </c>
      <c r="H67" s="743">
        <f t="shared" si="2"/>
        <v>17.989999999999998</v>
      </c>
      <c r="J67" s="744">
        <v>31.05</v>
      </c>
      <c r="K67" s="745">
        <f t="shared" si="0"/>
        <v>31.05</v>
      </c>
      <c r="M67" s="744"/>
      <c r="N67" s="745">
        <f t="shared" si="3"/>
        <v>0</v>
      </c>
      <c r="P67" s="744"/>
      <c r="Q67" s="745">
        <f t="shared" si="1"/>
        <v>0</v>
      </c>
    </row>
    <row r="68" spans="1:17" ht="25.5">
      <c r="A68" s="746">
        <v>1339</v>
      </c>
      <c r="B68" s="747" t="s">
        <v>2038</v>
      </c>
      <c r="C68" s="747"/>
      <c r="D68" s="747" t="s">
        <v>2039</v>
      </c>
      <c r="E68" s="748" t="s">
        <v>217</v>
      </c>
      <c r="F68" s="749">
        <v>1</v>
      </c>
      <c r="G68" s="751">
        <v>29.64</v>
      </c>
      <c r="H68" s="743">
        <f t="shared" si="2"/>
        <v>29.64</v>
      </c>
      <c r="J68" s="751">
        <v>70.97</v>
      </c>
      <c r="K68" s="752">
        <f t="shared" si="0"/>
        <v>70.97</v>
      </c>
      <c r="M68" s="751"/>
      <c r="N68" s="752">
        <f t="shared" si="3"/>
        <v>0</v>
      </c>
      <c r="P68" s="751"/>
      <c r="Q68" s="752">
        <f t="shared" si="1"/>
        <v>0</v>
      </c>
    </row>
    <row r="69" spans="1:17" ht="15">
      <c r="A69" s="738">
        <v>1340</v>
      </c>
      <c r="B69" s="739" t="s">
        <v>1398</v>
      </c>
      <c r="C69" s="739"/>
      <c r="D69" s="739" t="s">
        <v>2040</v>
      </c>
      <c r="E69" s="740" t="s">
        <v>217</v>
      </c>
      <c r="F69" s="753">
        <v>60</v>
      </c>
      <c r="G69" s="744">
        <v>4.76</v>
      </c>
      <c r="H69" s="745">
        <f t="shared" si="2"/>
        <v>285.59999999999997</v>
      </c>
      <c r="J69" s="744">
        <v>3.25</v>
      </c>
      <c r="K69" s="745">
        <f t="shared" si="0"/>
        <v>195</v>
      </c>
      <c r="M69" s="744"/>
      <c r="N69" s="745">
        <f t="shared" si="3"/>
        <v>0</v>
      </c>
      <c r="P69" s="744">
        <f>56.25/20</f>
        <v>2.8125</v>
      </c>
      <c r="Q69" s="743">
        <f t="shared" si="1"/>
        <v>168.75</v>
      </c>
    </row>
    <row r="70" spans="1:17" ht="15">
      <c r="A70" s="754">
        <v>1341</v>
      </c>
      <c r="B70" s="755" t="s">
        <v>1400</v>
      </c>
      <c r="C70" s="755"/>
      <c r="D70" s="755" t="s">
        <v>2041</v>
      </c>
      <c r="E70" s="756" t="s">
        <v>2017</v>
      </c>
      <c r="F70" s="757">
        <v>2</v>
      </c>
      <c r="G70" s="751">
        <v>144.6</v>
      </c>
      <c r="H70" s="743">
        <f t="shared" si="2"/>
        <v>289.2</v>
      </c>
      <c r="J70" s="751">
        <v>155.44</v>
      </c>
      <c r="K70" s="752">
        <f t="shared" si="0"/>
        <v>310.88</v>
      </c>
      <c r="M70" s="751"/>
      <c r="N70" s="752">
        <f t="shared" si="3"/>
        <v>0</v>
      </c>
      <c r="P70" s="758">
        <v>359.25</v>
      </c>
      <c r="Q70" s="752">
        <f t="shared" si="1"/>
        <v>718.5</v>
      </c>
    </row>
    <row r="71" spans="1:17" ht="15">
      <c r="A71" s="738">
        <v>1342</v>
      </c>
      <c r="B71" s="739" t="s">
        <v>1402</v>
      </c>
      <c r="C71" s="739"/>
      <c r="D71" s="739" t="s">
        <v>2042</v>
      </c>
      <c r="E71" s="740" t="s">
        <v>2017</v>
      </c>
      <c r="F71" s="741">
        <v>2</v>
      </c>
      <c r="G71" s="744">
        <v>144.6</v>
      </c>
      <c r="H71" s="743">
        <f t="shared" si="2"/>
        <v>289.2</v>
      </c>
      <c r="J71" s="744">
        <v>177.41</v>
      </c>
      <c r="K71" s="745">
        <f t="shared" si="0"/>
        <v>354.82</v>
      </c>
      <c r="M71" s="744"/>
      <c r="N71" s="745">
        <f t="shared" si="3"/>
        <v>0</v>
      </c>
      <c r="P71" s="744">
        <v>186.75</v>
      </c>
      <c r="Q71" s="745">
        <f t="shared" si="1"/>
        <v>373.5</v>
      </c>
    </row>
    <row r="72" spans="1:17" ht="15">
      <c r="A72" s="746">
        <v>1343</v>
      </c>
      <c r="B72" s="747" t="s">
        <v>1404</v>
      </c>
      <c r="C72" s="747"/>
      <c r="D72" s="747"/>
      <c r="E72" s="748" t="s">
        <v>217</v>
      </c>
      <c r="F72" s="749">
        <v>1</v>
      </c>
      <c r="G72" s="751">
        <v>0</v>
      </c>
      <c r="H72" s="752">
        <f t="shared" si="2"/>
        <v>0</v>
      </c>
      <c r="J72" s="751">
        <v>0</v>
      </c>
      <c r="K72" s="752">
        <f t="shared" ref="K72:K135" si="4">+J72*$F72</f>
        <v>0</v>
      </c>
      <c r="M72" s="751"/>
      <c r="N72" s="752">
        <f t="shared" si="3"/>
        <v>0</v>
      </c>
      <c r="P72" s="751"/>
      <c r="Q72" s="752">
        <f t="shared" ref="Q72:Q135" si="5">+P72*$F72</f>
        <v>0</v>
      </c>
    </row>
    <row r="73" spans="1:17" ht="25.5">
      <c r="A73" s="738">
        <v>1344</v>
      </c>
      <c r="B73" s="739" t="s">
        <v>2043</v>
      </c>
      <c r="C73" s="739"/>
      <c r="D73" s="739"/>
      <c r="E73" s="740" t="s">
        <v>217</v>
      </c>
      <c r="F73" s="741">
        <v>1</v>
      </c>
      <c r="G73" s="744">
        <v>0</v>
      </c>
      <c r="H73" s="745">
        <f t="shared" si="2"/>
        <v>0</v>
      </c>
      <c r="J73" s="744">
        <v>245.32</v>
      </c>
      <c r="K73" s="745">
        <f t="shared" si="4"/>
        <v>245.32</v>
      </c>
      <c r="M73" s="744"/>
      <c r="N73" s="745">
        <f t="shared" si="3"/>
        <v>0</v>
      </c>
      <c r="P73" s="744">
        <v>221.25</v>
      </c>
      <c r="Q73" s="743">
        <f t="shared" si="5"/>
        <v>221.25</v>
      </c>
    </row>
    <row r="74" spans="1:17" ht="15">
      <c r="A74" s="746">
        <v>1349</v>
      </c>
      <c r="B74" s="747" t="s">
        <v>2044</v>
      </c>
      <c r="C74" s="747"/>
      <c r="D74" s="747" t="s">
        <v>2045</v>
      </c>
      <c r="E74" s="748" t="s">
        <v>217</v>
      </c>
      <c r="F74" s="749">
        <v>22</v>
      </c>
      <c r="G74" s="751">
        <v>0.16</v>
      </c>
      <c r="H74" s="743">
        <f t="shared" si="2"/>
        <v>3.52</v>
      </c>
      <c r="J74" s="751">
        <v>0.31</v>
      </c>
      <c r="K74" s="752">
        <f t="shared" si="4"/>
        <v>6.82</v>
      </c>
      <c r="M74" s="751"/>
      <c r="N74" s="752">
        <f t="shared" si="3"/>
        <v>0</v>
      </c>
      <c r="P74" s="751"/>
      <c r="Q74" s="752">
        <f t="shared" si="5"/>
        <v>0</v>
      </c>
    </row>
    <row r="75" spans="1:17" ht="15">
      <c r="A75" s="738">
        <v>1350</v>
      </c>
      <c r="B75" s="739" t="s">
        <v>2046</v>
      </c>
      <c r="C75" s="739"/>
      <c r="D75" s="739" t="s">
        <v>2047</v>
      </c>
      <c r="E75" s="740" t="s">
        <v>217</v>
      </c>
      <c r="F75" s="741">
        <v>250</v>
      </c>
      <c r="G75" s="744">
        <v>0</v>
      </c>
      <c r="H75" s="745">
        <f t="shared" ref="H75:H140" si="6">+G75*F75</f>
        <v>0</v>
      </c>
      <c r="J75" s="744">
        <v>0.26</v>
      </c>
      <c r="K75" s="743">
        <f t="shared" si="4"/>
        <v>65</v>
      </c>
      <c r="M75" s="744"/>
      <c r="N75" s="745">
        <f t="shared" ref="N75:N140" si="7">+M75*L75</f>
        <v>0</v>
      </c>
      <c r="P75" s="744"/>
      <c r="Q75" s="745">
        <f t="shared" si="5"/>
        <v>0</v>
      </c>
    </row>
    <row r="76" spans="1:17" ht="15">
      <c r="A76" s="746">
        <v>1357</v>
      </c>
      <c r="B76" s="747" t="s">
        <v>2048</v>
      </c>
      <c r="C76" s="747"/>
      <c r="D76" s="747" t="s">
        <v>2049</v>
      </c>
      <c r="E76" s="748" t="s">
        <v>217</v>
      </c>
      <c r="F76" s="749">
        <v>1</v>
      </c>
      <c r="G76" s="751">
        <v>190.54</v>
      </c>
      <c r="H76" s="743">
        <f t="shared" si="6"/>
        <v>190.54</v>
      </c>
      <c r="J76" s="751">
        <v>277.19</v>
      </c>
      <c r="K76" s="752">
        <f t="shared" si="4"/>
        <v>277.19</v>
      </c>
      <c r="M76" s="751"/>
      <c r="N76" s="752">
        <f t="shared" si="7"/>
        <v>0</v>
      </c>
      <c r="P76" s="751"/>
      <c r="Q76" s="752">
        <f t="shared" si="5"/>
        <v>0</v>
      </c>
    </row>
    <row r="77" spans="1:17" ht="15">
      <c r="A77" s="738">
        <v>1360</v>
      </c>
      <c r="B77" s="739" t="s">
        <v>2050</v>
      </c>
      <c r="C77" s="739"/>
      <c r="D77" s="739" t="s">
        <v>2051</v>
      </c>
      <c r="E77" s="740" t="s">
        <v>217</v>
      </c>
      <c r="F77" s="753">
        <v>1</v>
      </c>
      <c r="G77" s="744">
        <v>0</v>
      </c>
      <c r="H77" s="745">
        <f t="shared" si="6"/>
        <v>0</v>
      </c>
      <c r="J77" s="744">
        <v>1.8</v>
      </c>
      <c r="K77" s="743">
        <f t="shared" si="4"/>
        <v>1.8</v>
      </c>
      <c r="M77" s="744"/>
      <c r="N77" s="745">
        <f t="shared" si="7"/>
        <v>0</v>
      </c>
      <c r="P77" s="744">
        <v>56.25</v>
      </c>
      <c r="Q77" s="745">
        <f>+P77*$F77</f>
        <v>56.25</v>
      </c>
    </row>
    <row r="78" spans="1:17" ht="25.5">
      <c r="A78" s="754">
        <v>1361</v>
      </c>
      <c r="B78" s="755" t="s">
        <v>1414</v>
      </c>
      <c r="C78" s="755"/>
      <c r="D78" s="755" t="s">
        <v>2052</v>
      </c>
      <c r="E78" s="756" t="s">
        <v>217</v>
      </c>
      <c r="F78" s="757">
        <v>1</v>
      </c>
      <c r="G78" s="751">
        <v>14.64</v>
      </c>
      <c r="H78" s="743">
        <f t="shared" si="6"/>
        <v>14.64</v>
      </c>
      <c r="J78" s="751">
        <v>15.629999999999999</v>
      </c>
      <c r="K78" s="752">
        <f t="shared" si="4"/>
        <v>15.629999999999999</v>
      </c>
      <c r="M78" s="751"/>
      <c r="N78" s="752">
        <f t="shared" si="7"/>
        <v>0</v>
      </c>
      <c r="P78" s="758"/>
      <c r="Q78" s="752">
        <f t="shared" si="5"/>
        <v>0</v>
      </c>
    </row>
    <row r="79" spans="1:17" ht="25.5">
      <c r="A79" s="738">
        <v>1362</v>
      </c>
      <c r="B79" s="739" t="s">
        <v>2053</v>
      </c>
      <c r="C79" s="739"/>
      <c r="D79" s="739" t="s">
        <v>2054</v>
      </c>
      <c r="E79" s="740" t="s">
        <v>2055</v>
      </c>
      <c r="F79" s="741">
        <v>4</v>
      </c>
      <c r="G79" s="744">
        <v>512.24</v>
      </c>
      <c r="H79" s="745">
        <f t="shared" si="6"/>
        <v>2048.96</v>
      </c>
      <c r="J79" s="744">
        <v>498.89</v>
      </c>
      <c r="K79" s="745">
        <f t="shared" si="4"/>
        <v>1995.56</v>
      </c>
      <c r="M79" s="744"/>
      <c r="N79" s="745">
        <f t="shared" si="7"/>
        <v>0</v>
      </c>
      <c r="P79" s="744">
        <v>436.8</v>
      </c>
      <c r="Q79" s="743">
        <f>+P79*$F79</f>
        <v>1747.2</v>
      </c>
    </row>
    <row r="80" spans="1:17" ht="15" customHeight="1">
      <c r="A80" s="746">
        <v>1370</v>
      </c>
      <c r="B80" s="747" t="s">
        <v>2056</v>
      </c>
      <c r="C80" s="747"/>
      <c r="D80" s="747" t="s">
        <v>2057</v>
      </c>
      <c r="E80" s="748" t="s">
        <v>217</v>
      </c>
      <c r="F80" s="749">
        <v>1</v>
      </c>
      <c r="G80" s="751">
        <v>0</v>
      </c>
      <c r="H80" s="752">
        <f t="shared" si="6"/>
        <v>0</v>
      </c>
      <c r="J80" s="751">
        <v>0</v>
      </c>
      <c r="K80" s="752">
        <f t="shared" si="4"/>
        <v>0</v>
      </c>
      <c r="M80" s="751"/>
      <c r="N80" s="752">
        <f t="shared" si="7"/>
        <v>0</v>
      </c>
      <c r="P80" s="759">
        <v>14908.5</v>
      </c>
      <c r="Q80" s="743">
        <f>+P80*$F80</f>
        <v>14908.5</v>
      </c>
    </row>
    <row r="81" spans="1:17" ht="21" customHeight="1">
      <c r="A81" s="738">
        <v>1371</v>
      </c>
      <c r="B81" s="739" t="s">
        <v>2058</v>
      </c>
      <c r="C81" s="739"/>
      <c r="D81" s="739" t="s">
        <v>2059</v>
      </c>
      <c r="E81" s="740" t="s">
        <v>217</v>
      </c>
      <c r="F81" s="741">
        <v>1</v>
      </c>
      <c r="G81" s="744">
        <v>0</v>
      </c>
      <c r="H81" s="745">
        <f t="shared" si="6"/>
        <v>0</v>
      </c>
      <c r="J81" s="744">
        <v>0</v>
      </c>
      <c r="K81" s="745">
        <f t="shared" si="4"/>
        <v>0</v>
      </c>
      <c r="M81" s="744"/>
      <c r="N81" s="745">
        <f t="shared" si="7"/>
        <v>0</v>
      </c>
      <c r="P81" s="744">
        <v>27083.37</v>
      </c>
      <c r="Q81" s="743">
        <f t="shared" si="5"/>
        <v>27083.37</v>
      </c>
    </row>
    <row r="82" spans="1:17" ht="15">
      <c r="A82" s="746">
        <v>1379</v>
      </c>
      <c r="B82" s="747" t="s">
        <v>2060</v>
      </c>
      <c r="C82" s="747"/>
      <c r="D82" s="747"/>
      <c r="E82" s="748" t="s">
        <v>217</v>
      </c>
      <c r="F82" s="749">
        <v>1</v>
      </c>
      <c r="G82" s="751">
        <v>143.29</v>
      </c>
      <c r="H82" s="743">
        <f t="shared" si="6"/>
        <v>143.29</v>
      </c>
      <c r="J82" s="751">
        <v>0</v>
      </c>
      <c r="K82" s="752">
        <f t="shared" si="4"/>
        <v>0</v>
      </c>
      <c r="M82" s="751"/>
      <c r="N82" s="752">
        <f t="shared" si="7"/>
        <v>0</v>
      </c>
      <c r="P82" s="751"/>
      <c r="Q82" s="752">
        <f t="shared" si="5"/>
        <v>0</v>
      </c>
    </row>
    <row r="83" spans="1:17" ht="15">
      <c r="A83" s="738">
        <v>1380</v>
      </c>
      <c r="B83" s="739" t="s">
        <v>2061</v>
      </c>
      <c r="C83" s="739"/>
      <c r="D83" s="739"/>
      <c r="E83" s="740" t="s">
        <v>217</v>
      </c>
      <c r="F83" s="741">
        <v>1</v>
      </c>
      <c r="G83" s="744">
        <v>63.72</v>
      </c>
      <c r="H83" s="743">
        <f t="shared" si="6"/>
        <v>63.72</v>
      </c>
      <c r="J83" s="744">
        <v>133.06</v>
      </c>
      <c r="K83" s="745">
        <f t="shared" si="4"/>
        <v>133.06</v>
      </c>
      <c r="M83" s="744"/>
      <c r="N83" s="745">
        <f t="shared" si="7"/>
        <v>0</v>
      </c>
      <c r="P83" s="744">
        <v>105</v>
      </c>
      <c r="Q83" s="745">
        <f t="shared" si="5"/>
        <v>105</v>
      </c>
    </row>
    <row r="84" spans="1:17" ht="15">
      <c r="A84" s="746">
        <v>1381</v>
      </c>
      <c r="B84" s="747" t="s">
        <v>1418</v>
      </c>
      <c r="C84" s="747"/>
      <c r="D84" s="747"/>
      <c r="E84" s="748" t="s">
        <v>217</v>
      </c>
      <c r="F84" s="749">
        <v>1</v>
      </c>
      <c r="G84" s="751">
        <v>0</v>
      </c>
      <c r="H84" s="752">
        <f t="shared" si="6"/>
        <v>0</v>
      </c>
      <c r="J84" s="751">
        <v>0</v>
      </c>
      <c r="K84" s="752">
        <f t="shared" si="4"/>
        <v>0</v>
      </c>
      <c r="M84" s="751"/>
      <c r="N84" s="752">
        <f t="shared" si="7"/>
        <v>0</v>
      </c>
      <c r="P84" s="751">
        <v>258.75</v>
      </c>
      <c r="Q84" s="743">
        <f t="shared" si="5"/>
        <v>258.75</v>
      </c>
    </row>
    <row r="85" spans="1:17" ht="15">
      <c r="A85" s="738">
        <v>1401</v>
      </c>
      <c r="B85" s="739" t="s">
        <v>2062</v>
      </c>
      <c r="C85" s="739"/>
      <c r="D85" s="739" t="s">
        <v>2063</v>
      </c>
      <c r="E85" s="740" t="s">
        <v>217</v>
      </c>
      <c r="F85" s="753">
        <v>1</v>
      </c>
      <c r="G85" s="744">
        <v>2.66</v>
      </c>
      <c r="H85" s="743">
        <f t="shared" si="6"/>
        <v>2.66</v>
      </c>
      <c r="J85" s="744">
        <v>4.3199999999999994</v>
      </c>
      <c r="K85" s="745">
        <f t="shared" si="4"/>
        <v>4.3199999999999994</v>
      </c>
      <c r="M85" s="744"/>
      <c r="N85" s="745">
        <f t="shared" si="7"/>
        <v>0</v>
      </c>
      <c r="P85" s="744"/>
      <c r="Q85" s="745">
        <f t="shared" si="5"/>
        <v>0</v>
      </c>
    </row>
    <row r="86" spans="1:17" ht="15">
      <c r="A86" s="754">
        <v>1402</v>
      </c>
      <c r="B86" s="755" t="s">
        <v>2064</v>
      </c>
      <c r="C86" s="755"/>
      <c r="D86" s="755" t="s">
        <v>2065</v>
      </c>
      <c r="E86" s="756" t="s">
        <v>217</v>
      </c>
      <c r="F86" s="757">
        <v>1</v>
      </c>
      <c r="G86" s="751">
        <v>2.69</v>
      </c>
      <c r="H86" s="743">
        <f t="shared" si="6"/>
        <v>2.69</v>
      </c>
      <c r="J86" s="751">
        <v>4.54</v>
      </c>
      <c r="K86" s="752">
        <f t="shared" si="4"/>
        <v>4.54</v>
      </c>
      <c r="M86" s="751"/>
      <c r="N86" s="752">
        <f t="shared" si="7"/>
        <v>0</v>
      </c>
      <c r="P86" s="758"/>
      <c r="Q86" s="752">
        <f t="shared" si="5"/>
        <v>0</v>
      </c>
    </row>
    <row r="87" spans="1:17" ht="25.5">
      <c r="A87" s="738">
        <v>1403</v>
      </c>
      <c r="B87" s="739" t="s">
        <v>2066</v>
      </c>
      <c r="C87" s="739"/>
      <c r="D87" s="739"/>
      <c r="E87" s="740" t="s">
        <v>2067</v>
      </c>
      <c r="F87" s="741">
        <v>1</v>
      </c>
      <c r="G87" s="744">
        <v>13.89</v>
      </c>
      <c r="H87" s="743">
        <f t="shared" si="6"/>
        <v>13.89</v>
      </c>
      <c r="J87" s="744">
        <v>22.180000000000003</v>
      </c>
      <c r="K87" s="745">
        <f t="shared" si="4"/>
        <v>22.180000000000003</v>
      </c>
      <c r="M87" s="744"/>
      <c r="N87" s="745">
        <f t="shared" si="7"/>
        <v>0</v>
      </c>
      <c r="P87" s="744"/>
      <c r="Q87" s="745">
        <f t="shared" si="5"/>
        <v>0</v>
      </c>
    </row>
    <row r="88" spans="1:17" ht="15">
      <c r="A88" s="746">
        <v>1404</v>
      </c>
      <c r="B88" s="747" t="s">
        <v>2068</v>
      </c>
      <c r="C88" s="747"/>
      <c r="D88" s="747" t="s">
        <v>2069</v>
      </c>
      <c r="E88" s="748" t="s">
        <v>2017</v>
      </c>
      <c r="F88" s="749">
        <v>35</v>
      </c>
      <c r="G88" s="751">
        <v>11.19</v>
      </c>
      <c r="H88" s="752">
        <f t="shared" si="6"/>
        <v>391.65</v>
      </c>
      <c r="J88" s="751">
        <v>10.56</v>
      </c>
      <c r="K88" s="743">
        <f t="shared" si="4"/>
        <v>369.6</v>
      </c>
      <c r="M88" s="751"/>
      <c r="N88" s="752">
        <f t="shared" si="7"/>
        <v>0</v>
      </c>
      <c r="P88" s="751"/>
      <c r="Q88" s="752">
        <f t="shared" si="5"/>
        <v>0</v>
      </c>
    </row>
    <row r="89" spans="1:17" ht="15">
      <c r="A89" s="738">
        <v>1405</v>
      </c>
      <c r="B89" s="739" t="s">
        <v>2070</v>
      </c>
      <c r="C89" s="739"/>
      <c r="D89" s="739" t="s">
        <v>2069</v>
      </c>
      <c r="E89" s="740" t="s">
        <v>2017</v>
      </c>
      <c r="F89" s="741">
        <v>80</v>
      </c>
      <c r="G89" s="744">
        <v>11.19</v>
      </c>
      <c r="H89" s="745">
        <f t="shared" si="6"/>
        <v>895.19999999999993</v>
      </c>
      <c r="J89" s="744">
        <v>10.56</v>
      </c>
      <c r="K89" s="743">
        <f t="shared" si="4"/>
        <v>844.80000000000007</v>
      </c>
      <c r="M89" s="744"/>
      <c r="N89" s="745">
        <f t="shared" si="7"/>
        <v>0</v>
      </c>
      <c r="P89" s="744"/>
      <c r="Q89" s="745">
        <f t="shared" si="5"/>
        <v>0</v>
      </c>
    </row>
    <row r="90" spans="1:17" ht="15">
      <c r="A90" s="746">
        <v>1406</v>
      </c>
      <c r="B90" s="747" t="s">
        <v>2071</v>
      </c>
      <c r="C90" s="747"/>
      <c r="D90" s="747" t="s">
        <v>2069</v>
      </c>
      <c r="E90" s="748" t="s">
        <v>2017</v>
      </c>
      <c r="F90" s="749">
        <v>1</v>
      </c>
      <c r="G90" s="751">
        <v>11.19</v>
      </c>
      <c r="H90" s="752">
        <f t="shared" si="6"/>
        <v>11.19</v>
      </c>
      <c r="J90" s="751">
        <v>10.56</v>
      </c>
      <c r="K90" s="743">
        <f t="shared" si="4"/>
        <v>10.56</v>
      </c>
      <c r="M90" s="751"/>
      <c r="N90" s="752">
        <f t="shared" si="7"/>
        <v>0</v>
      </c>
      <c r="P90" s="751"/>
      <c r="Q90" s="752">
        <f t="shared" si="5"/>
        <v>0</v>
      </c>
    </row>
    <row r="91" spans="1:17" ht="15">
      <c r="A91" s="738">
        <v>1407</v>
      </c>
      <c r="B91" s="739" t="s">
        <v>2072</v>
      </c>
      <c r="C91" s="739"/>
      <c r="D91" s="739" t="s">
        <v>1434</v>
      </c>
      <c r="E91" s="740" t="s">
        <v>2017</v>
      </c>
      <c r="F91" s="741">
        <v>15</v>
      </c>
      <c r="G91" s="744">
        <v>7.54</v>
      </c>
      <c r="H91" s="745">
        <f t="shared" si="6"/>
        <v>113.1</v>
      </c>
      <c r="J91" s="744">
        <v>6.9799999999999995</v>
      </c>
      <c r="K91" s="743">
        <f t="shared" si="4"/>
        <v>104.69999999999999</v>
      </c>
      <c r="M91" s="744"/>
      <c r="N91" s="745">
        <f t="shared" si="7"/>
        <v>0</v>
      </c>
      <c r="P91" s="744"/>
      <c r="Q91" s="745">
        <f t="shared" si="5"/>
        <v>0</v>
      </c>
    </row>
    <row r="92" spans="1:17" ht="15">
      <c r="A92" s="746">
        <v>1408</v>
      </c>
      <c r="B92" s="747" t="s">
        <v>2073</v>
      </c>
      <c r="C92" s="747"/>
      <c r="D92" s="747" t="s">
        <v>1434</v>
      </c>
      <c r="E92" s="748" t="s">
        <v>2017</v>
      </c>
      <c r="F92" s="749">
        <v>49</v>
      </c>
      <c r="G92" s="751">
        <v>7.54</v>
      </c>
      <c r="H92" s="752">
        <f t="shared" si="6"/>
        <v>369.46</v>
      </c>
      <c r="J92" s="751">
        <v>6.9799999999999995</v>
      </c>
      <c r="K92" s="743">
        <f t="shared" si="4"/>
        <v>342.02</v>
      </c>
      <c r="M92" s="751"/>
      <c r="N92" s="752">
        <f t="shared" si="7"/>
        <v>0</v>
      </c>
      <c r="P92" s="751"/>
      <c r="Q92" s="752">
        <f t="shared" si="5"/>
        <v>0</v>
      </c>
    </row>
    <row r="93" spans="1:17" ht="15">
      <c r="A93" s="738">
        <v>1409</v>
      </c>
      <c r="B93" s="739" t="s">
        <v>2074</v>
      </c>
      <c r="C93" s="739"/>
      <c r="D93" s="739" t="s">
        <v>1434</v>
      </c>
      <c r="E93" s="740" t="s">
        <v>2017</v>
      </c>
      <c r="F93" s="753">
        <v>6</v>
      </c>
      <c r="G93" s="744">
        <v>7.54</v>
      </c>
      <c r="H93" s="745">
        <f t="shared" si="6"/>
        <v>45.24</v>
      </c>
      <c r="J93" s="744">
        <v>6.9799999999999995</v>
      </c>
      <c r="K93" s="743">
        <f t="shared" si="4"/>
        <v>41.879999999999995</v>
      </c>
      <c r="M93" s="744"/>
      <c r="N93" s="745">
        <f t="shared" si="7"/>
        <v>0</v>
      </c>
      <c r="P93" s="744"/>
      <c r="Q93" s="745">
        <f t="shared" si="5"/>
        <v>0</v>
      </c>
    </row>
    <row r="94" spans="1:17" ht="15">
      <c r="A94" s="754">
        <v>1411</v>
      </c>
      <c r="B94" s="755" t="s">
        <v>2075</v>
      </c>
      <c r="C94" s="755"/>
      <c r="D94" s="755" t="s">
        <v>1437</v>
      </c>
      <c r="E94" s="756" t="s">
        <v>217</v>
      </c>
      <c r="F94" s="757">
        <v>50</v>
      </c>
      <c r="G94" s="751">
        <v>0.94</v>
      </c>
      <c r="H94" s="752">
        <f t="shared" si="6"/>
        <v>47</v>
      </c>
      <c r="J94" s="751">
        <v>0.64</v>
      </c>
      <c r="K94" s="743">
        <f t="shared" si="4"/>
        <v>32</v>
      </c>
      <c r="M94" s="751"/>
      <c r="N94" s="752">
        <f t="shared" si="7"/>
        <v>0</v>
      </c>
      <c r="P94" s="758"/>
      <c r="Q94" s="752">
        <f t="shared" si="5"/>
        <v>0</v>
      </c>
    </row>
    <row r="95" spans="1:17" ht="15">
      <c r="A95" s="738">
        <v>1415</v>
      </c>
      <c r="B95" s="739" t="s">
        <v>1438</v>
      </c>
      <c r="C95" s="739"/>
      <c r="D95" s="739" t="s">
        <v>1439</v>
      </c>
      <c r="E95" s="740" t="s">
        <v>217</v>
      </c>
      <c r="F95" s="741">
        <v>100</v>
      </c>
      <c r="G95" s="744">
        <v>6.26</v>
      </c>
      <c r="H95" s="745">
        <f t="shared" si="6"/>
        <v>626</v>
      </c>
      <c r="J95" s="744">
        <v>3.34</v>
      </c>
      <c r="K95" s="743">
        <f t="shared" si="4"/>
        <v>334</v>
      </c>
      <c r="M95" s="744"/>
      <c r="N95" s="745">
        <f t="shared" si="7"/>
        <v>0</v>
      </c>
      <c r="P95" s="744"/>
      <c r="Q95" s="745">
        <f t="shared" si="5"/>
        <v>0</v>
      </c>
    </row>
    <row r="96" spans="1:17" ht="15">
      <c r="A96" s="746">
        <v>1417</v>
      </c>
      <c r="B96" s="747" t="s">
        <v>1442</v>
      </c>
      <c r="C96" s="747"/>
      <c r="D96" s="747" t="s">
        <v>1443</v>
      </c>
      <c r="E96" s="748" t="s">
        <v>2017</v>
      </c>
      <c r="F96" s="749">
        <v>1</v>
      </c>
      <c r="G96" s="751">
        <v>12.7</v>
      </c>
      <c r="H96" s="743">
        <f t="shared" si="6"/>
        <v>12.7</v>
      </c>
      <c r="J96" s="751">
        <v>0</v>
      </c>
      <c r="K96" s="752">
        <f t="shared" si="4"/>
        <v>0</v>
      </c>
      <c r="M96" s="751"/>
      <c r="N96" s="752">
        <f t="shared" si="7"/>
        <v>0</v>
      </c>
      <c r="P96" s="751"/>
      <c r="Q96" s="752">
        <f t="shared" si="5"/>
        <v>0</v>
      </c>
    </row>
    <row r="97" spans="1:17" ht="15">
      <c r="A97" s="738">
        <v>1420</v>
      </c>
      <c r="B97" s="739" t="s">
        <v>2076</v>
      </c>
      <c r="C97" s="739"/>
      <c r="D97" s="739" t="s">
        <v>2077</v>
      </c>
      <c r="E97" s="740" t="s">
        <v>217</v>
      </c>
      <c r="F97" s="741">
        <v>1</v>
      </c>
      <c r="G97" s="744">
        <v>2.2000000000000002</v>
      </c>
      <c r="H97" s="743">
        <f t="shared" si="6"/>
        <v>2.2000000000000002</v>
      </c>
      <c r="J97" s="744">
        <v>3.0799999999999996</v>
      </c>
      <c r="K97" s="745">
        <f t="shared" si="4"/>
        <v>3.0799999999999996</v>
      </c>
      <c r="M97" s="744"/>
      <c r="N97" s="745">
        <f t="shared" si="7"/>
        <v>0</v>
      </c>
      <c r="P97" s="744"/>
      <c r="Q97" s="745">
        <f t="shared" si="5"/>
        <v>0</v>
      </c>
    </row>
    <row r="98" spans="1:17" ht="25.5">
      <c r="A98" s="746">
        <v>1427</v>
      </c>
      <c r="B98" s="747" t="s">
        <v>1448</v>
      </c>
      <c r="C98" s="747"/>
      <c r="D98" s="747"/>
      <c r="E98" s="748" t="s">
        <v>1992</v>
      </c>
      <c r="F98" s="749">
        <v>1</v>
      </c>
      <c r="G98" s="751">
        <v>3.21</v>
      </c>
      <c r="H98" s="752">
        <f t="shared" si="6"/>
        <v>3.21</v>
      </c>
      <c r="J98" s="751">
        <v>2.92</v>
      </c>
      <c r="K98" s="743">
        <f t="shared" si="4"/>
        <v>2.92</v>
      </c>
      <c r="M98" s="751"/>
      <c r="N98" s="752">
        <f t="shared" si="7"/>
        <v>0</v>
      </c>
      <c r="P98" s="751"/>
      <c r="Q98" s="752">
        <f t="shared" si="5"/>
        <v>0</v>
      </c>
    </row>
    <row r="99" spans="1:17" ht="15">
      <c r="A99" s="738">
        <v>1456</v>
      </c>
      <c r="B99" s="739" t="s">
        <v>2078</v>
      </c>
      <c r="C99" s="739"/>
      <c r="D99" s="739" t="s">
        <v>2079</v>
      </c>
      <c r="E99" s="740" t="s">
        <v>217</v>
      </c>
      <c r="F99" s="741">
        <v>24</v>
      </c>
      <c r="G99" s="744">
        <v>1.32</v>
      </c>
      <c r="H99" s="745">
        <f t="shared" si="6"/>
        <v>31.68</v>
      </c>
      <c r="J99" s="744">
        <v>1.2</v>
      </c>
      <c r="K99" s="743">
        <f t="shared" si="4"/>
        <v>28.799999999999997</v>
      </c>
      <c r="M99" s="744"/>
      <c r="N99" s="745">
        <f t="shared" si="7"/>
        <v>0</v>
      </c>
      <c r="P99" s="744"/>
      <c r="Q99" s="745">
        <f t="shared" si="5"/>
        <v>0</v>
      </c>
    </row>
    <row r="100" spans="1:17" ht="15">
      <c r="A100" s="746">
        <v>1550</v>
      </c>
      <c r="B100" s="747" t="s">
        <v>2080</v>
      </c>
      <c r="C100" s="747"/>
      <c r="D100" s="747"/>
      <c r="E100" s="748" t="s">
        <v>2081</v>
      </c>
      <c r="F100" s="749">
        <v>160</v>
      </c>
      <c r="G100" s="751">
        <v>2.35</v>
      </c>
      <c r="H100" s="743">
        <f t="shared" si="6"/>
        <v>376</v>
      </c>
      <c r="J100" s="751">
        <v>2.86</v>
      </c>
      <c r="K100" s="752">
        <f t="shared" si="4"/>
        <v>457.59999999999997</v>
      </c>
      <c r="M100" s="751"/>
      <c r="N100" s="752">
        <f t="shared" si="7"/>
        <v>0</v>
      </c>
      <c r="P100" s="751"/>
      <c r="Q100" s="752">
        <f t="shared" si="5"/>
        <v>0</v>
      </c>
    </row>
    <row r="101" spans="1:17" ht="15">
      <c r="A101" s="738">
        <v>1551</v>
      </c>
      <c r="B101" s="739" t="s">
        <v>2082</v>
      </c>
      <c r="C101" s="739"/>
      <c r="D101" s="739"/>
      <c r="E101" s="740" t="s">
        <v>217</v>
      </c>
      <c r="F101" s="753">
        <v>1</v>
      </c>
      <c r="G101" s="744">
        <v>7.0000000000000007E-2</v>
      </c>
      <c r="H101" s="745">
        <f t="shared" si="6"/>
        <v>7.0000000000000007E-2</v>
      </c>
      <c r="J101" s="744">
        <v>0.05</v>
      </c>
      <c r="K101" s="743">
        <f t="shared" si="4"/>
        <v>0.05</v>
      </c>
      <c r="M101" s="744"/>
      <c r="N101" s="745">
        <f t="shared" si="7"/>
        <v>0</v>
      </c>
      <c r="P101" s="744"/>
      <c r="Q101" s="745">
        <f t="shared" si="5"/>
        <v>0</v>
      </c>
    </row>
    <row r="102" spans="1:17" ht="15">
      <c r="A102" s="754">
        <v>1552</v>
      </c>
      <c r="B102" s="755" t="s">
        <v>2083</v>
      </c>
      <c r="C102" s="755"/>
      <c r="D102" s="755" t="s">
        <v>2084</v>
      </c>
      <c r="E102" s="756" t="s">
        <v>217</v>
      </c>
      <c r="F102" s="757">
        <v>1</v>
      </c>
      <c r="G102" s="751">
        <v>0.16</v>
      </c>
      <c r="H102" s="743">
        <f t="shared" si="6"/>
        <v>0.16</v>
      </c>
      <c r="J102" s="751">
        <v>0.17</v>
      </c>
      <c r="K102" s="752">
        <f t="shared" si="4"/>
        <v>0.17</v>
      </c>
      <c r="M102" s="751"/>
      <c r="N102" s="752">
        <f t="shared" si="7"/>
        <v>0</v>
      </c>
      <c r="P102" s="758"/>
      <c r="Q102" s="752">
        <f t="shared" si="5"/>
        <v>0</v>
      </c>
    </row>
    <row r="103" spans="1:17" ht="15">
      <c r="A103" s="738">
        <v>1553</v>
      </c>
      <c r="B103" s="739" t="s">
        <v>2085</v>
      </c>
      <c r="C103" s="739"/>
      <c r="D103" s="739"/>
      <c r="E103" s="740" t="s">
        <v>217</v>
      </c>
      <c r="F103" s="741">
        <v>1</v>
      </c>
      <c r="G103" s="744">
        <v>5.49</v>
      </c>
      <c r="H103" s="745">
        <f t="shared" si="6"/>
        <v>5.49</v>
      </c>
      <c r="J103" s="744">
        <v>3.09</v>
      </c>
      <c r="K103" s="743">
        <f t="shared" si="4"/>
        <v>3.09</v>
      </c>
      <c r="M103" s="744"/>
      <c r="N103" s="745">
        <f t="shared" si="7"/>
        <v>0</v>
      </c>
      <c r="P103" s="744"/>
      <c r="Q103" s="745">
        <f t="shared" si="5"/>
        <v>0</v>
      </c>
    </row>
    <row r="104" spans="1:17" ht="15">
      <c r="A104" s="746">
        <v>1554</v>
      </c>
      <c r="B104" s="747" t="s">
        <v>2086</v>
      </c>
      <c r="C104" s="747"/>
      <c r="D104" s="747"/>
      <c r="E104" s="748" t="s">
        <v>217</v>
      </c>
      <c r="F104" s="749">
        <v>1</v>
      </c>
      <c r="G104" s="751">
        <v>0.13</v>
      </c>
      <c r="H104" s="752">
        <f t="shared" si="6"/>
        <v>0.13</v>
      </c>
      <c r="J104" s="751">
        <v>0.09</v>
      </c>
      <c r="K104" s="743">
        <f t="shared" si="4"/>
        <v>0.09</v>
      </c>
      <c r="M104" s="751"/>
      <c r="N104" s="752">
        <f t="shared" si="7"/>
        <v>0</v>
      </c>
      <c r="P104" s="751"/>
      <c r="Q104" s="752">
        <f t="shared" si="5"/>
        <v>0</v>
      </c>
    </row>
    <row r="105" spans="1:17" ht="15">
      <c r="A105" s="738">
        <v>1556</v>
      </c>
      <c r="B105" s="739" t="s">
        <v>2087</v>
      </c>
      <c r="C105" s="739"/>
      <c r="D105" s="739"/>
      <c r="E105" s="740" t="s">
        <v>217</v>
      </c>
      <c r="F105" s="741">
        <v>1</v>
      </c>
      <c r="G105" s="744">
        <v>17.850000000000001</v>
      </c>
      <c r="H105" s="745">
        <f t="shared" si="6"/>
        <v>17.850000000000001</v>
      </c>
      <c r="J105" s="744">
        <v>0.59</v>
      </c>
      <c r="K105" s="743">
        <f t="shared" si="4"/>
        <v>0.59</v>
      </c>
      <c r="M105" s="744"/>
      <c r="N105" s="745">
        <f t="shared" si="7"/>
        <v>0</v>
      </c>
      <c r="P105" s="744"/>
      <c r="Q105" s="745">
        <f t="shared" si="5"/>
        <v>0</v>
      </c>
    </row>
    <row r="106" spans="1:17" ht="15">
      <c r="A106" s="746">
        <v>1557</v>
      </c>
      <c r="B106" s="747" t="s">
        <v>2088</v>
      </c>
      <c r="C106" s="747"/>
      <c r="D106" s="747" t="s">
        <v>2089</v>
      </c>
      <c r="E106" s="748" t="s">
        <v>217</v>
      </c>
      <c r="F106" s="749">
        <v>24</v>
      </c>
      <c r="G106" s="751">
        <v>0.37</v>
      </c>
      <c r="H106" s="743">
        <f t="shared" si="6"/>
        <v>8.879999999999999</v>
      </c>
      <c r="J106" s="751">
        <v>45.01</v>
      </c>
      <c r="K106" s="752">
        <f t="shared" si="4"/>
        <v>1080.24</v>
      </c>
      <c r="M106" s="751"/>
      <c r="N106" s="752">
        <f t="shared" si="7"/>
        <v>0</v>
      </c>
      <c r="P106" s="751"/>
      <c r="Q106" s="752">
        <f t="shared" si="5"/>
        <v>0</v>
      </c>
    </row>
    <row r="107" spans="1:17" ht="15">
      <c r="A107" s="738">
        <v>1558</v>
      </c>
      <c r="B107" s="739" t="s">
        <v>2090</v>
      </c>
      <c r="C107" s="739"/>
      <c r="D107" s="739" t="s">
        <v>2089</v>
      </c>
      <c r="E107" s="740" t="s">
        <v>217</v>
      </c>
      <c r="F107" s="741">
        <v>1</v>
      </c>
      <c r="G107" s="744">
        <v>0.64</v>
      </c>
      <c r="H107" s="743">
        <f t="shared" si="6"/>
        <v>0.64</v>
      </c>
      <c r="J107" s="744">
        <v>131.76999999999998</v>
      </c>
      <c r="K107" s="745">
        <f t="shared" si="4"/>
        <v>131.76999999999998</v>
      </c>
      <c r="M107" s="744"/>
      <c r="N107" s="745">
        <f t="shared" si="7"/>
        <v>0</v>
      </c>
      <c r="P107" s="744"/>
      <c r="Q107" s="745">
        <f t="shared" si="5"/>
        <v>0</v>
      </c>
    </row>
    <row r="108" spans="1:17" ht="15">
      <c r="A108" s="746">
        <v>1559</v>
      </c>
      <c r="B108" s="747" t="s">
        <v>2091</v>
      </c>
      <c r="C108" s="747"/>
      <c r="D108" s="747" t="s">
        <v>1469</v>
      </c>
      <c r="E108" s="748" t="s">
        <v>217</v>
      </c>
      <c r="F108" s="749">
        <v>100</v>
      </c>
      <c r="G108" s="751">
        <v>0.69</v>
      </c>
      <c r="H108" s="752">
        <f t="shared" si="6"/>
        <v>69</v>
      </c>
      <c r="J108" s="751">
        <v>0.62</v>
      </c>
      <c r="K108" s="743">
        <f t="shared" si="4"/>
        <v>62</v>
      </c>
      <c r="M108" s="751"/>
      <c r="N108" s="752">
        <f t="shared" si="7"/>
        <v>0</v>
      </c>
      <c r="P108" s="751"/>
      <c r="Q108" s="752">
        <f t="shared" si="5"/>
        <v>0</v>
      </c>
    </row>
    <row r="109" spans="1:17" ht="15">
      <c r="A109" s="738">
        <v>1560</v>
      </c>
      <c r="B109" s="739" t="s">
        <v>2092</v>
      </c>
      <c r="C109" s="739"/>
      <c r="D109" s="739" t="s">
        <v>1469</v>
      </c>
      <c r="E109" s="740" t="s">
        <v>217</v>
      </c>
      <c r="F109" s="753">
        <v>1</v>
      </c>
      <c r="G109" s="744">
        <v>0.35</v>
      </c>
      <c r="H109" s="743">
        <f t="shared" si="6"/>
        <v>0.35</v>
      </c>
      <c r="J109" s="744">
        <v>0.35000000000000003</v>
      </c>
      <c r="K109" s="743">
        <f t="shared" si="4"/>
        <v>0.35000000000000003</v>
      </c>
      <c r="M109" s="744"/>
      <c r="N109" s="745">
        <f t="shared" si="7"/>
        <v>0</v>
      </c>
      <c r="P109" s="744"/>
      <c r="Q109" s="745">
        <f t="shared" si="5"/>
        <v>0</v>
      </c>
    </row>
    <row r="110" spans="1:17" ht="15">
      <c r="A110" s="754">
        <v>1561</v>
      </c>
      <c r="B110" s="755" t="s">
        <v>2093</v>
      </c>
      <c r="C110" s="755"/>
      <c r="D110" s="755" t="s">
        <v>1469</v>
      </c>
      <c r="E110" s="756" t="s">
        <v>217</v>
      </c>
      <c r="F110" s="757">
        <v>1</v>
      </c>
      <c r="G110" s="751">
        <v>1.38</v>
      </c>
      <c r="H110" s="752">
        <f t="shared" si="6"/>
        <v>1.38</v>
      </c>
      <c r="J110" s="751">
        <v>1.37</v>
      </c>
      <c r="K110" s="743">
        <f t="shared" si="4"/>
        <v>1.37</v>
      </c>
      <c r="M110" s="751"/>
      <c r="N110" s="752">
        <f t="shared" si="7"/>
        <v>0</v>
      </c>
      <c r="P110" s="758"/>
      <c r="Q110" s="752">
        <f t="shared" si="5"/>
        <v>0</v>
      </c>
    </row>
    <row r="111" spans="1:17" ht="25.5">
      <c r="A111" s="738">
        <v>1562</v>
      </c>
      <c r="B111" s="739" t="s">
        <v>2094</v>
      </c>
      <c r="C111" s="739"/>
      <c r="D111" s="739" t="s">
        <v>2095</v>
      </c>
      <c r="E111" s="740" t="s">
        <v>1992</v>
      </c>
      <c r="F111" s="741">
        <v>1</v>
      </c>
      <c r="G111" s="744">
        <v>0.99</v>
      </c>
      <c r="H111" s="745">
        <f t="shared" si="6"/>
        <v>0.99</v>
      </c>
      <c r="J111" s="744">
        <v>0.42</v>
      </c>
      <c r="K111" s="743">
        <f t="shared" si="4"/>
        <v>0.42</v>
      </c>
      <c r="M111" s="744"/>
      <c r="N111" s="745">
        <f t="shared" si="7"/>
        <v>0</v>
      </c>
      <c r="P111" s="744"/>
      <c r="Q111" s="745">
        <f t="shared" si="5"/>
        <v>0</v>
      </c>
    </row>
    <row r="112" spans="1:17" ht="15">
      <c r="A112" s="746">
        <v>1563</v>
      </c>
      <c r="B112" s="747" t="s">
        <v>2096</v>
      </c>
      <c r="C112" s="747"/>
      <c r="D112" s="747" t="s">
        <v>2097</v>
      </c>
      <c r="E112" s="748" t="s">
        <v>217</v>
      </c>
      <c r="F112" s="749">
        <v>1</v>
      </c>
      <c r="G112" s="751">
        <v>1.03</v>
      </c>
      <c r="H112" s="743">
        <f t="shared" si="6"/>
        <v>1.03</v>
      </c>
      <c r="J112" s="751">
        <v>2.2599999999999998</v>
      </c>
      <c r="K112" s="752">
        <f t="shared" si="4"/>
        <v>2.2599999999999998</v>
      </c>
      <c r="M112" s="751"/>
      <c r="N112" s="752">
        <f t="shared" si="7"/>
        <v>0</v>
      </c>
      <c r="P112" s="751"/>
      <c r="Q112" s="752">
        <f t="shared" si="5"/>
        <v>0</v>
      </c>
    </row>
    <row r="113" spans="1:17" ht="15">
      <c r="A113" s="738">
        <v>1564</v>
      </c>
      <c r="B113" s="739" t="s">
        <v>2098</v>
      </c>
      <c r="C113" s="739"/>
      <c r="D113" s="739"/>
      <c r="E113" s="740" t="s">
        <v>217</v>
      </c>
      <c r="F113" s="741">
        <v>50</v>
      </c>
      <c r="G113" s="744">
        <v>0.22</v>
      </c>
      <c r="H113" s="743">
        <f t="shared" si="6"/>
        <v>11</v>
      </c>
      <c r="J113" s="744">
        <v>0.3</v>
      </c>
      <c r="K113" s="745">
        <f t="shared" si="4"/>
        <v>15</v>
      </c>
      <c r="M113" s="744"/>
      <c r="N113" s="745">
        <f t="shared" si="7"/>
        <v>0</v>
      </c>
      <c r="P113" s="744"/>
      <c r="Q113" s="745">
        <f t="shared" si="5"/>
        <v>0</v>
      </c>
    </row>
    <row r="114" spans="1:17" ht="25.5">
      <c r="A114" s="746">
        <v>1565</v>
      </c>
      <c r="B114" s="747" t="s">
        <v>1478</v>
      </c>
      <c r="C114" s="747"/>
      <c r="D114" s="747"/>
      <c r="E114" s="748" t="s">
        <v>1992</v>
      </c>
      <c r="F114" s="749">
        <v>1</v>
      </c>
      <c r="G114" s="751">
        <v>2.8</v>
      </c>
      <c r="H114" s="752">
        <f t="shared" si="6"/>
        <v>2.8</v>
      </c>
      <c r="J114" s="751">
        <v>0.79</v>
      </c>
      <c r="K114" s="743">
        <f t="shared" si="4"/>
        <v>0.79</v>
      </c>
      <c r="M114" s="751"/>
      <c r="N114" s="752">
        <f t="shared" si="7"/>
        <v>0</v>
      </c>
      <c r="P114" s="751"/>
      <c r="Q114" s="752">
        <f t="shared" si="5"/>
        <v>0</v>
      </c>
    </row>
    <row r="115" spans="1:17" ht="15">
      <c r="A115" s="738">
        <v>1566</v>
      </c>
      <c r="B115" s="739" t="s">
        <v>1481</v>
      </c>
      <c r="C115" s="739"/>
      <c r="D115" s="739"/>
      <c r="E115" s="740" t="s">
        <v>217</v>
      </c>
      <c r="F115" s="741">
        <v>5</v>
      </c>
      <c r="G115" s="744">
        <v>3.11</v>
      </c>
      <c r="H115" s="743">
        <f t="shared" si="6"/>
        <v>15.549999999999999</v>
      </c>
      <c r="J115" s="744">
        <v>3.11</v>
      </c>
      <c r="K115" s="743">
        <f t="shared" si="4"/>
        <v>15.549999999999999</v>
      </c>
      <c r="M115" s="744"/>
      <c r="N115" s="745">
        <f t="shared" si="7"/>
        <v>0</v>
      </c>
      <c r="P115" s="744"/>
      <c r="Q115" s="745">
        <f t="shared" si="5"/>
        <v>0</v>
      </c>
    </row>
    <row r="116" spans="1:17" ht="25.5">
      <c r="A116" s="746">
        <v>1600</v>
      </c>
      <c r="B116" s="747" t="s">
        <v>2099</v>
      </c>
      <c r="C116" s="747"/>
      <c r="D116" s="747" t="s">
        <v>2099</v>
      </c>
      <c r="E116" s="748" t="s">
        <v>217</v>
      </c>
      <c r="F116" s="749">
        <v>1</v>
      </c>
      <c r="G116" s="751">
        <v>0.15</v>
      </c>
      <c r="H116" s="743">
        <f t="shared" si="6"/>
        <v>0.15</v>
      </c>
      <c r="J116" s="751">
        <v>0.15000000000000002</v>
      </c>
      <c r="K116" s="743">
        <f t="shared" si="4"/>
        <v>0.15000000000000002</v>
      </c>
      <c r="M116" s="751"/>
      <c r="N116" s="752">
        <f t="shared" si="7"/>
        <v>0</v>
      </c>
      <c r="P116" s="751"/>
      <c r="Q116" s="752">
        <f t="shared" si="5"/>
        <v>0</v>
      </c>
    </row>
    <row r="117" spans="1:17" ht="15">
      <c r="A117" s="738">
        <v>1601</v>
      </c>
      <c r="B117" s="739" t="s">
        <v>1484</v>
      </c>
      <c r="C117" s="739"/>
      <c r="D117" s="739" t="s">
        <v>1484</v>
      </c>
      <c r="E117" s="740" t="s">
        <v>217</v>
      </c>
      <c r="F117" s="753">
        <v>30</v>
      </c>
      <c r="G117" s="744">
        <v>2.15</v>
      </c>
      <c r="H117" s="743">
        <f t="shared" si="6"/>
        <v>64.5</v>
      </c>
      <c r="J117" s="744">
        <v>2.17</v>
      </c>
      <c r="K117" s="745">
        <f t="shared" si="4"/>
        <v>65.099999999999994</v>
      </c>
      <c r="M117" s="744"/>
      <c r="N117" s="745">
        <f t="shared" si="7"/>
        <v>0</v>
      </c>
      <c r="P117" s="744"/>
      <c r="Q117" s="745">
        <f t="shared" si="5"/>
        <v>0</v>
      </c>
    </row>
    <row r="118" spans="1:17" ht="15">
      <c r="A118" s="754">
        <v>1602</v>
      </c>
      <c r="B118" s="755" t="s">
        <v>1485</v>
      </c>
      <c r="C118" s="755"/>
      <c r="D118" s="755" t="s">
        <v>1485</v>
      </c>
      <c r="E118" s="756" t="s">
        <v>217</v>
      </c>
      <c r="F118" s="757">
        <v>20</v>
      </c>
      <c r="G118" s="751">
        <v>2.15</v>
      </c>
      <c r="H118" s="743">
        <f t="shared" si="6"/>
        <v>43</v>
      </c>
      <c r="J118" s="751">
        <v>2.17</v>
      </c>
      <c r="K118" s="752">
        <f t="shared" si="4"/>
        <v>43.4</v>
      </c>
      <c r="M118" s="751"/>
      <c r="N118" s="752">
        <f t="shared" si="7"/>
        <v>0</v>
      </c>
      <c r="P118" s="758"/>
      <c r="Q118" s="752">
        <f t="shared" si="5"/>
        <v>0</v>
      </c>
    </row>
    <row r="119" spans="1:17" ht="15">
      <c r="A119" s="738">
        <v>1603</v>
      </c>
      <c r="B119" s="739" t="s">
        <v>1486</v>
      </c>
      <c r="C119" s="739"/>
      <c r="D119" s="739" t="s">
        <v>1486</v>
      </c>
      <c r="E119" s="740" t="s">
        <v>217</v>
      </c>
      <c r="F119" s="741">
        <v>30</v>
      </c>
      <c r="G119" s="744">
        <v>2.15</v>
      </c>
      <c r="H119" s="743">
        <f t="shared" si="6"/>
        <v>64.5</v>
      </c>
      <c r="J119" s="744">
        <v>2.17</v>
      </c>
      <c r="K119" s="745">
        <f t="shared" si="4"/>
        <v>65.099999999999994</v>
      </c>
      <c r="M119" s="744"/>
      <c r="N119" s="745">
        <f t="shared" si="7"/>
        <v>0</v>
      </c>
      <c r="P119" s="744"/>
      <c r="Q119" s="745">
        <f t="shared" si="5"/>
        <v>0</v>
      </c>
    </row>
    <row r="120" spans="1:17" ht="15">
      <c r="A120" s="746">
        <v>1604</v>
      </c>
      <c r="B120" s="747" t="s">
        <v>1487</v>
      </c>
      <c r="C120" s="747"/>
      <c r="D120" s="747" t="s">
        <v>1487</v>
      </c>
      <c r="E120" s="748" t="s">
        <v>217</v>
      </c>
      <c r="F120" s="749">
        <v>50</v>
      </c>
      <c r="G120" s="751">
        <v>2.15</v>
      </c>
      <c r="H120" s="743">
        <f t="shared" si="6"/>
        <v>107.5</v>
      </c>
      <c r="J120" s="751">
        <v>2.17</v>
      </c>
      <c r="K120" s="752">
        <f t="shared" si="4"/>
        <v>108.5</v>
      </c>
      <c r="M120" s="751"/>
      <c r="N120" s="752">
        <f t="shared" si="7"/>
        <v>0</v>
      </c>
      <c r="P120" s="751"/>
      <c r="Q120" s="752">
        <f t="shared" si="5"/>
        <v>0</v>
      </c>
    </row>
    <row r="121" spans="1:17" ht="15">
      <c r="A121" s="738">
        <v>1605</v>
      </c>
      <c r="B121" s="739" t="s">
        <v>1488</v>
      </c>
      <c r="C121" s="739"/>
      <c r="D121" s="739" t="s">
        <v>1488</v>
      </c>
      <c r="E121" s="740" t="s">
        <v>217</v>
      </c>
      <c r="F121" s="741">
        <v>50</v>
      </c>
      <c r="G121" s="744">
        <v>2.15</v>
      </c>
      <c r="H121" s="743">
        <f t="shared" si="6"/>
        <v>107.5</v>
      </c>
      <c r="J121" s="744">
        <v>2.17</v>
      </c>
      <c r="K121" s="745">
        <f t="shared" si="4"/>
        <v>108.5</v>
      </c>
      <c r="M121" s="744"/>
      <c r="N121" s="745">
        <f t="shared" si="7"/>
        <v>0</v>
      </c>
      <c r="P121" s="744"/>
      <c r="Q121" s="745">
        <f t="shared" si="5"/>
        <v>0</v>
      </c>
    </row>
    <row r="122" spans="1:17" ht="15">
      <c r="A122" s="746">
        <v>1606</v>
      </c>
      <c r="B122" s="747" t="s">
        <v>1489</v>
      </c>
      <c r="C122" s="747"/>
      <c r="D122" s="747" t="s">
        <v>1489</v>
      </c>
      <c r="E122" s="748" t="s">
        <v>217</v>
      </c>
      <c r="F122" s="749">
        <v>50</v>
      </c>
      <c r="G122" s="751">
        <v>2.2000000000000002</v>
      </c>
      <c r="H122" s="752">
        <f t="shared" si="6"/>
        <v>110.00000000000001</v>
      </c>
      <c r="J122" s="751">
        <v>2.17</v>
      </c>
      <c r="K122" s="743">
        <f t="shared" si="4"/>
        <v>108.5</v>
      </c>
      <c r="M122" s="751"/>
      <c r="N122" s="752">
        <f t="shared" si="7"/>
        <v>0</v>
      </c>
      <c r="P122" s="751"/>
      <c r="Q122" s="752">
        <f t="shared" si="5"/>
        <v>0</v>
      </c>
    </row>
    <row r="123" spans="1:17" ht="25.5">
      <c r="A123" s="738">
        <v>1607</v>
      </c>
      <c r="B123" s="739" t="s">
        <v>2100</v>
      </c>
      <c r="C123" s="739"/>
      <c r="D123" s="739" t="s">
        <v>2100</v>
      </c>
      <c r="E123" s="740" t="s">
        <v>217</v>
      </c>
      <c r="F123" s="741">
        <v>1</v>
      </c>
      <c r="G123" s="744">
        <v>0.15</v>
      </c>
      <c r="H123" s="745">
        <f t="shared" si="6"/>
        <v>0.15</v>
      </c>
      <c r="J123" s="744">
        <v>0.14000000000000001</v>
      </c>
      <c r="K123" s="743">
        <f t="shared" si="4"/>
        <v>0.14000000000000001</v>
      </c>
      <c r="M123" s="744"/>
      <c r="N123" s="745">
        <f t="shared" si="7"/>
        <v>0</v>
      </c>
      <c r="P123" s="744"/>
      <c r="Q123" s="745">
        <f t="shared" si="5"/>
        <v>0</v>
      </c>
    </row>
    <row r="124" spans="1:17" ht="25.5">
      <c r="A124" s="746">
        <v>1608</v>
      </c>
      <c r="B124" s="747" t="s">
        <v>2101</v>
      </c>
      <c r="C124" s="747"/>
      <c r="D124" s="747" t="s">
        <v>2101</v>
      </c>
      <c r="E124" s="748" t="s">
        <v>217</v>
      </c>
      <c r="F124" s="749">
        <v>25</v>
      </c>
      <c r="G124" s="751">
        <v>0.15</v>
      </c>
      <c r="H124" s="752">
        <f t="shared" si="6"/>
        <v>3.75</v>
      </c>
      <c r="J124" s="751">
        <v>0.14000000000000001</v>
      </c>
      <c r="K124" s="743">
        <f t="shared" si="4"/>
        <v>3.5000000000000004</v>
      </c>
      <c r="M124" s="751"/>
      <c r="N124" s="752">
        <f t="shared" si="7"/>
        <v>0</v>
      </c>
      <c r="P124" s="751"/>
      <c r="Q124" s="752">
        <f t="shared" si="5"/>
        <v>0</v>
      </c>
    </row>
    <row r="125" spans="1:17" ht="15">
      <c r="A125" s="738">
        <v>1609</v>
      </c>
      <c r="B125" s="739" t="s">
        <v>2102</v>
      </c>
      <c r="C125" s="739"/>
      <c r="D125" s="739" t="s">
        <v>2103</v>
      </c>
      <c r="E125" s="740" t="s">
        <v>217</v>
      </c>
      <c r="F125" s="753">
        <v>80</v>
      </c>
      <c r="G125" s="744">
        <v>0.24</v>
      </c>
      <c r="H125" s="745">
        <f t="shared" si="6"/>
        <v>19.2</v>
      </c>
      <c r="J125" s="744">
        <v>0.2</v>
      </c>
      <c r="K125" s="743">
        <f t="shared" si="4"/>
        <v>16</v>
      </c>
      <c r="M125" s="744"/>
      <c r="N125" s="745">
        <f t="shared" si="7"/>
        <v>0</v>
      </c>
      <c r="P125" s="744"/>
      <c r="Q125" s="745">
        <f t="shared" si="5"/>
        <v>0</v>
      </c>
    </row>
    <row r="126" spans="1:17" ht="15">
      <c r="A126" s="754">
        <v>1610</v>
      </c>
      <c r="B126" s="755" t="s">
        <v>2104</v>
      </c>
      <c r="C126" s="755"/>
      <c r="D126" s="755" t="s">
        <v>2105</v>
      </c>
      <c r="E126" s="756" t="s">
        <v>217</v>
      </c>
      <c r="F126" s="757">
        <v>1</v>
      </c>
      <c r="G126" s="751">
        <v>0.92</v>
      </c>
      <c r="H126" s="752">
        <f t="shared" si="6"/>
        <v>0.92</v>
      </c>
      <c r="J126" s="751">
        <v>0.72</v>
      </c>
      <c r="K126" s="743">
        <f t="shared" si="4"/>
        <v>0.72</v>
      </c>
      <c r="M126" s="751"/>
      <c r="N126" s="752">
        <f t="shared" si="7"/>
        <v>0</v>
      </c>
      <c r="P126" s="758"/>
      <c r="Q126" s="752">
        <f t="shared" si="5"/>
        <v>0</v>
      </c>
    </row>
    <row r="127" spans="1:17" ht="15">
      <c r="A127" s="738">
        <v>1611</v>
      </c>
      <c r="B127" s="739" t="s">
        <v>2106</v>
      </c>
      <c r="C127" s="739"/>
      <c r="D127" s="739" t="s">
        <v>1501</v>
      </c>
      <c r="E127" s="740" t="s">
        <v>217</v>
      </c>
      <c r="F127" s="741">
        <v>50</v>
      </c>
      <c r="G127" s="744">
        <v>9.6</v>
      </c>
      <c r="H127" s="745">
        <f t="shared" si="6"/>
        <v>480</v>
      </c>
      <c r="J127" s="744">
        <v>8.98</v>
      </c>
      <c r="K127" s="743">
        <f t="shared" si="4"/>
        <v>449</v>
      </c>
      <c r="M127" s="744"/>
      <c r="N127" s="745">
        <f t="shared" si="7"/>
        <v>0</v>
      </c>
      <c r="P127" s="744"/>
      <c r="Q127" s="745">
        <f t="shared" si="5"/>
        <v>0</v>
      </c>
    </row>
    <row r="128" spans="1:17" ht="15">
      <c r="A128" s="746">
        <v>1612</v>
      </c>
      <c r="B128" s="747" t="s">
        <v>2107</v>
      </c>
      <c r="C128" s="747"/>
      <c r="D128" s="747" t="s">
        <v>2108</v>
      </c>
      <c r="E128" s="748" t="s">
        <v>217</v>
      </c>
      <c r="F128" s="749">
        <v>1</v>
      </c>
      <c r="G128" s="751">
        <v>1.17</v>
      </c>
      <c r="H128" s="752">
        <f t="shared" si="6"/>
        <v>1.17</v>
      </c>
      <c r="J128" s="751">
        <v>0.9</v>
      </c>
      <c r="K128" s="743">
        <f t="shared" si="4"/>
        <v>0.9</v>
      </c>
      <c r="M128" s="751"/>
      <c r="N128" s="752">
        <f t="shared" si="7"/>
        <v>0</v>
      </c>
      <c r="P128" s="751"/>
      <c r="Q128" s="752">
        <f t="shared" si="5"/>
        <v>0</v>
      </c>
    </row>
    <row r="129" spans="1:17" ht="15">
      <c r="A129" s="738">
        <v>1613</v>
      </c>
      <c r="B129" s="739" t="s">
        <v>2109</v>
      </c>
      <c r="C129" s="739"/>
      <c r="D129" s="739" t="s">
        <v>2108</v>
      </c>
      <c r="E129" s="740" t="s">
        <v>217</v>
      </c>
      <c r="F129" s="741">
        <v>22</v>
      </c>
      <c r="G129" s="744">
        <v>0.6</v>
      </c>
      <c r="H129" s="743">
        <f t="shared" si="6"/>
        <v>13.2</v>
      </c>
      <c r="J129" s="744">
        <v>0.9</v>
      </c>
      <c r="K129" s="745">
        <f t="shared" si="4"/>
        <v>19.8</v>
      </c>
      <c r="M129" s="744"/>
      <c r="N129" s="745">
        <f t="shared" si="7"/>
        <v>0</v>
      </c>
      <c r="P129" s="744"/>
      <c r="Q129" s="745">
        <f t="shared" si="5"/>
        <v>0</v>
      </c>
    </row>
    <row r="130" spans="1:17" ht="15">
      <c r="A130" s="746">
        <v>1615</v>
      </c>
      <c r="B130" s="747" t="s">
        <v>2110</v>
      </c>
      <c r="C130" s="747"/>
      <c r="D130" s="747" t="s">
        <v>2108</v>
      </c>
      <c r="E130" s="748" t="s">
        <v>217</v>
      </c>
      <c r="F130" s="749">
        <v>22</v>
      </c>
      <c r="G130" s="751">
        <v>0.6</v>
      </c>
      <c r="H130" s="743">
        <f t="shared" si="6"/>
        <v>13.2</v>
      </c>
      <c r="J130" s="751">
        <v>0.9</v>
      </c>
      <c r="K130" s="752">
        <f t="shared" si="4"/>
        <v>19.8</v>
      </c>
      <c r="M130" s="751"/>
      <c r="N130" s="752">
        <f t="shared" si="7"/>
        <v>0</v>
      </c>
      <c r="P130" s="751"/>
      <c r="Q130" s="752">
        <f t="shared" si="5"/>
        <v>0</v>
      </c>
    </row>
    <row r="131" spans="1:17" ht="15">
      <c r="A131" s="738">
        <v>1617</v>
      </c>
      <c r="B131" s="739" t="s">
        <v>2111</v>
      </c>
      <c r="C131" s="739"/>
      <c r="D131" s="739" t="s">
        <v>2108</v>
      </c>
      <c r="E131" s="740" t="s">
        <v>217</v>
      </c>
      <c r="F131" s="741">
        <v>1</v>
      </c>
      <c r="G131" s="744">
        <v>0.6</v>
      </c>
      <c r="H131" s="743">
        <f t="shared" si="6"/>
        <v>0.6</v>
      </c>
      <c r="J131" s="744">
        <v>0.9</v>
      </c>
      <c r="K131" s="745">
        <f t="shared" si="4"/>
        <v>0.9</v>
      </c>
      <c r="M131" s="744"/>
      <c r="N131" s="745">
        <f t="shared" si="7"/>
        <v>0</v>
      </c>
      <c r="P131" s="744"/>
      <c r="Q131" s="745">
        <f t="shared" si="5"/>
        <v>0</v>
      </c>
    </row>
    <row r="132" spans="1:17" ht="15">
      <c r="A132" s="746">
        <v>1619</v>
      </c>
      <c r="B132" s="747" t="s">
        <v>2112</v>
      </c>
      <c r="C132" s="747"/>
      <c r="D132" s="747" t="s">
        <v>2113</v>
      </c>
      <c r="E132" s="748" t="s">
        <v>217</v>
      </c>
      <c r="F132" s="749">
        <v>25</v>
      </c>
      <c r="G132" s="751">
        <v>0.76</v>
      </c>
      <c r="H132" s="743">
        <f t="shared" si="6"/>
        <v>19</v>
      </c>
      <c r="J132" s="751">
        <v>0.9</v>
      </c>
      <c r="K132" s="752">
        <f t="shared" si="4"/>
        <v>22.5</v>
      </c>
      <c r="M132" s="751"/>
      <c r="N132" s="752">
        <f t="shared" si="7"/>
        <v>0</v>
      </c>
      <c r="P132" s="751"/>
      <c r="Q132" s="752">
        <f t="shared" si="5"/>
        <v>0</v>
      </c>
    </row>
    <row r="133" spans="1:17" ht="15">
      <c r="A133" s="738">
        <v>1621</v>
      </c>
      <c r="B133" s="739" t="s">
        <v>2114</v>
      </c>
      <c r="C133" s="739"/>
      <c r="D133" s="739" t="s">
        <v>2113</v>
      </c>
      <c r="E133" s="740" t="s">
        <v>217</v>
      </c>
      <c r="F133" s="753">
        <v>1</v>
      </c>
      <c r="G133" s="744">
        <v>0.76</v>
      </c>
      <c r="H133" s="743">
        <f t="shared" si="6"/>
        <v>0.76</v>
      </c>
      <c r="J133" s="744">
        <v>0.95</v>
      </c>
      <c r="K133" s="745">
        <f t="shared" si="4"/>
        <v>0.95</v>
      </c>
      <c r="M133" s="744"/>
      <c r="N133" s="745">
        <f t="shared" si="7"/>
        <v>0</v>
      </c>
      <c r="P133" s="744"/>
      <c r="Q133" s="745">
        <f t="shared" si="5"/>
        <v>0</v>
      </c>
    </row>
    <row r="134" spans="1:17" ht="15">
      <c r="A134" s="754">
        <v>1622</v>
      </c>
      <c r="B134" s="755" t="s">
        <v>2115</v>
      </c>
      <c r="C134" s="755"/>
      <c r="D134" s="755" t="s">
        <v>2113</v>
      </c>
      <c r="E134" s="756" t="s">
        <v>217</v>
      </c>
      <c r="F134" s="757">
        <v>100</v>
      </c>
      <c r="G134" s="751">
        <v>0.76</v>
      </c>
      <c r="H134" s="743">
        <f t="shared" si="6"/>
        <v>76</v>
      </c>
      <c r="J134" s="751">
        <v>0.95</v>
      </c>
      <c r="K134" s="752">
        <f t="shared" si="4"/>
        <v>95</v>
      </c>
      <c r="M134" s="751"/>
      <c r="N134" s="752">
        <f t="shared" si="7"/>
        <v>0</v>
      </c>
      <c r="P134" s="758"/>
      <c r="Q134" s="752">
        <f t="shared" si="5"/>
        <v>0</v>
      </c>
    </row>
    <row r="135" spans="1:17" ht="15">
      <c r="A135" s="738">
        <v>1623</v>
      </c>
      <c r="B135" s="739" t="s">
        <v>2116</v>
      </c>
      <c r="C135" s="739"/>
      <c r="D135" s="739" t="s">
        <v>2113</v>
      </c>
      <c r="E135" s="740" t="s">
        <v>217</v>
      </c>
      <c r="F135" s="741">
        <v>50</v>
      </c>
      <c r="G135" s="744">
        <v>0.76</v>
      </c>
      <c r="H135" s="743">
        <f t="shared" si="6"/>
        <v>38</v>
      </c>
      <c r="J135" s="744">
        <v>0.95</v>
      </c>
      <c r="K135" s="745">
        <f t="shared" si="4"/>
        <v>47.5</v>
      </c>
      <c r="M135" s="744"/>
      <c r="N135" s="745">
        <f t="shared" si="7"/>
        <v>0</v>
      </c>
      <c r="P135" s="744"/>
      <c r="Q135" s="745">
        <f t="shared" si="5"/>
        <v>0</v>
      </c>
    </row>
    <row r="136" spans="1:17" ht="15">
      <c r="A136" s="746">
        <v>1624</v>
      </c>
      <c r="B136" s="747" t="s">
        <v>2117</v>
      </c>
      <c r="C136" s="747"/>
      <c r="D136" s="747" t="s">
        <v>2113</v>
      </c>
      <c r="E136" s="748" t="s">
        <v>217</v>
      </c>
      <c r="F136" s="749">
        <v>1</v>
      </c>
      <c r="G136" s="751">
        <v>0.76</v>
      </c>
      <c r="H136" s="752">
        <f t="shared" si="6"/>
        <v>0.76</v>
      </c>
      <c r="J136" s="751">
        <v>0.73</v>
      </c>
      <c r="K136" s="743">
        <f t="shared" ref="K136:K199" si="8">+J136*$F136</f>
        <v>0.73</v>
      </c>
      <c r="M136" s="751"/>
      <c r="N136" s="752">
        <f t="shared" si="7"/>
        <v>0</v>
      </c>
      <c r="P136" s="751"/>
      <c r="Q136" s="752">
        <f t="shared" ref="Q136:Q199" si="9">+P136*$F136</f>
        <v>0</v>
      </c>
    </row>
    <row r="137" spans="1:17" ht="25.5">
      <c r="A137" s="738">
        <v>1625</v>
      </c>
      <c r="B137" s="739" t="s">
        <v>2118</v>
      </c>
      <c r="C137" s="739"/>
      <c r="D137" s="739" t="s">
        <v>2119</v>
      </c>
      <c r="E137" s="740" t="s">
        <v>217</v>
      </c>
      <c r="F137" s="741">
        <v>1400</v>
      </c>
      <c r="G137" s="744">
        <v>0.81</v>
      </c>
      <c r="H137" s="743">
        <f t="shared" si="6"/>
        <v>1134</v>
      </c>
      <c r="J137" s="744">
        <v>0.81</v>
      </c>
      <c r="K137" s="743">
        <f t="shared" si="8"/>
        <v>1134</v>
      </c>
      <c r="M137" s="744"/>
      <c r="N137" s="745">
        <f t="shared" si="7"/>
        <v>0</v>
      </c>
      <c r="P137" s="744"/>
      <c r="Q137" s="745">
        <f t="shared" si="9"/>
        <v>0</v>
      </c>
    </row>
    <row r="138" spans="1:17" ht="15">
      <c r="A138" s="746">
        <v>1628</v>
      </c>
      <c r="B138" s="747" t="s">
        <v>2120</v>
      </c>
      <c r="C138" s="747"/>
      <c r="D138" s="747" t="s">
        <v>2121</v>
      </c>
      <c r="E138" s="748" t="s">
        <v>2017</v>
      </c>
      <c r="F138" s="749">
        <v>2</v>
      </c>
      <c r="G138" s="751">
        <v>3.3</v>
      </c>
      <c r="H138" s="743">
        <f t="shared" si="6"/>
        <v>6.6</v>
      </c>
      <c r="J138" s="751">
        <v>74.760000000000005</v>
      </c>
      <c r="K138" s="752">
        <f t="shared" si="8"/>
        <v>149.52000000000001</v>
      </c>
      <c r="M138" s="751"/>
      <c r="N138" s="752">
        <f t="shared" si="7"/>
        <v>0</v>
      </c>
      <c r="P138" s="751"/>
      <c r="Q138" s="752">
        <f t="shared" si="9"/>
        <v>0</v>
      </c>
    </row>
    <row r="139" spans="1:17" ht="15">
      <c r="A139" s="738">
        <v>1629</v>
      </c>
      <c r="B139" s="739" t="s">
        <v>2122</v>
      </c>
      <c r="C139" s="739"/>
      <c r="D139" s="739" t="s">
        <v>2121</v>
      </c>
      <c r="E139" s="740" t="s">
        <v>2017</v>
      </c>
      <c r="F139" s="741">
        <v>2</v>
      </c>
      <c r="G139" s="744">
        <v>3.3</v>
      </c>
      <c r="H139" s="743">
        <f t="shared" si="6"/>
        <v>6.6</v>
      </c>
      <c r="J139" s="744">
        <v>74.760000000000005</v>
      </c>
      <c r="K139" s="745">
        <f t="shared" si="8"/>
        <v>149.52000000000001</v>
      </c>
      <c r="M139" s="744"/>
      <c r="N139" s="745">
        <f t="shared" si="7"/>
        <v>0</v>
      </c>
      <c r="P139" s="744"/>
      <c r="Q139" s="745">
        <f t="shared" si="9"/>
        <v>0</v>
      </c>
    </row>
    <row r="140" spans="1:17" ht="15">
      <c r="A140" s="746">
        <v>1630</v>
      </c>
      <c r="B140" s="747" t="s">
        <v>2123</v>
      </c>
      <c r="C140" s="747"/>
      <c r="D140" s="747"/>
      <c r="E140" s="748" t="s">
        <v>217</v>
      </c>
      <c r="F140" s="749">
        <v>1</v>
      </c>
      <c r="G140" s="751">
        <v>0.38</v>
      </c>
      <c r="H140" s="752">
        <f t="shared" si="6"/>
        <v>0.38</v>
      </c>
      <c r="J140" s="751">
        <v>0.34</v>
      </c>
      <c r="K140" s="743">
        <f t="shared" si="8"/>
        <v>0.34</v>
      </c>
      <c r="M140" s="751"/>
      <c r="N140" s="752">
        <f t="shared" si="7"/>
        <v>0</v>
      </c>
      <c r="P140" s="751"/>
      <c r="Q140" s="752">
        <f t="shared" si="9"/>
        <v>0</v>
      </c>
    </row>
    <row r="141" spans="1:17" ht="15">
      <c r="A141" s="738">
        <v>1631</v>
      </c>
      <c r="B141" s="739" t="s">
        <v>2124</v>
      </c>
      <c r="C141" s="739"/>
      <c r="D141" s="739"/>
      <c r="E141" s="740" t="s">
        <v>217</v>
      </c>
      <c r="F141" s="753">
        <v>20</v>
      </c>
      <c r="G141" s="744">
        <v>0.38</v>
      </c>
      <c r="H141" s="745">
        <f t="shared" ref="H141:H204" si="10">+G141*F141</f>
        <v>7.6</v>
      </c>
      <c r="J141" s="744">
        <v>0.34</v>
      </c>
      <c r="K141" s="743">
        <f t="shared" si="8"/>
        <v>6.8000000000000007</v>
      </c>
      <c r="M141" s="744"/>
      <c r="N141" s="745">
        <f t="shared" ref="N141:N204" si="11">+M141*L141</f>
        <v>0</v>
      </c>
      <c r="P141" s="744"/>
      <c r="Q141" s="745">
        <f t="shared" si="9"/>
        <v>0</v>
      </c>
    </row>
    <row r="142" spans="1:17" ht="15">
      <c r="A142" s="754">
        <v>1632</v>
      </c>
      <c r="B142" s="755" t="s">
        <v>2125</v>
      </c>
      <c r="C142" s="755"/>
      <c r="D142" s="755" t="s">
        <v>1529</v>
      </c>
      <c r="E142" s="756" t="s">
        <v>217</v>
      </c>
      <c r="F142" s="757">
        <v>100</v>
      </c>
      <c r="G142" s="751">
        <v>0.42</v>
      </c>
      <c r="H142" s="743">
        <f t="shared" si="10"/>
        <v>42</v>
      </c>
      <c r="J142" s="751">
        <v>0.56000000000000005</v>
      </c>
      <c r="K142" s="752">
        <f t="shared" si="8"/>
        <v>56.000000000000007</v>
      </c>
      <c r="M142" s="751"/>
      <c r="N142" s="752">
        <f t="shared" si="11"/>
        <v>0</v>
      </c>
      <c r="P142" s="758"/>
      <c r="Q142" s="752">
        <f t="shared" si="9"/>
        <v>0</v>
      </c>
    </row>
    <row r="143" spans="1:17" ht="15">
      <c r="A143" s="738">
        <v>1633</v>
      </c>
      <c r="B143" s="739" t="s">
        <v>2126</v>
      </c>
      <c r="C143" s="739"/>
      <c r="D143" s="739" t="s">
        <v>2127</v>
      </c>
      <c r="E143" s="740" t="s">
        <v>217</v>
      </c>
      <c r="F143" s="741">
        <v>20</v>
      </c>
      <c r="G143" s="744">
        <v>1.22</v>
      </c>
      <c r="H143" s="745">
        <f t="shared" si="10"/>
        <v>24.4</v>
      </c>
      <c r="J143" s="744">
        <v>0.75</v>
      </c>
      <c r="K143" s="743">
        <f t="shared" si="8"/>
        <v>15</v>
      </c>
      <c r="M143" s="744"/>
      <c r="N143" s="745">
        <f t="shared" si="11"/>
        <v>0</v>
      </c>
      <c r="P143" s="744"/>
      <c r="Q143" s="745">
        <f t="shared" si="9"/>
        <v>0</v>
      </c>
    </row>
    <row r="144" spans="1:17" ht="15">
      <c r="A144" s="746">
        <v>1637</v>
      </c>
      <c r="B144" s="747" t="s">
        <v>2128</v>
      </c>
      <c r="C144" s="747"/>
      <c r="D144" s="747"/>
      <c r="E144" s="748" t="s">
        <v>217</v>
      </c>
      <c r="F144" s="749">
        <v>2</v>
      </c>
      <c r="G144" s="751">
        <v>3.65</v>
      </c>
      <c r="H144" s="752">
        <f t="shared" si="10"/>
        <v>7.3</v>
      </c>
      <c r="J144" s="751">
        <v>0.21000000000000002</v>
      </c>
      <c r="K144" s="743">
        <f t="shared" si="8"/>
        <v>0.42000000000000004</v>
      </c>
      <c r="M144" s="751"/>
      <c r="N144" s="752">
        <f t="shared" si="11"/>
        <v>0</v>
      </c>
      <c r="P144" s="751"/>
      <c r="Q144" s="752">
        <f t="shared" si="9"/>
        <v>0</v>
      </c>
    </row>
    <row r="145" spans="1:17" ht="15">
      <c r="A145" s="738">
        <v>1638</v>
      </c>
      <c r="B145" s="739" t="s">
        <v>1535</v>
      </c>
      <c r="C145" s="739"/>
      <c r="D145" s="739" t="s">
        <v>2129</v>
      </c>
      <c r="E145" s="740" t="s">
        <v>217</v>
      </c>
      <c r="F145" s="741">
        <v>50</v>
      </c>
      <c r="G145" s="744">
        <v>3.33</v>
      </c>
      <c r="H145" s="745">
        <f t="shared" si="10"/>
        <v>166.5</v>
      </c>
      <c r="J145" s="744">
        <v>2.82</v>
      </c>
      <c r="K145" s="743">
        <f t="shared" si="8"/>
        <v>141</v>
      </c>
      <c r="M145" s="744"/>
      <c r="N145" s="745">
        <f t="shared" si="11"/>
        <v>0</v>
      </c>
      <c r="P145" s="744"/>
      <c r="Q145" s="745">
        <f t="shared" si="9"/>
        <v>0</v>
      </c>
    </row>
    <row r="146" spans="1:17" ht="25.5">
      <c r="A146" s="746">
        <v>1639</v>
      </c>
      <c r="B146" s="747" t="s">
        <v>1537</v>
      </c>
      <c r="C146" s="747"/>
      <c r="D146" s="747"/>
      <c r="E146" s="748" t="s">
        <v>217</v>
      </c>
      <c r="F146" s="749">
        <v>1</v>
      </c>
      <c r="G146" s="751">
        <v>1.96</v>
      </c>
      <c r="H146" s="743">
        <f t="shared" si="10"/>
        <v>1.96</v>
      </c>
      <c r="J146" s="751">
        <v>3.11</v>
      </c>
      <c r="K146" s="752">
        <f t="shared" si="8"/>
        <v>3.11</v>
      </c>
      <c r="M146" s="751"/>
      <c r="N146" s="752">
        <f t="shared" si="11"/>
        <v>0</v>
      </c>
      <c r="P146" s="751"/>
      <c r="Q146" s="752">
        <f t="shared" si="9"/>
        <v>0</v>
      </c>
    </row>
    <row r="147" spans="1:17" ht="15">
      <c r="A147" s="738">
        <v>1641</v>
      </c>
      <c r="B147" s="739" t="s">
        <v>2130</v>
      </c>
      <c r="C147" s="739"/>
      <c r="D147" s="739" t="s">
        <v>2131</v>
      </c>
      <c r="E147" s="740" t="s">
        <v>217</v>
      </c>
      <c r="F147" s="741">
        <v>700</v>
      </c>
      <c r="G147" s="744">
        <v>0.25</v>
      </c>
      <c r="H147" s="743">
        <f t="shared" si="10"/>
        <v>175</v>
      </c>
      <c r="J147" s="744">
        <v>0.27</v>
      </c>
      <c r="K147" s="745">
        <f t="shared" si="8"/>
        <v>189</v>
      </c>
      <c r="M147" s="744"/>
      <c r="N147" s="745">
        <f t="shared" si="11"/>
        <v>0</v>
      </c>
      <c r="P147" s="744"/>
      <c r="Q147" s="745">
        <f t="shared" si="9"/>
        <v>0</v>
      </c>
    </row>
    <row r="148" spans="1:17" ht="15">
      <c r="A148" s="746">
        <v>1642</v>
      </c>
      <c r="B148" s="747" t="s">
        <v>2132</v>
      </c>
      <c r="C148" s="747"/>
      <c r="D148" s="747" t="s">
        <v>2131</v>
      </c>
      <c r="E148" s="748" t="s">
        <v>217</v>
      </c>
      <c r="F148" s="749">
        <v>1</v>
      </c>
      <c r="G148" s="751">
        <v>5.22</v>
      </c>
      <c r="H148" s="752">
        <f t="shared" si="10"/>
        <v>5.22</v>
      </c>
      <c r="J148" s="751">
        <v>0.37</v>
      </c>
      <c r="K148" s="743">
        <f t="shared" si="8"/>
        <v>0.37</v>
      </c>
      <c r="M148" s="751"/>
      <c r="N148" s="752">
        <f t="shared" si="11"/>
        <v>0</v>
      </c>
      <c r="P148" s="751"/>
      <c r="Q148" s="752">
        <f t="shared" si="9"/>
        <v>0</v>
      </c>
    </row>
    <row r="149" spans="1:17" ht="15">
      <c r="A149" s="738">
        <v>1645</v>
      </c>
      <c r="B149" s="739" t="s">
        <v>1540</v>
      </c>
      <c r="C149" s="739"/>
      <c r="D149" s="739"/>
      <c r="E149" s="740" t="s">
        <v>217</v>
      </c>
      <c r="F149" s="753">
        <v>10</v>
      </c>
      <c r="G149" s="744">
        <v>6.1</v>
      </c>
      <c r="H149" s="743">
        <f t="shared" si="10"/>
        <v>61</v>
      </c>
      <c r="J149" s="744">
        <v>8.4</v>
      </c>
      <c r="K149" s="745">
        <f t="shared" si="8"/>
        <v>84</v>
      </c>
      <c r="M149" s="744"/>
      <c r="N149" s="745">
        <f t="shared" si="11"/>
        <v>0</v>
      </c>
      <c r="P149" s="744"/>
      <c r="Q149" s="745">
        <f t="shared" si="9"/>
        <v>0</v>
      </c>
    </row>
    <row r="150" spans="1:17" ht="25.5">
      <c r="A150" s="754">
        <v>1647</v>
      </c>
      <c r="B150" s="755" t="s">
        <v>2133</v>
      </c>
      <c r="C150" s="755"/>
      <c r="D150" s="755" t="s">
        <v>1543</v>
      </c>
      <c r="E150" s="756" t="s">
        <v>217</v>
      </c>
      <c r="F150" s="757">
        <v>50</v>
      </c>
      <c r="G150" s="751">
        <v>1.26</v>
      </c>
      <c r="H150" s="752">
        <f t="shared" si="10"/>
        <v>63</v>
      </c>
      <c r="J150" s="751">
        <v>0.95</v>
      </c>
      <c r="K150" s="743">
        <f t="shared" si="8"/>
        <v>47.5</v>
      </c>
      <c r="M150" s="751"/>
      <c r="N150" s="752">
        <f t="shared" si="11"/>
        <v>0</v>
      </c>
      <c r="P150" s="758"/>
      <c r="Q150" s="752">
        <f t="shared" si="9"/>
        <v>0</v>
      </c>
    </row>
    <row r="151" spans="1:17" ht="25.5">
      <c r="A151" s="738">
        <v>1648</v>
      </c>
      <c r="B151" s="739" t="s">
        <v>2134</v>
      </c>
      <c r="C151" s="739"/>
      <c r="D151" s="739" t="s">
        <v>1515</v>
      </c>
      <c r="E151" s="740" t="s">
        <v>217</v>
      </c>
      <c r="F151" s="741">
        <v>200</v>
      </c>
      <c r="G151" s="744">
        <v>0.63</v>
      </c>
      <c r="H151" s="743">
        <f t="shared" si="10"/>
        <v>126</v>
      </c>
      <c r="J151" s="744">
        <v>0.73</v>
      </c>
      <c r="K151" s="745">
        <f t="shared" si="8"/>
        <v>146</v>
      </c>
      <c r="M151" s="744"/>
      <c r="N151" s="745">
        <f t="shared" si="11"/>
        <v>0</v>
      </c>
      <c r="P151" s="744"/>
      <c r="Q151" s="745">
        <f t="shared" si="9"/>
        <v>0</v>
      </c>
    </row>
    <row r="152" spans="1:17" ht="15">
      <c r="A152" s="746">
        <v>1650</v>
      </c>
      <c r="B152" s="747" t="s">
        <v>2135</v>
      </c>
      <c r="C152" s="747"/>
      <c r="D152" s="747"/>
      <c r="E152" s="748" t="s">
        <v>217</v>
      </c>
      <c r="F152" s="749">
        <v>1</v>
      </c>
      <c r="G152" s="751">
        <v>29.05</v>
      </c>
      <c r="H152" s="743">
        <f t="shared" si="10"/>
        <v>29.05</v>
      </c>
      <c r="J152" s="751">
        <v>32.159999999999997</v>
      </c>
      <c r="K152" s="752">
        <f t="shared" si="8"/>
        <v>32.159999999999997</v>
      </c>
      <c r="M152" s="751"/>
      <c r="N152" s="752">
        <f t="shared" si="11"/>
        <v>0</v>
      </c>
      <c r="P152" s="751"/>
      <c r="Q152" s="752">
        <f t="shared" si="9"/>
        <v>0</v>
      </c>
    </row>
    <row r="153" spans="1:17" ht="15">
      <c r="A153" s="738">
        <v>1651</v>
      </c>
      <c r="B153" s="739" t="s">
        <v>2136</v>
      </c>
      <c r="C153" s="739"/>
      <c r="D153" s="739"/>
      <c r="E153" s="740" t="s">
        <v>217</v>
      </c>
      <c r="F153" s="741">
        <v>1</v>
      </c>
      <c r="G153" s="744">
        <v>29.05</v>
      </c>
      <c r="H153" s="743">
        <f t="shared" si="10"/>
        <v>29.05</v>
      </c>
      <c r="J153" s="744">
        <v>32.159999999999997</v>
      </c>
      <c r="K153" s="745">
        <f t="shared" si="8"/>
        <v>32.159999999999997</v>
      </c>
      <c r="M153" s="744"/>
      <c r="N153" s="745">
        <f t="shared" si="11"/>
        <v>0</v>
      </c>
      <c r="P153" s="744"/>
      <c r="Q153" s="745">
        <f t="shared" si="9"/>
        <v>0</v>
      </c>
    </row>
    <row r="154" spans="1:17" ht="15">
      <c r="A154" s="746">
        <v>1652</v>
      </c>
      <c r="B154" s="747" t="s">
        <v>2137</v>
      </c>
      <c r="C154" s="747"/>
      <c r="D154" s="747"/>
      <c r="E154" s="748" t="s">
        <v>217</v>
      </c>
      <c r="F154" s="749">
        <v>36</v>
      </c>
      <c r="G154" s="751">
        <v>32.450000000000003</v>
      </c>
      <c r="H154" s="752">
        <f t="shared" si="10"/>
        <v>1168.2</v>
      </c>
      <c r="J154" s="751">
        <v>30.5</v>
      </c>
      <c r="K154" s="743">
        <f t="shared" si="8"/>
        <v>1098</v>
      </c>
      <c r="M154" s="751"/>
      <c r="N154" s="752">
        <f t="shared" si="11"/>
        <v>0</v>
      </c>
      <c r="P154" s="751"/>
      <c r="Q154" s="752">
        <f t="shared" si="9"/>
        <v>0</v>
      </c>
    </row>
    <row r="155" spans="1:17" ht="15">
      <c r="A155" s="738">
        <v>1653</v>
      </c>
      <c r="B155" s="739" t="s">
        <v>2138</v>
      </c>
      <c r="C155" s="739"/>
      <c r="D155" s="739"/>
      <c r="E155" s="740" t="s">
        <v>217</v>
      </c>
      <c r="F155" s="741">
        <v>12</v>
      </c>
      <c r="G155" s="744">
        <v>32.450000000000003</v>
      </c>
      <c r="H155" s="745">
        <f t="shared" si="10"/>
        <v>389.40000000000003</v>
      </c>
      <c r="J155" s="744">
        <v>30.5</v>
      </c>
      <c r="K155" s="743">
        <f t="shared" si="8"/>
        <v>366</v>
      </c>
      <c r="M155" s="744"/>
      <c r="N155" s="745">
        <f t="shared" si="11"/>
        <v>0</v>
      </c>
      <c r="P155" s="744"/>
      <c r="Q155" s="745">
        <f t="shared" si="9"/>
        <v>0</v>
      </c>
    </row>
    <row r="156" spans="1:17" ht="15">
      <c r="A156" s="746">
        <v>1654</v>
      </c>
      <c r="B156" s="747" t="s">
        <v>2139</v>
      </c>
      <c r="C156" s="747"/>
      <c r="D156" s="747"/>
      <c r="E156" s="748" t="s">
        <v>217</v>
      </c>
      <c r="F156" s="749">
        <v>36</v>
      </c>
      <c r="G156" s="751">
        <v>32.450000000000003</v>
      </c>
      <c r="H156" s="752">
        <f t="shared" si="10"/>
        <v>1168.2</v>
      </c>
      <c r="J156" s="751">
        <v>30.5</v>
      </c>
      <c r="K156" s="743">
        <f t="shared" si="8"/>
        <v>1098</v>
      </c>
      <c r="M156" s="751"/>
      <c r="N156" s="752">
        <f t="shared" si="11"/>
        <v>0</v>
      </c>
      <c r="P156" s="751"/>
      <c r="Q156" s="752">
        <f t="shared" si="9"/>
        <v>0</v>
      </c>
    </row>
    <row r="157" spans="1:17" ht="15">
      <c r="A157" s="738">
        <v>1655</v>
      </c>
      <c r="B157" s="739" t="s">
        <v>2140</v>
      </c>
      <c r="C157" s="739"/>
      <c r="D157" s="739"/>
      <c r="E157" s="740" t="s">
        <v>217</v>
      </c>
      <c r="F157" s="753">
        <v>1</v>
      </c>
      <c r="G157" s="744">
        <v>2.71</v>
      </c>
      <c r="H157" s="745">
        <f t="shared" si="10"/>
        <v>2.71</v>
      </c>
      <c r="J157" s="744">
        <v>2.5099999999999998</v>
      </c>
      <c r="K157" s="743">
        <f t="shared" si="8"/>
        <v>2.5099999999999998</v>
      </c>
      <c r="M157" s="744"/>
      <c r="N157" s="745">
        <f t="shared" si="11"/>
        <v>0</v>
      </c>
      <c r="P157" s="744"/>
      <c r="Q157" s="745">
        <f t="shared" si="9"/>
        <v>0</v>
      </c>
    </row>
    <row r="158" spans="1:17" ht="15">
      <c r="A158" s="754">
        <v>1656</v>
      </c>
      <c r="B158" s="755" t="s">
        <v>2141</v>
      </c>
      <c r="C158" s="755"/>
      <c r="D158" s="755"/>
      <c r="E158" s="756" t="s">
        <v>217</v>
      </c>
      <c r="F158" s="757">
        <v>172</v>
      </c>
      <c r="G158" s="751">
        <v>2.71</v>
      </c>
      <c r="H158" s="752">
        <f t="shared" si="10"/>
        <v>466.12</v>
      </c>
      <c r="J158" s="751">
        <v>2.5399999999999996</v>
      </c>
      <c r="K158" s="743">
        <f t="shared" si="8"/>
        <v>436.87999999999994</v>
      </c>
      <c r="M158" s="751"/>
      <c r="N158" s="752">
        <f t="shared" si="11"/>
        <v>0</v>
      </c>
      <c r="P158" s="758"/>
      <c r="Q158" s="752">
        <f t="shared" si="9"/>
        <v>0</v>
      </c>
    </row>
    <row r="159" spans="1:17" ht="15">
      <c r="A159" s="738">
        <v>1665</v>
      </c>
      <c r="B159" s="739" t="s">
        <v>2142</v>
      </c>
      <c r="C159" s="739"/>
      <c r="D159" s="739"/>
      <c r="E159" s="740" t="s">
        <v>217</v>
      </c>
      <c r="F159" s="741">
        <v>96</v>
      </c>
      <c r="G159" s="744">
        <v>9.4600000000000009</v>
      </c>
      <c r="H159" s="745">
        <f t="shared" si="10"/>
        <v>908.16000000000008</v>
      </c>
      <c r="J159" s="744">
        <v>9.24</v>
      </c>
      <c r="K159" s="743">
        <f t="shared" si="8"/>
        <v>887.04</v>
      </c>
      <c r="M159" s="744"/>
      <c r="N159" s="745">
        <f t="shared" si="11"/>
        <v>0</v>
      </c>
      <c r="P159" s="744"/>
      <c r="Q159" s="745">
        <f t="shared" si="9"/>
        <v>0</v>
      </c>
    </row>
    <row r="160" spans="1:17" ht="15">
      <c r="A160" s="746">
        <v>1666</v>
      </c>
      <c r="B160" s="747" t="s">
        <v>2143</v>
      </c>
      <c r="C160" s="747"/>
      <c r="D160" s="747"/>
      <c r="E160" s="748" t="s">
        <v>217</v>
      </c>
      <c r="F160" s="749">
        <v>12</v>
      </c>
      <c r="G160" s="751">
        <v>14.58</v>
      </c>
      <c r="H160" s="752">
        <f t="shared" si="10"/>
        <v>174.96</v>
      </c>
      <c r="J160" s="751">
        <v>9.24</v>
      </c>
      <c r="K160" s="743">
        <f t="shared" si="8"/>
        <v>110.88</v>
      </c>
      <c r="M160" s="751"/>
      <c r="N160" s="752">
        <f t="shared" si="11"/>
        <v>0</v>
      </c>
      <c r="P160" s="751"/>
      <c r="Q160" s="752">
        <f t="shared" si="9"/>
        <v>0</v>
      </c>
    </row>
    <row r="161" spans="1:17" ht="15">
      <c r="A161" s="738">
        <v>1667</v>
      </c>
      <c r="B161" s="739" t="s">
        <v>2144</v>
      </c>
      <c r="C161" s="739"/>
      <c r="D161" s="739"/>
      <c r="E161" s="740" t="s">
        <v>217</v>
      </c>
      <c r="F161" s="741">
        <v>24</v>
      </c>
      <c r="G161" s="744">
        <v>14.58</v>
      </c>
      <c r="H161" s="745">
        <f t="shared" si="10"/>
        <v>349.92</v>
      </c>
      <c r="J161" s="744">
        <v>9.24</v>
      </c>
      <c r="K161" s="743">
        <f t="shared" si="8"/>
        <v>221.76</v>
      </c>
      <c r="M161" s="744"/>
      <c r="N161" s="745">
        <f t="shared" si="11"/>
        <v>0</v>
      </c>
      <c r="P161" s="744"/>
      <c r="Q161" s="745">
        <f t="shared" si="9"/>
        <v>0</v>
      </c>
    </row>
    <row r="162" spans="1:17" ht="15">
      <c r="A162" s="746">
        <v>1668</v>
      </c>
      <c r="B162" s="747" t="s">
        <v>2145</v>
      </c>
      <c r="C162" s="747"/>
      <c r="D162" s="747" t="s">
        <v>2108</v>
      </c>
      <c r="E162" s="748" t="s">
        <v>217</v>
      </c>
      <c r="F162" s="749">
        <v>44</v>
      </c>
      <c r="G162" s="751">
        <v>1.3</v>
      </c>
      <c r="H162" s="752">
        <f t="shared" si="10"/>
        <v>57.2</v>
      </c>
      <c r="J162" s="751">
        <v>0.95</v>
      </c>
      <c r="K162" s="743">
        <f t="shared" si="8"/>
        <v>41.8</v>
      </c>
      <c r="M162" s="751"/>
      <c r="N162" s="752">
        <f t="shared" si="11"/>
        <v>0</v>
      </c>
      <c r="P162" s="751"/>
      <c r="Q162" s="752">
        <f t="shared" si="9"/>
        <v>0</v>
      </c>
    </row>
    <row r="163" spans="1:17" ht="15">
      <c r="A163" s="738">
        <v>1670</v>
      </c>
      <c r="B163" s="739" t="s">
        <v>2146</v>
      </c>
      <c r="C163" s="739"/>
      <c r="D163" s="739" t="s">
        <v>1549</v>
      </c>
      <c r="E163" s="740" t="s">
        <v>217</v>
      </c>
      <c r="F163" s="741">
        <v>1</v>
      </c>
      <c r="G163" s="744">
        <v>11.75</v>
      </c>
      <c r="H163" s="745">
        <f t="shared" si="10"/>
        <v>11.75</v>
      </c>
      <c r="J163" s="744">
        <v>4.72</v>
      </c>
      <c r="K163" s="743">
        <f t="shared" si="8"/>
        <v>4.72</v>
      </c>
      <c r="M163" s="744"/>
      <c r="N163" s="745">
        <f t="shared" si="11"/>
        <v>0</v>
      </c>
      <c r="P163" s="744"/>
      <c r="Q163" s="745">
        <f t="shared" si="9"/>
        <v>0</v>
      </c>
    </row>
    <row r="164" spans="1:17" ht="15">
      <c r="A164" s="746">
        <v>1673</v>
      </c>
      <c r="B164" s="747" t="s">
        <v>2147</v>
      </c>
      <c r="C164" s="747"/>
      <c r="D164" s="747"/>
      <c r="E164" s="748" t="s">
        <v>217</v>
      </c>
      <c r="F164" s="749">
        <v>1</v>
      </c>
      <c r="G164" s="751">
        <v>72.5</v>
      </c>
      <c r="H164" s="752">
        <f t="shared" si="10"/>
        <v>72.5</v>
      </c>
      <c r="J164" s="751">
        <v>67.53</v>
      </c>
      <c r="K164" s="743">
        <f t="shared" si="8"/>
        <v>67.53</v>
      </c>
      <c r="M164" s="751"/>
      <c r="N164" s="752">
        <f t="shared" si="11"/>
        <v>0</v>
      </c>
      <c r="P164" s="751"/>
      <c r="Q164" s="752">
        <f t="shared" si="9"/>
        <v>0</v>
      </c>
    </row>
    <row r="165" spans="1:17" ht="15">
      <c r="A165" s="738">
        <v>1690</v>
      </c>
      <c r="B165" s="739" t="s">
        <v>2148</v>
      </c>
      <c r="C165" s="739"/>
      <c r="D165" s="739" t="s">
        <v>1551</v>
      </c>
      <c r="E165" s="740" t="s">
        <v>217</v>
      </c>
      <c r="F165" s="753">
        <v>4</v>
      </c>
      <c r="G165" s="744">
        <v>200.61</v>
      </c>
      <c r="H165" s="745">
        <f t="shared" si="10"/>
        <v>802.44</v>
      </c>
      <c r="J165" s="744">
        <v>176.14999999999998</v>
      </c>
      <c r="K165" s="743">
        <f t="shared" si="8"/>
        <v>704.59999999999991</v>
      </c>
      <c r="M165" s="744"/>
      <c r="N165" s="745">
        <f t="shared" si="11"/>
        <v>0</v>
      </c>
      <c r="P165" s="744"/>
      <c r="Q165" s="745">
        <f t="shared" si="9"/>
        <v>0</v>
      </c>
    </row>
    <row r="166" spans="1:17" ht="15">
      <c r="A166" s="754">
        <v>1691</v>
      </c>
      <c r="B166" s="755" t="s">
        <v>1552</v>
      </c>
      <c r="C166" s="755"/>
      <c r="D166" s="755"/>
      <c r="E166" s="756" t="s">
        <v>217</v>
      </c>
      <c r="F166" s="757">
        <v>1</v>
      </c>
      <c r="G166" s="751">
        <v>19.440000000000001</v>
      </c>
      <c r="H166" s="743">
        <f t="shared" si="10"/>
        <v>19.440000000000001</v>
      </c>
      <c r="J166" s="751">
        <v>32.489999999999995</v>
      </c>
      <c r="K166" s="752">
        <f t="shared" si="8"/>
        <v>32.489999999999995</v>
      </c>
      <c r="M166" s="751"/>
      <c r="N166" s="752">
        <f t="shared" si="11"/>
        <v>0</v>
      </c>
      <c r="P166" s="758"/>
      <c r="Q166" s="752">
        <f t="shared" si="9"/>
        <v>0</v>
      </c>
    </row>
    <row r="167" spans="1:17" ht="15">
      <c r="A167" s="738">
        <v>1695</v>
      </c>
      <c r="B167" s="739" t="s">
        <v>2149</v>
      </c>
      <c r="C167" s="739"/>
      <c r="D167" s="739" t="s">
        <v>2150</v>
      </c>
      <c r="E167" s="740" t="s">
        <v>217</v>
      </c>
      <c r="F167" s="741">
        <v>11</v>
      </c>
      <c r="G167" s="744">
        <v>134.15</v>
      </c>
      <c r="H167" s="743">
        <f t="shared" si="10"/>
        <v>1475.65</v>
      </c>
      <c r="J167" s="744">
        <v>0</v>
      </c>
      <c r="K167" s="745">
        <f t="shared" si="8"/>
        <v>0</v>
      </c>
      <c r="M167" s="744"/>
      <c r="N167" s="745">
        <f t="shared" si="11"/>
        <v>0</v>
      </c>
      <c r="P167" s="744"/>
      <c r="Q167" s="745">
        <f t="shared" si="9"/>
        <v>0</v>
      </c>
    </row>
    <row r="168" spans="1:17" ht="25.5">
      <c r="A168" s="746">
        <v>1696</v>
      </c>
      <c r="B168" s="747" t="s">
        <v>2151</v>
      </c>
      <c r="C168" s="747"/>
      <c r="D168" s="747"/>
      <c r="E168" s="748" t="s">
        <v>217</v>
      </c>
      <c r="F168" s="749">
        <v>1</v>
      </c>
      <c r="G168" s="751">
        <v>12.2</v>
      </c>
      <c r="H168" s="743">
        <f t="shared" si="10"/>
        <v>12.2</v>
      </c>
      <c r="J168" s="751">
        <v>0</v>
      </c>
      <c r="K168" s="752">
        <f t="shared" si="8"/>
        <v>0</v>
      </c>
      <c r="M168" s="751"/>
      <c r="N168" s="752">
        <f t="shared" si="11"/>
        <v>0</v>
      </c>
      <c r="P168" s="751"/>
      <c r="Q168" s="752">
        <f t="shared" si="9"/>
        <v>0</v>
      </c>
    </row>
    <row r="169" spans="1:17" ht="15">
      <c r="A169" s="738">
        <v>1697</v>
      </c>
      <c r="B169" s="739" t="s">
        <v>2152</v>
      </c>
      <c r="C169" s="739"/>
      <c r="D169" s="739"/>
      <c r="E169" s="740" t="s">
        <v>217</v>
      </c>
      <c r="F169" s="741">
        <v>1</v>
      </c>
      <c r="G169" s="744">
        <v>2.68</v>
      </c>
      <c r="H169" s="743">
        <f t="shared" si="10"/>
        <v>2.68</v>
      </c>
      <c r="J169" s="744">
        <v>0</v>
      </c>
      <c r="K169" s="745">
        <f t="shared" si="8"/>
        <v>0</v>
      </c>
      <c r="M169" s="744"/>
      <c r="N169" s="745">
        <f t="shared" si="11"/>
        <v>0</v>
      </c>
      <c r="P169" s="744"/>
      <c r="Q169" s="745">
        <f t="shared" si="9"/>
        <v>0</v>
      </c>
    </row>
    <row r="170" spans="1:17" ht="15">
      <c r="A170" s="746">
        <v>1698</v>
      </c>
      <c r="B170" s="747" t="s">
        <v>2153</v>
      </c>
      <c r="C170" s="747"/>
      <c r="D170" s="747"/>
      <c r="E170" s="748" t="s">
        <v>217</v>
      </c>
      <c r="F170" s="749">
        <v>12</v>
      </c>
      <c r="G170" s="751">
        <v>0.19</v>
      </c>
      <c r="H170" s="743">
        <f t="shared" si="10"/>
        <v>2.2800000000000002</v>
      </c>
      <c r="J170" s="751">
        <v>2.8899999999999997</v>
      </c>
      <c r="K170" s="752">
        <f t="shared" si="8"/>
        <v>34.679999999999993</v>
      </c>
      <c r="M170" s="751"/>
      <c r="N170" s="752">
        <f t="shared" si="11"/>
        <v>0</v>
      </c>
      <c r="P170" s="751"/>
      <c r="Q170" s="752">
        <f t="shared" si="9"/>
        <v>0</v>
      </c>
    </row>
    <row r="171" spans="1:17" ht="15">
      <c r="A171" s="738">
        <v>1700</v>
      </c>
      <c r="B171" s="739" t="s">
        <v>2154</v>
      </c>
      <c r="C171" s="739"/>
      <c r="D171" s="739" t="s">
        <v>2155</v>
      </c>
      <c r="E171" s="740" t="s">
        <v>217</v>
      </c>
      <c r="F171" s="741">
        <v>1</v>
      </c>
      <c r="G171" s="744">
        <v>5.19</v>
      </c>
      <c r="H171" s="743">
        <f t="shared" si="10"/>
        <v>5.19</v>
      </c>
      <c r="J171" s="744">
        <v>6.1099999999999994</v>
      </c>
      <c r="K171" s="745">
        <f t="shared" si="8"/>
        <v>6.1099999999999994</v>
      </c>
      <c r="M171" s="744"/>
      <c r="N171" s="745">
        <f t="shared" si="11"/>
        <v>0</v>
      </c>
      <c r="P171" s="744"/>
      <c r="Q171" s="745">
        <f t="shared" si="9"/>
        <v>0</v>
      </c>
    </row>
    <row r="172" spans="1:17" ht="15">
      <c r="A172" s="746">
        <v>1705</v>
      </c>
      <c r="B172" s="747" t="s">
        <v>2156</v>
      </c>
      <c r="C172" s="747"/>
      <c r="D172" s="747" t="s">
        <v>2157</v>
      </c>
      <c r="E172" s="748" t="s">
        <v>217</v>
      </c>
      <c r="F172" s="749">
        <v>2</v>
      </c>
      <c r="G172" s="751">
        <v>0</v>
      </c>
      <c r="H172" s="752">
        <f t="shared" si="10"/>
        <v>0</v>
      </c>
      <c r="J172" s="751">
        <v>537.09</v>
      </c>
      <c r="K172" s="743">
        <f t="shared" si="8"/>
        <v>1074.18</v>
      </c>
      <c r="M172" s="751"/>
      <c r="N172" s="752">
        <f t="shared" si="11"/>
        <v>0</v>
      </c>
      <c r="P172" s="751"/>
      <c r="Q172" s="752">
        <f t="shared" si="9"/>
        <v>0</v>
      </c>
    </row>
    <row r="173" spans="1:17" ht="15">
      <c r="A173" s="738">
        <v>1707</v>
      </c>
      <c r="B173" s="739" t="s">
        <v>1555</v>
      </c>
      <c r="C173" s="739"/>
      <c r="D173" s="739"/>
      <c r="E173" s="740" t="s">
        <v>217</v>
      </c>
      <c r="F173" s="753">
        <v>1</v>
      </c>
      <c r="G173" s="744">
        <v>120.03</v>
      </c>
      <c r="H173" s="743">
        <f t="shared" si="10"/>
        <v>120.03</v>
      </c>
      <c r="J173" s="744">
        <v>128.57</v>
      </c>
      <c r="K173" s="745">
        <f t="shared" si="8"/>
        <v>128.57</v>
      </c>
      <c r="M173" s="744"/>
      <c r="N173" s="745">
        <f t="shared" si="11"/>
        <v>0</v>
      </c>
      <c r="P173" s="744"/>
      <c r="Q173" s="745">
        <f t="shared" si="9"/>
        <v>0</v>
      </c>
    </row>
    <row r="174" spans="1:17" ht="15">
      <c r="A174" s="754">
        <v>1708</v>
      </c>
      <c r="B174" s="755" t="s">
        <v>1557</v>
      </c>
      <c r="C174" s="755"/>
      <c r="D174" s="755"/>
      <c r="E174" s="756" t="s">
        <v>217</v>
      </c>
      <c r="F174" s="757">
        <v>1</v>
      </c>
      <c r="G174" s="751">
        <v>217.08</v>
      </c>
      <c r="H174" s="752">
        <f t="shared" si="10"/>
        <v>217.08</v>
      </c>
      <c r="J174" s="751">
        <v>53.169999999999995</v>
      </c>
      <c r="K174" s="743">
        <f t="shared" si="8"/>
        <v>53.169999999999995</v>
      </c>
      <c r="M174" s="751"/>
      <c r="N174" s="752">
        <f t="shared" si="11"/>
        <v>0</v>
      </c>
      <c r="P174" s="758"/>
      <c r="Q174" s="752">
        <f t="shared" si="9"/>
        <v>0</v>
      </c>
    </row>
    <row r="175" spans="1:17" ht="15">
      <c r="A175" s="738">
        <v>1709</v>
      </c>
      <c r="B175" s="739" t="s">
        <v>1559</v>
      </c>
      <c r="C175" s="739"/>
      <c r="D175" s="739" t="s">
        <v>1560</v>
      </c>
      <c r="E175" s="740" t="s">
        <v>217</v>
      </c>
      <c r="F175" s="741">
        <v>2</v>
      </c>
      <c r="G175" s="744">
        <v>323.18</v>
      </c>
      <c r="H175" s="745">
        <f t="shared" si="10"/>
        <v>646.36</v>
      </c>
      <c r="J175" s="744">
        <v>207.35</v>
      </c>
      <c r="K175" s="743">
        <f t="shared" si="8"/>
        <v>414.7</v>
      </c>
      <c r="M175" s="744"/>
      <c r="N175" s="745">
        <f t="shared" si="11"/>
        <v>0</v>
      </c>
      <c r="P175" s="744"/>
      <c r="Q175" s="745">
        <f t="shared" si="9"/>
        <v>0</v>
      </c>
    </row>
    <row r="176" spans="1:17" ht="15">
      <c r="A176" s="746">
        <v>1710</v>
      </c>
      <c r="B176" s="747" t="s">
        <v>1561</v>
      </c>
      <c r="C176" s="747"/>
      <c r="D176" s="747"/>
      <c r="E176" s="748" t="s">
        <v>217</v>
      </c>
      <c r="F176" s="749">
        <v>1</v>
      </c>
      <c r="G176" s="751">
        <v>67.69</v>
      </c>
      <c r="H176" s="743">
        <f t="shared" si="10"/>
        <v>67.69</v>
      </c>
      <c r="J176" s="751">
        <v>177.95999999999998</v>
      </c>
      <c r="K176" s="752">
        <f t="shared" si="8"/>
        <v>177.95999999999998</v>
      </c>
      <c r="M176" s="751"/>
      <c r="N176" s="752">
        <f t="shared" si="11"/>
        <v>0</v>
      </c>
      <c r="P176" s="751"/>
      <c r="Q176" s="752">
        <f t="shared" si="9"/>
        <v>0</v>
      </c>
    </row>
    <row r="177" spans="1:17" ht="15">
      <c r="A177" s="738">
        <v>1711</v>
      </c>
      <c r="B177" s="739" t="s">
        <v>1562</v>
      </c>
      <c r="C177" s="739"/>
      <c r="D177" s="739"/>
      <c r="E177" s="740" t="s">
        <v>217</v>
      </c>
      <c r="F177" s="741">
        <v>1</v>
      </c>
      <c r="G177" s="744">
        <v>0</v>
      </c>
      <c r="H177" s="745">
        <f t="shared" si="10"/>
        <v>0</v>
      </c>
      <c r="J177" s="744">
        <v>90.7</v>
      </c>
      <c r="K177" s="743">
        <f t="shared" si="8"/>
        <v>90.7</v>
      </c>
      <c r="M177" s="744"/>
      <c r="N177" s="745">
        <f t="shared" si="11"/>
        <v>0</v>
      </c>
      <c r="P177" s="744"/>
      <c r="Q177" s="745">
        <f t="shared" si="9"/>
        <v>0</v>
      </c>
    </row>
    <row r="178" spans="1:17" ht="15">
      <c r="A178" s="746">
        <v>1712</v>
      </c>
      <c r="B178" s="747" t="s">
        <v>1563</v>
      </c>
      <c r="C178" s="747"/>
      <c r="D178" s="747" t="s">
        <v>1564</v>
      </c>
      <c r="E178" s="748" t="s">
        <v>217</v>
      </c>
      <c r="F178" s="749">
        <v>1</v>
      </c>
      <c r="G178" s="751">
        <v>0</v>
      </c>
      <c r="H178" s="752">
        <f t="shared" si="10"/>
        <v>0</v>
      </c>
      <c r="J178" s="751">
        <v>19.46</v>
      </c>
      <c r="K178" s="743">
        <f t="shared" si="8"/>
        <v>19.46</v>
      </c>
      <c r="M178" s="751"/>
      <c r="N178" s="752">
        <f t="shared" si="11"/>
        <v>0</v>
      </c>
      <c r="P178" s="751"/>
      <c r="Q178" s="752">
        <f t="shared" si="9"/>
        <v>0</v>
      </c>
    </row>
    <row r="179" spans="1:17" ht="15">
      <c r="A179" s="738">
        <v>1713</v>
      </c>
      <c r="B179" s="739" t="s">
        <v>1565</v>
      </c>
      <c r="C179" s="739"/>
      <c r="D179" s="739" t="s">
        <v>1566</v>
      </c>
      <c r="E179" s="740" t="s">
        <v>217</v>
      </c>
      <c r="F179" s="741">
        <v>1</v>
      </c>
      <c r="G179" s="744">
        <v>31.71</v>
      </c>
      <c r="H179" s="745">
        <f t="shared" si="10"/>
        <v>31.71</v>
      </c>
      <c r="J179" s="744">
        <v>30.5</v>
      </c>
      <c r="K179" s="743">
        <f t="shared" si="8"/>
        <v>30.5</v>
      </c>
      <c r="M179" s="744"/>
      <c r="N179" s="745">
        <f t="shared" si="11"/>
        <v>0</v>
      </c>
      <c r="P179" s="744"/>
      <c r="Q179" s="745">
        <f t="shared" si="9"/>
        <v>0</v>
      </c>
    </row>
    <row r="180" spans="1:17" ht="15">
      <c r="A180" s="746">
        <v>1714</v>
      </c>
      <c r="B180" s="747" t="s">
        <v>1567</v>
      </c>
      <c r="C180" s="747"/>
      <c r="D180" s="747" t="s">
        <v>1568</v>
      </c>
      <c r="E180" s="748" t="s">
        <v>217</v>
      </c>
      <c r="F180" s="749">
        <v>1</v>
      </c>
      <c r="G180" s="751">
        <v>27.44</v>
      </c>
      <c r="H180" s="752">
        <f t="shared" si="10"/>
        <v>27.44</v>
      </c>
      <c r="J180" s="751">
        <v>26.34</v>
      </c>
      <c r="K180" s="743">
        <f t="shared" si="8"/>
        <v>26.34</v>
      </c>
      <c r="M180" s="751"/>
      <c r="N180" s="752">
        <f t="shared" si="11"/>
        <v>0</v>
      </c>
      <c r="P180" s="751"/>
      <c r="Q180" s="752">
        <f t="shared" si="9"/>
        <v>0</v>
      </c>
    </row>
    <row r="181" spans="1:17" ht="15">
      <c r="A181" s="738">
        <v>1715</v>
      </c>
      <c r="B181" s="739" t="s">
        <v>1569</v>
      </c>
      <c r="C181" s="739"/>
      <c r="D181" s="739" t="s">
        <v>1570</v>
      </c>
      <c r="E181" s="740" t="s">
        <v>217</v>
      </c>
      <c r="F181" s="753">
        <v>1</v>
      </c>
      <c r="G181" s="744">
        <v>15.31</v>
      </c>
      <c r="H181" s="745">
        <f t="shared" si="10"/>
        <v>15.31</v>
      </c>
      <c r="J181" s="744">
        <v>14.64</v>
      </c>
      <c r="K181" s="743">
        <f t="shared" si="8"/>
        <v>14.64</v>
      </c>
      <c r="M181" s="744"/>
      <c r="N181" s="745">
        <f t="shared" si="11"/>
        <v>0</v>
      </c>
      <c r="P181" s="744"/>
      <c r="Q181" s="745">
        <f t="shared" si="9"/>
        <v>0</v>
      </c>
    </row>
    <row r="182" spans="1:17" ht="15">
      <c r="A182" s="754">
        <v>1716</v>
      </c>
      <c r="B182" s="755" t="s">
        <v>1571</v>
      </c>
      <c r="C182" s="755"/>
      <c r="D182" s="755" t="s">
        <v>1572</v>
      </c>
      <c r="E182" s="756" t="s">
        <v>217</v>
      </c>
      <c r="F182" s="757">
        <v>1</v>
      </c>
      <c r="G182" s="751">
        <v>14.64</v>
      </c>
      <c r="H182" s="752">
        <f t="shared" si="10"/>
        <v>14.64</v>
      </c>
      <c r="J182" s="751">
        <v>14.08</v>
      </c>
      <c r="K182" s="743">
        <f t="shared" si="8"/>
        <v>14.08</v>
      </c>
      <c r="M182" s="751"/>
      <c r="N182" s="752">
        <f t="shared" si="11"/>
        <v>0</v>
      </c>
      <c r="P182" s="758"/>
      <c r="Q182" s="752">
        <f t="shared" si="9"/>
        <v>0</v>
      </c>
    </row>
    <row r="183" spans="1:17" ht="15">
      <c r="A183" s="738">
        <v>1717</v>
      </c>
      <c r="B183" s="739" t="s">
        <v>2158</v>
      </c>
      <c r="C183" s="739"/>
      <c r="D183" s="739" t="s">
        <v>1574</v>
      </c>
      <c r="E183" s="740" t="s">
        <v>217</v>
      </c>
      <c r="F183" s="741">
        <v>1</v>
      </c>
      <c r="G183" s="744">
        <v>8.9700000000000006</v>
      </c>
      <c r="H183" s="745">
        <f t="shared" si="10"/>
        <v>8.9700000000000006</v>
      </c>
      <c r="J183" s="744">
        <v>8.77</v>
      </c>
      <c r="K183" s="743">
        <f t="shared" si="8"/>
        <v>8.77</v>
      </c>
      <c r="M183" s="744"/>
      <c r="N183" s="745">
        <f t="shared" si="11"/>
        <v>0</v>
      </c>
      <c r="P183" s="744"/>
      <c r="Q183" s="745">
        <f t="shared" si="9"/>
        <v>0</v>
      </c>
    </row>
    <row r="184" spans="1:17" ht="15">
      <c r="A184" s="746">
        <v>1718</v>
      </c>
      <c r="B184" s="747" t="s">
        <v>1575</v>
      </c>
      <c r="C184" s="747"/>
      <c r="D184" s="747" t="s">
        <v>1576</v>
      </c>
      <c r="E184" s="748" t="s">
        <v>217</v>
      </c>
      <c r="F184" s="749">
        <v>1</v>
      </c>
      <c r="G184" s="751">
        <v>19.399999999999999</v>
      </c>
      <c r="H184" s="752">
        <f t="shared" si="10"/>
        <v>19.399999999999999</v>
      </c>
      <c r="J184" s="751">
        <v>19.220000000000002</v>
      </c>
      <c r="K184" s="743">
        <f t="shared" si="8"/>
        <v>19.220000000000002</v>
      </c>
      <c r="M184" s="751"/>
      <c r="N184" s="752">
        <f t="shared" si="11"/>
        <v>0</v>
      </c>
      <c r="P184" s="751"/>
      <c r="Q184" s="752">
        <f t="shared" si="9"/>
        <v>0</v>
      </c>
    </row>
    <row r="185" spans="1:17" ht="15">
      <c r="A185" s="738">
        <v>1721</v>
      </c>
      <c r="B185" s="739" t="s">
        <v>1581</v>
      </c>
      <c r="C185" s="739"/>
      <c r="D185" s="739" t="s">
        <v>2159</v>
      </c>
      <c r="E185" s="740" t="s">
        <v>217</v>
      </c>
      <c r="F185" s="741">
        <v>1</v>
      </c>
      <c r="G185" s="744">
        <v>217.08</v>
      </c>
      <c r="H185" s="745">
        <f t="shared" si="10"/>
        <v>217.08</v>
      </c>
      <c r="J185" s="744">
        <v>12.049999999999999</v>
      </c>
      <c r="K185" s="743">
        <f t="shared" si="8"/>
        <v>12.049999999999999</v>
      </c>
      <c r="M185" s="744"/>
      <c r="N185" s="745">
        <f t="shared" si="11"/>
        <v>0</v>
      </c>
      <c r="P185" s="744"/>
      <c r="Q185" s="745">
        <f t="shared" si="9"/>
        <v>0</v>
      </c>
    </row>
    <row r="186" spans="1:17" ht="15">
      <c r="A186" s="746">
        <v>1722</v>
      </c>
      <c r="B186" s="747" t="s">
        <v>1583</v>
      </c>
      <c r="C186" s="747"/>
      <c r="D186" s="747" t="s">
        <v>2160</v>
      </c>
      <c r="E186" s="748" t="s">
        <v>217</v>
      </c>
      <c r="F186" s="749">
        <v>1</v>
      </c>
      <c r="G186" s="751">
        <v>17.38</v>
      </c>
      <c r="H186" s="752">
        <f t="shared" si="10"/>
        <v>17.38</v>
      </c>
      <c r="J186" s="751">
        <v>14.7</v>
      </c>
      <c r="K186" s="743">
        <f t="shared" si="8"/>
        <v>14.7</v>
      </c>
      <c r="M186" s="751"/>
      <c r="N186" s="752">
        <f t="shared" si="11"/>
        <v>0</v>
      </c>
      <c r="P186" s="751"/>
      <c r="Q186" s="752">
        <f t="shared" si="9"/>
        <v>0</v>
      </c>
    </row>
    <row r="187" spans="1:17" ht="15">
      <c r="A187" s="738">
        <v>1723</v>
      </c>
      <c r="B187" s="739" t="s">
        <v>1585</v>
      </c>
      <c r="C187" s="739"/>
      <c r="D187" s="739" t="s">
        <v>2161</v>
      </c>
      <c r="E187" s="740" t="s">
        <v>217</v>
      </c>
      <c r="F187" s="741">
        <v>1</v>
      </c>
      <c r="G187" s="744">
        <v>15.25</v>
      </c>
      <c r="H187" s="745">
        <f t="shared" si="10"/>
        <v>15.25</v>
      </c>
      <c r="J187" s="744">
        <v>9.15</v>
      </c>
      <c r="K187" s="743">
        <f t="shared" si="8"/>
        <v>9.15</v>
      </c>
      <c r="M187" s="744"/>
      <c r="N187" s="745">
        <f t="shared" si="11"/>
        <v>0</v>
      </c>
      <c r="P187" s="744"/>
      <c r="Q187" s="745">
        <f t="shared" si="9"/>
        <v>0</v>
      </c>
    </row>
    <row r="188" spans="1:17" ht="15">
      <c r="A188" s="746">
        <v>1724</v>
      </c>
      <c r="B188" s="747" t="s">
        <v>1587</v>
      </c>
      <c r="C188" s="747"/>
      <c r="D188" s="747" t="s">
        <v>2162</v>
      </c>
      <c r="E188" s="748" t="s">
        <v>217</v>
      </c>
      <c r="F188" s="749">
        <v>1</v>
      </c>
      <c r="G188" s="751">
        <v>5.07</v>
      </c>
      <c r="H188" s="752">
        <f t="shared" si="10"/>
        <v>5.07</v>
      </c>
      <c r="J188" s="751">
        <v>4.6499999999999995</v>
      </c>
      <c r="K188" s="743">
        <f t="shared" si="8"/>
        <v>4.6499999999999995</v>
      </c>
      <c r="M188" s="751"/>
      <c r="N188" s="752">
        <f t="shared" si="11"/>
        <v>0</v>
      </c>
      <c r="P188" s="751"/>
      <c r="Q188" s="752">
        <f t="shared" si="9"/>
        <v>0</v>
      </c>
    </row>
    <row r="189" spans="1:17" ht="15">
      <c r="A189" s="738">
        <v>1730</v>
      </c>
      <c r="B189" s="739" t="s">
        <v>2163</v>
      </c>
      <c r="C189" s="739"/>
      <c r="D189" s="739" t="s">
        <v>2164</v>
      </c>
      <c r="E189" s="740" t="s">
        <v>217</v>
      </c>
      <c r="F189" s="753">
        <v>10</v>
      </c>
      <c r="G189" s="744">
        <v>0</v>
      </c>
      <c r="H189" s="745">
        <f t="shared" si="10"/>
        <v>0</v>
      </c>
      <c r="J189" s="744">
        <v>75.680000000000007</v>
      </c>
      <c r="K189" s="743">
        <f t="shared" si="8"/>
        <v>756.80000000000007</v>
      </c>
      <c r="M189" s="744"/>
      <c r="N189" s="745">
        <f t="shared" si="11"/>
        <v>0</v>
      </c>
      <c r="P189" s="744"/>
      <c r="Q189" s="745">
        <f t="shared" si="9"/>
        <v>0</v>
      </c>
    </row>
    <row r="190" spans="1:17" ht="15">
      <c r="A190" s="754">
        <v>1750</v>
      </c>
      <c r="B190" s="755" t="s">
        <v>2165</v>
      </c>
      <c r="C190" s="755"/>
      <c r="D190" s="755"/>
      <c r="E190" s="756" t="s">
        <v>217</v>
      </c>
      <c r="F190" s="757">
        <v>10</v>
      </c>
      <c r="G190" s="751">
        <v>3.54</v>
      </c>
      <c r="H190" s="752">
        <f t="shared" si="10"/>
        <v>35.4</v>
      </c>
      <c r="J190" s="751">
        <v>3.05</v>
      </c>
      <c r="K190" s="743">
        <f t="shared" si="8"/>
        <v>30.5</v>
      </c>
      <c r="M190" s="751"/>
      <c r="N190" s="752">
        <f t="shared" si="11"/>
        <v>0</v>
      </c>
      <c r="P190" s="758"/>
      <c r="Q190" s="752">
        <f t="shared" si="9"/>
        <v>0</v>
      </c>
    </row>
    <row r="191" spans="1:17" ht="15">
      <c r="A191" s="738">
        <v>1751</v>
      </c>
      <c r="B191" s="739" t="s">
        <v>2166</v>
      </c>
      <c r="C191" s="739"/>
      <c r="D191" s="739"/>
      <c r="E191" s="740" t="s">
        <v>217</v>
      </c>
      <c r="F191" s="741">
        <v>150</v>
      </c>
      <c r="G191" s="744">
        <v>3.54</v>
      </c>
      <c r="H191" s="745">
        <f t="shared" si="10"/>
        <v>531</v>
      </c>
      <c r="J191" s="744">
        <v>3.05</v>
      </c>
      <c r="K191" s="743">
        <f t="shared" si="8"/>
        <v>457.5</v>
      </c>
      <c r="M191" s="744"/>
      <c r="N191" s="745">
        <f t="shared" si="11"/>
        <v>0</v>
      </c>
      <c r="P191" s="744"/>
      <c r="Q191" s="745">
        <f t="shared" si="9"/>
        <v>0</v>
      </c>
    </row>
    <row r="192" spans="1:17" ht="15">
      <c r="A192" s="746">
        <v>1752</v>
      </c>
      <c r="B192" s="747" t="s">
        <v>2167</v>
      </c>
      <c r="C192" s="747"/>
      <c r="D192" s="747"/>
      <c r="E192" s="748" t="s">
        <v>217</v>
      </c>
      <c r="F192" s="749">
        <v>1</v>
      </c>
      <c r="G192" s="751">
        <v>3.54</v>
      </c>
      <c r="H192" s="752">
        <f t="shared" si="10"/>
        <v>3.54</v>
      </c>
      <c r="J192" s="751">
        <v>3.05</v>
      </c>
      <c r="K192" s="743">
        <f t="shared" si="8"/>
        <v>3.05</v>
      </c>
      <c r="M192" s="751"/>
      <c r="N192" s="752">
        <f t="shared" si="11"/>
        <v>0</v>
      </c>
      <c r="P192" s="751"/>
      <c r="Q192" s="752">
        <f t="shared" si="9"/>
        <v>0</v>
      </c>
    </row>
    <row r="193" spans="1:17" ht="15">
      <c r="A193" s="738">
        <v>1753</v>
      </c>
      <c r="B193" s="739" t="s">
        <v>2168</v>
      </c>
      <c r="C193" s="739"/>
      <c r="D193" s="739"/>
      <c r="E193" s="740" t="s">
        <v>217</v>
      </c>
      <c r="F193" s="741">
        <v>50</v>
      </c>
      <c r="G193" s="744">
        <v>3.54</v>
      </c>
      <c r="H193" s="745">
        <f t="shared" si="10"/>
        <v>177</v>
      </c>
      <c r="J193" s="744">
        <v>3.05</v>
      </c>
      <c r="K193" s="743">
        <f t="shared" si="8"/>
        <v>152.5</v>
      </c>
      <c r="M193" s="744"/>
      <c r="N193" s="745">
        <f t="shared" si="11"/>
        <v>0</v>
      </c>
      <c r="P193" s="744"/>
      <c r="Q193" s="745">
        <f t="shared" si="9"/>
        <v>0</v>
      </c>
    </row>
    <row r="194" spans="1:17" ht="15">
      <c r="A194" s="746">
        <v>1754</v>
      </c>
      <c r="B194" s="747" t="s">
        <v>2169</v>
      </c>
      <c r="C194" s="747"/>
      <c r="D194" s="747"/>
      <c r="E194" s="748" t="s">
        <v>217</v>
      </c>
      <c r="F194" s="749">
        <v>1</v>
      </c>
      <c r="G194" s="751">
        <v>3.54</v>
      </c>
      <c r="H194" s="752">
        <f t="shared" si="10"/>
        <v>3.54</v>
      </c>
      <c r="J194" s="751">
        <v>3.05</v>
      </c>
      <c r="K194" s="743">
        <f t="shared" si="8"/>
        <v>3.05</v>
      </c>
      <c r="M194" s="751"/>
      <c r="N194" s="752">
        <f t="shared" si="11"/>
        <v>0</v>
      </c>
      <c r="P194" s="751"/>
      <c r="Q194" s="752">
        <f t="shared" si="9"/>
        <v>0</v>
      </c>
    </row>
    <row r="195" spans="1:17" ht="15">
      <c r="A195" s="738">
        <v>1755</v>
      </c>
      <c r="B195" s="739" t="s">
        <v>2170</v>
      </c>
      <c r="C195" s="739"/>
      <c r="D195" s="739"/>
      <c r="E195" s="740" t="s">
        <v>217</v>
      </c>
      <c r="F195" s="741">
        <v>1</v>
      </c>
      <c r="G195" s="744">
        <v>3.54</v>
      </c>
      <c r="H195" s="745">
        <f t="shared" si="10"/>
        <v>3.54</v>
      </c>
      <c r="J195" s="744">
        <v>3.05</v>
      </c>
      <c r="K195" s="743">
        <f t="shared" si="8"/>
        <v>3.05</v>
      </c>
      <c r="M195" s="744"/>
      <c r="N195" s="745">
        <f t="shared" si="11"/>
        <v>0</v>
      </c>
      <c r="P195" s="744"/>
      <c r="Q195" s="745">
        <f t="shared" si="9"/>
        <v>0</v>
      </c>
    </row>
    <row r="196" spans="1:17" ht="15">
      <c r="A196" s="746">
        <v>1801</v>
      </c>
      <c r="B196" s="747" t="s">
        <v>1605</v>
      </c>
      <c r="C196" s="747"/>
      <c r="D196" s="747" t="s">
        <v>2171</v>
      </c>
      <c r="E196" s="748" t="s">
        <v>217</v>
      </c>
      <c r="F196" s="749">
        <v>1</v>
      </c>
      <c r="G196" s="751">
        <v>87.27</v>
      </c>
      <c r="H196" s="752">
        <f t="shared" si="10"/>
        <v>87.27</v>
      </c>
      <c r="J196" s="751">
        <v>80.08</v>
      </c>
      <c r="K196" s="743">
        <f t="shared" si="8"/>
        <v>80.08</v>
      </c>
      <c r="M196" s="751"/>
      <c r="N196" s="752">
        <f t="shared" si="11"/>
        <v>0</v>
      </c>
      <c r="P196" s="751"/>
      <c r="Q196" s="752">
        <f t="shared" si="9"/>
        <v>0</v>
      </c>
    </row>
    <row r="197" spans="1:17" ht="25.5">
      <c r="A197" s="738">
        <v>1802</v>
      </c>
      <c r="B197" s="739" t="s">
        <v>1607</v>
      </c>
      <c r="C197" s="739"/>
      <c r="D197" s="739"/>
      <c r="E197" s="740" t="s">
        <v>217</v>
      </c>
      <c r="F197" s="753">
        <v>1</v>
      </c>
      <c r="G197" s="744">
        <v>455.8</v>
      </c>
      <c r="H197" s="743">
        <f t="shared" si="10"/>
        <v>455.8</v>
      </c>
      <c r="J197" s="744">
        <v>684.66</v>
      </c>
      <c r="K197" s="745">
        <f t="shared" si="8"/>
        <v>684.66</v>
      </c>
      <c r="M197" s="744"/>
      <c r="N197" s="745">
        <f t="shared" si="11"/>
        <v>0</v>
      </c>
      <c r="P197" s="744"/>
      <c r="Q197" s="745">
        <f t="shared" si="9"/>
        <v>0</v>
      </c>
    </row>
    <row r="198" spans="1:17" ht="15">
      <c r="A198" s="754">
        <v>1804</v>
      </c>
      <c r="B198" s="755" t="s">
        <v>2172</v>
      </c>
      <c r="C198" s="755"/>
      <c r="D198" s="755"/>
      <c r="E198" s="756" t="s">
        <v>217</v>
      </c>
      <c r="F198" s="757">
        <v>2</v>
      </c>
      <c r="G198" s="751">
        <v>1.25</v>
      </c>
      <c r="H198" s="752">
        <f t="shared" si="10"/>
        <v>2.5</v>
      </c>
      <c r="J198" s="751">
        <v>1.1100000000000001</v>
      </c>
      <c r="K198" s="743">
        <f t="shared" si="8"/>
        <v>2.2200000000000002</v>
      </c>
      <c r="M198" s="751"/>
      <c r="N198" s="752">
        <f t="shared" si="11"/>
        <v>0</v>
      </c>
      <c r="P198" s="758"/>
      <c r="Q198" s="752">
        <f t="shared" si="9"/>
        <v>0</v>
      </c>
    </row>
    <row r="199" spans="1:17" ht="15">
      <c r="A199" s="738">
        <v>1805</v>
      </c>
      <c r="B199" s="739" t="s">
        <v>2173</v>
      </c>
      <c r="C199" s="739"/>
      <c r="D199" s="739"/>
      <c r="E199" s="740" t="s">
        <v>217</v>
      </c>
      <c r="F199" s="741">
        <v>1</v>
      </c>
      <c r="G199" s="744">
        <v>1.25</v>
      </c>
      <c r="H199" s="745">
        <f t="shared" si="10"/>
        <v>1.25</v>
      </c>
      <c r="J199" s="744">
        <v>1.1100000000000001</v>
      </c>
      <c r="K199" s="743">
        <f t="shared" si="8"/>
        <v>1.1100000000000001</v>
      </c>
      <c r="M199" s="744"/>
      <c r="N199" s="745">
        <f t="shared" si="11"/>
        <v>0</v>
      </c>
      <c r="P199" s="744"/>
      <c r="Q199" s="745">
        <f t="shared" si="9"/>
        <v>0</v>
      </c>
    </row>
    <row r="200" spans="1:17" ht="15">
      <c r="A200" s="746">
        <v>1806</v>
      </c>
      <c r="B200" s="747" t="s">
        <v>2174</v>
      </c>
      <c r="C200" s="747"/>
      <c r="D200" s="747"/>
      <c r="E200" s="748" t="s">
        <v>217</v>
      </c>
      <c r="F200" s="749">
        <v>1</v>
      </c>
      <c r="G200" s="751">
        <v>3.05</v>
      </c>
      <c r="H200" s="743">
        <f t="shared" si="10"/>
        <v>3.05</v>
      </c>
      <c r="J200" s="751">
        <v>10.79</v>
      </c>
      <c r="K200" s="752">
        <f t="shared" ref="K200:K247" si="12">+J200*$F200</f>
        <v>10.79</v>
      </c>
      <c r="M200" s="751"/>
      <c r="N200" s="752">
        <f t="shared" si="11"/>
        <v>0</v>
      </c>
      <c r="P200" s="751"/>
      <c r="Q200" s="752">
        <f t="shared" ref="Q200:Q248" si="13">+P200*$F200</f>
        <v>0</v>
      </c>
    </row>
    <row r="201" spans="1:17" ht="15">
      <c r="A201" s="738">
        <v>1807</v>
      </c>
      <c r="B201" s="739" t="s">
        <v>2175</v>
      </c>
      <c r="C201" s="739"/>
      <c r="D201" s="739"/>
      <c r="E201" s="740" t="s">
        <v>217</v>
      </c>
      <c r="F201" s="741">
        <v>1</v>
      </c>
      <c r="G201" s="744">
        <v>3.05</v>
      </c>
      <c r="H201" s="743">
        <f t="shared" si="10"/>
        <v>3.05</v>
      </c>
      <c r="J201" s="744">
        <v>10.79</v>
      </c>
      <c r="K201" s="745">
        <f t="shared" si="12"/>
        <v>10.79</v>
      </c>
      <c r="M201" s="744"/>
      <c r="N201" s="745">
        <f t="shared" si="11"/>
        <v>0</v>
      </c>
      <c r="P201" s="744"/>
      <c r="Q201" s="745">
        <f t="shared" si="13"/>
        <v>0</v>
      </c>
    </row>
    <row r="202" spans="1:17" ht="15">
      <c r="A202" s="746">
        <v>1808</v>
      </c>
      <c r="B202" s="747" t="s">
        <v>2176</v>
      </c>
      <c r="C202" s="747"/>
      <c r="D202" s="747"/>
      <c r="E202" s="748" t="s">
        <v>217</v>
      </c>
      <c r="F202" s="749">
        <v>15</v>
      </c>
      <c r="G202" s="751">
        <v>6.72</v>
      </c>
      <c r="H202" s="752">
        <f t="shared" si="10"/>
        <v>100.8</v>
      </c>
      <c r="J202" s="751">
        <v>6.06</v>
      </c>
      <c r="K202" s="743">
        <f t="shared" si="12"/>
        <v>90.899999999999991</v>
      </c>
      <c r="M202" s="751"/>
      <c r="N202" s="752">
        <f t="shared" si="11"/>
        <v>0</v>
      </c>
      <c r="P202" s="751"/>
      <c r="Q202" s="752">
        <f t="shared" si="13"/>
        <v>0</v>
      </c>
    </row>
    <row r="203" spans="1:17" ht="15">
      <c r="A203" s="738">
        <v>1809</v>
      </c>
      <c r="B203" s="739" t="s">
        <v>2177</v>
      </c>
      <c r="C203" s="739"/>
      <c r="D203" s="739"/>
      <c r="E203" s="740" t="s">
        <v>217</v>
      </c>
      <c r="F203" s="741">
        <v>1</v>
      </c>
      <c r="G203" s="744">
        <v>7.37</v>
      </c>
      <c r="H203" s="743">
        <f t="shared" si="10"/>
        <v>7.37</v>
      </c>
      <c r="J203" s="744">
        <v>8.85</v>
      </c>
      <c r="K203" s="745">
        <f t="shared" si="12"/>
        <v>8.85</v>
      </c>
      <c r="M203" s="744"/>
      <c r="N203" s="745">
        <f t="shared" si="11"/>
        <v>0</v>
      </c>
      <c r="P203" s="744"/>
      <c r="Q203" s="745">
        <f t="shared" si="13"/>
        <v>0</v>
      </c>
    </row>
    <row r="204" spans="1:17" ht="15">
      <c r="A204" s="746">
        <v>1810</v>
      </c>
      <c r="B204" s="747" t="s">
        <v>2178</v>
      </c>
      <c r="C204" s="747"/>
      <c r="D204" s="747"/>
      <c r="E204" s="748" t="s">
        <v>217</v>
      </c>
      <c r="F204" s="749">
        <v>1</v>
      </c>
      <c r="G204" s="751">
        <v>7.37</v>
      </c>
      <c r="H204" s="752">
        <f t="shared" si="10"/>
        <v>7.37</v>
      </c>
      <c r="J204" s="751">
        <v>6.06</v>
      </c>
      <c r="K204" s="743">
        <f t="shared" si="12"/>
        <v>6.06</v>
      </c>
      <c r="M204" s="751"/>
      <c r="N204" s="752">
        <f t="shared" si="11"/>
        <v>0</v>
      </c>
      <c r="P204" s="751"/>
      <c r="Q204" s="752">
        <f t="shared" si="13"/>
        <v>0</v>
      </c>
    </row>
    <row r="205" spans="1:17" ht="15">
      <c r="A205" s="738">
        <v>1811</v>
      </c>
      <c r="B205" s="739" t="s">
        <v>2179</v>
      </c>
      <c r="C205" s="739"/>
      <c r="D205" s="739"/>
      <c r="E205" s="740" t="s">
        <v>217</v>
      </c>
      <c r="F205" s="753">
        <v>2</v>
      </c>
      <c r="G205" s="744">
        <v>7.37</v>
      </c>
      <c r="H205" s="745">
        <f t="shared" ref="H205:H248" si="14">+G205*F205</f>
        <v>14.74</v>
      </c>
      <c r="J205" s="744">
        <v>6.06</v>
      </c>
      <c r="K205" s="743">
        <f t="shared" si="12"/>
        <v>12.12</v>
      </c>
      <c r="M205" s="744"/>
      <c r="N205" s="745">
        <f t="shared" ref="N205:N248" si="15">+M205*L205</f>
        <v>0</v>
      </c>
      <c r="P205" s="744"/>
      <c r="Q205" s="745">
        <f t="shared" si="13"/>
        <v>0</v>
      </c>
    </row>
    <row r="206" spans="1:17" ht="15">
      <c r="A206" s="754">
        <v>1812</v>
      </c>
      <c r="B206" s="755" t="s">
        <v>2180</v>
      </c>
      <c r="C206" s="755"/>
      <c r="D206" s="755"/>
      <c r="E206" s="756" t="s">
        <v>217</v>
      </c>
      <c r="F206" s="757">
        <v>3</v>
      </c>
      <c r="G206" s="751">
        <v>3.05</v>
      </c>
      <c r="H206" s="743">
        <f t="shared" si="14"/>
        <v>9.1499999999999986</v>
      </c>
      <c r="J206" s="751">
        <v>10.79</v>
      </c>
      <c r="K206" s="752">
        <f t="shared" si="12"/>
        <v>32.369999999999997</v>
      </c>
      <c r="M206" s="751"/>
      <c r="N206" s="752">
        <f t="shared" si="15"/>
        <v>0</v>
      </c>
      <c r="P206" s="758"/>
      <c r="Q206" s="752">
        <f t="shared" si="13"/>
        <v>0</v>
      </c>
    </row>
    <row r="207" spans="1:17" ht="15">
      <c r="A207" s="738">
        <v>1813</v>
      </c>
      <c r="B207" s="739" t="s">
        <v>2181</v>
      </c>
      <c r="C207" s="739"/>
      <c r="D207" s="739"/>
      <c r="E207" s="740" t="s">
        <v>217</v>
      </c>
      <c r="F207" s="741">
        <v>1</v>
      </c>
      <c r="G207" s="744">
        <v>3.05</v>
      </c>
      <c r="H207" s="743">
        <f t="shared" si="14"/>
        <v>3.05</v>
      </c>
      <c r="J207" s="744">
        <v>10.79</v>
      </c>
      <c r="K207" s="745">
        <f t="shared" si="12"/>
        <v>10.79</v>
      </c>
      <c r="M207" s="744"/>
      <c r="N207" s="745">
        <f t="shared" si="15"/>
        <v>0</v>
      </c>
      <c r="P207" s="744"/>
      <c r="Q207" s="745">
        <f t="shared" si="13"/>
        <v>0</v>
      </c>
    </row>
    <row r="208" spans="1:17" ht="15">
      <c r="A208" s="746">
        <v>1814</v>
      </c>
      <c r="B208" s="747" t="s">
        <v>2182</v>
      </c>
      <c r="C208" s="747"/>
      <c r="D208" s="747"/>
      <c r="E208" s="748" t="s">
        <v>217</v>
      </c>
      <c r="F208" s="749">
        <v>3</v>
      </c>
      <c r="G208" s="751">
        <v>3.05</v>
      </c>
      <c r="H208" s="743">
        <f t="shared" si="14"/>
        <v>9.1499999999999986</v>
      </c>
      <c r="J208" s="751">
        <v>10.79</v>
      </c>
      <c r="K208" s="752">
        <f t="shared" si="12"/>
        <v>32.369999999999997</v>
      </c>
      <c r="M208" s="751"/>
      <c r="N208" s="752">
        <f t="shared" si="15"/>
        <v>0</v>
      </c>
      <c r="P208" s="751"/>
      <c r="Q208" s="752">
        <f t="shared" si="13"/>
        <v>0</v>
      </c>
    </row>
    <row r="209" spans="1:17" ht="15">
      <c r="A209" s="738">
        <v>1815</v>
      </c>
      <c r="B209" s="739" t="s">
        <v>2183</v>
      </c>
      <c r="C209" s="739"/>
      <c r="D209" s="739"/>
      <c r="E209" s="740" t="s">
        <v>217</v>
      </c>
      <c r="F209" s="741">
        <v>1</v>
      </c>
      <c r="G209" s="744">
        <v>3.05</v>
      </c>
      <c r="H209" s="743">
        <f t="shared" si="14"/>
        <v>3.05</v>
      </c>
      <c r="J209" s="744">
        <v>10.79</v>
      </c>
      <c r="K209" s="745">
        <f t="shared" si="12"/>
        <v>10.79</v>
      </c>
      <c r="M209" s="744"/>
      <c r="N209" s="745">
        <f t="shared" si="15"/>
        <v>0</v>
      </c>
      <c r="P209" s="744"/>
      <c r="Q209" s="745">
        <f t="shared" si="13"/>
        <v>0</v>
      </c>
    </row>
    <row r="210" spans="1:17" ht="15">
      <c r="A210" s="746">
        <v>1816</v>
      </c>
      <c r="B210" s="747" t="s">
        <v>2184</v>
      </c>
      <c r="C210" s="747"/>
      <c r="D210" s="747"/>
      <c r="E210" s="748" t="s">
        <v>217</v>
      </c>
      <c r="F210" s="749">
        <v>1</v>
      </c>
      <c r="G210" s="751">
        <v>3.05</v>
      </c>
      <c r="H210" s="743">
        <f t="shared" si="14"/>
        <v>3.05</v>
      </c>
      <c r="J210" s="751">
        <v>21.96</v>
      </c>
      <c r="K210" s="752">
        <f t="shared" si="12"/>
        <v>21.96</v>
      </c>
      <c r="M210" s="751"/>
      <c r="N210" s="752">
        <f t="shared" si="15"/>
        <v>0</v>
      </c>
      <c r="P210" s="751"/>
      <c r="Q210" s="752">
        <f t="shared" si="13"/>
        <v>0</v>
      </c>
    </row>
    <row r="211" spans="1:17" ht="15">
      <c r="A211" s="738">
        <v>1817</v>
      </c>
      <c r="B211" s="739" t="s">
        <v>2185</v>
      </c>
      <c r="C211" s="739"/>
      <c r="D211" s="739"/>
      <c r="E211" s="740" t="s">
        <v>217</v>
      </c>
      <c r="F211" s="741">
        <v>1</v>
      </c>
      <c r="G211" s="744">
        <v>3.05</v>
      </c>
      <c r="H211" s="743">
        <f t="shared" si="14"/>
        <v>3.05</v>
      </c>
      <c r="J211" s="744">
        <v>10.79</v>
      </c>
      <c r="K211" s="745">
        <f t="shared" si="12"/>
        <v>10.79</v>
      </c>
      <c r="M211" s="744"/>
      <c r="N211" s="745">
        <f t="shared" si="15"/>
        <v>0</v>
      </c>
      <c r="P211" s="744"/>
      <c r="Q211" s="745">
        <f t="shared" si="13"/>
        <v>0</v>
      </c>
    </row>
    <row r="212" spans="1:17" ht="15">
      <c r="A212" s="746">
        <v>1818</v>
      </c>
      <c r="B212" s="747" t="s">
        <v>2186</v>
      </c>
      <c r="C212" s="747"/>
      <c r="D212" s="747"/>
      <c r="E212" s="748" t="s">
        <v>217</v>
      </c>
      <c r="F212" s="749">
        <v>1</v>
      </c>
      <c r="G212" s="751">
        <v>3.05</v>
      </c>
      <c r="H212" s="743">
        <f t="shared" si="14"/>
        <v>3.05</v>
      </c>
      <c r="J212" s="751">
        <v>10.79</v>
      </c>
      <c r="K212" s="752">
        <f t="shared" si="12"/>
        <v>10.79</v>
      </c>
      <c r="M212" s="751"/>
      <c r="N212" s="752">
        <f t="shared" si="15"/>
        <v>0</v>
      </c>
      <c r="P212" s="751"/>
      <c r="Q212" s="752">
        <f t="shared" si="13"/>
        <v>0</v>
      </c>
    </row>
    <row r="213" spans="1:17" ht="15">
      <c r="A213" s="738">
        <v>1819</v>
      </c>
      <c r="B213" s="739" t="s">
        <v>2187</v>
      </c>
      <c r="C213" s="739"/>
      <c r="D213" s="739"/>
      <c r="E213" s="740" t="s">
        <v>217</v>
      </c>
      <c r="F213" s="753">
        <v>2</v>
      </c>
      <c r="G213" s="744">
        <v>9.15</v>
      </c>
      <c r="H213" s="743">
        <f t="shared" si="14"/>
        <v>18.3</v>
      </c>
      <c r="J213" s="744">
        <v>15.92</v>
      </c>
      <c r="K213" s="745">
        <f t="shared" si="12"/>
        <v>31.84</v>
      </c>
      <c r="M213" s="744"/>
      <c r="N213" s="745">
        <f t="shared" si="15"/>
        <v>0</v>
      </c>
      <c r="P213" s="744"/>
      <c r="Q213" s="745">
        <f t="shared" si="13"/>
        <v>0</v>
      </c>
    </row>
    <row r="214" spans="1:17" ht="15">
      <c r="A214" s="754">
        <v>1820</v>
      </c>
      <c r="B214" s="755" t="s">
        <v>2188</v>
      </c>
      <c r="C214" s="755"/>
      <c r="D214" s="755"/>
      <c r="E214" s="756" t="s">
        <v>217</v>
      </c>
      <c r="F214" s="757">
        <v>1</v>
      </c>
      <c r="G214" s="751">
        <v>9.15</v>
      </c>
      <c r="H214" s="743">
        <f t="shared" si="14"/>
        <v>9.15</v>
      </c>
      <c r="J214" s="751">
        <v>15.92</v>
      </c>
      <c r="K214" s="752">
        <f t="shared" si="12"/>
        <v>15.92</v>
      </c>
      <c r="M214" s="751"/>
      <c r="N214" s="752">
        <f t="shared" si="15"/>
        <v>0</v>
      </c>
      <c r="P214" s="758"/>
      <c r="Q214" s="752">
        <f t="shared" si="13"/>
        <v>0</v>
      </c>
    </row>
    <row r="215" spans="1:17" ht="15">
      <c r="A215" s="738">
        <v>1821</v>
      </c>
      <c r="B215" s="739" t="s">
        <v>2189</v>
      </c>
      <c r="C215" s="739"/>
      <c r="D215" s="739" t="s">
        <v>2190</v>
      </c>
      <c r="E215" s="740" t="s">
        <v>217</v>
      </c>
      <c r="F215" s="741">
        <v>1</v>
      </c>
      <c r="G215" s="744">
        <v>0.69</v>
      </c>
      <c r="H215" s="743">
        <f t="shared" si="14"/>
        <v>0.69</v>
      </c>
      <c r="J215" s="744">
        <v>0.77</v>
      </c>
      <c r="K215" s="745">
        <f t="shared" si="12"/>
        <v>0.77</v>
      </c>
      <c r="M215" s="744"/>
      <c r="N215" s="745">
        <f t="shared" si="15"/>
        <v>0</v>
      </c>
      <c r="P215" s="744"/>
      <c r="Q215" s="745">
        <f t="shared" si="13"/>
        <v>0</v>
      </c>
    </row>
    <row r="216" spans="1:17" ht="15">
      <c r="A216" s="746">
        <v>1823</v>
      </c>
      <c r="B216" s="747" t="s">
        <v>2191</v>
      </c>
      <c r="C216" s="747"/>
      <c r="D216" s="747" t="s">
        <v>2192</v>
      </c>
      <c r="E216" s="748" t="s">
        <v>217</v>
      </c>
      <c r="F216" s="749">
        <v>120</v>
      </c>
      <c r="G216" s="751">
        <v>0.97</v>
      </c>
      <c r="H216" s="752">
        <f t="shared" si="14"/>
        <v>116.39999999999999</v>
      </c>
      <c r="J216" s="751">
        <v>0.88</v>
      </c>
      <c r="K216" s="743">
        <f t="shared" si="12"/>
        <v>105.6</v>
      </c>
      <c r="M216" s="751"/>
      <c r="N216" s="752">
        <f t="shared" si="15"/>
        <v>0</v>
      </c>
      <c r="P216" s="751"/>
      <c r="Q216" s="752">
        <f t="shared" si="13"/>
        <v>0</v>
      </c>
    </row>
    <row r="217" spans="1:17" ht="15">
      <c r="A217" s="738">
        <v>1824</v>
      </c>
      <c r="B217" s="739" t="s">
        <v>1631</v>
      </c>
      <c r="C217" s="739"/>
      <c r="D217" s="739" t="s">
        <v>2193</v>
      </c>
      <c r="E217" s="740" t="s">
        <v>217</v>
      </c>
      <c r="F217" s="741">
        <v>10</v>
      </c>
      <c r="G217" s="744">
        <v>30.98</v>
      </c>
      <c r="H217" s="743">
        <f t="shared" si="14"/>
        <v>309.8</v>
      </c>
      <c r="J217" s="744">
        <v>62.87</v>
      </c>
      <c r="K217" s="745">
        <f t="shared" si="12"/>
        <v>628.69999999999993</v>
      </c>
      <c r="M217" s="744"/>
      <c r="N217" s="745">
        <f t="shared" si="15"/>
        <v>0</v>
      </c>
      <c r="P217" s="744"/>
      <c r="Q217" s="745">
        <f t="shared" si="13"/>
        <v>0</v>
      </c>
    </row>
    <row r="218" spans="1:17" ht="15">
      <c r="A218" s="746">
        <v>1825</v>
      </c>
      <c r="B218" s="747" t="s">
        <v>1633</v>
      </c>
      <c r="C218" s="747"/>
      <c r="D218" s="747"/>
      <c r="E218" s="748" t="s">
        <v>217</v>
      </c>
      <c r="F218" s="749">
        <v>1</v>
      </c>
      <c r="G218" s="751">
        <v>2.8</v>
      </c>
      <c r="H218" s="743">
        <f t="shared" si="14"/>
        <v>2.8</v>
      </c>
      <c r="J218" s="751">
        <v>3.3899999999999997</v>
      </c>
      <c r="K218" s="752">
        <f t="shared" si="12"/>
        <v>3.3899999999999997</v>
      </c>
      <c r="M218" s="751"/>
      <c r="N218" s="752">
        <f t="shared" si="15"/>
        <v>0</v>
      </c>
      <c r="P218" s="751"/>
      <c r="Q218" s="752">
        <f t="shared" si="13"/>
        <v>0</v>
      </c>
    </row>
    <row r="219" spans="1:17" ht="15">
      <c r="A219" s="738">
        <v>1826</v>
      </c>
      <c r="B219" s="739" t="s">
        <v>1634</v>
      </c>
      <c r="C219" s="739"/>
      <c r="D219" s="739"/>
      <c r="E219" s="740" t="s">
        <v>217</v>
      </c>
      <c r="F219" s="741">
        <v>1</v>
      </c>
      <c r="G219" s="744">
        <v>3.66</v>
      </c>
      <c r="H219" s="745">
        <f t="shared" si="14"/>
        <v>3.66</v>
      </c>
      <c r="J219" s="744">
        <v>3.3899999999999997</v>
      </c>
      <c r="K219" s="743">
        <f t="shared" si="12"/>
        <v>3.3899999999999997</v>
      </c>
      <c r="M219" s="744"/>
      <c r="N219" s="745">
        <f t="shared" si="15"/>
        <v>0</v>
      </c>
      <c r="P219" s="744"/>
      <c r="Q219" s="745">
        <f t="shared" si="13"/>
        <v>0</v>
      </c>
    </row>
    <row r="220" spans="1:17" ht="15">
      <c r="A220" s="746">
        <v>1829</v>
      </c>
      <c r="B220" s="747" t="s">
        <v>1635</v>
      </c>
      <c r="C220" s="747"/>
      <c r="D220" s="747" t="s">
        <v>2194</v>
      </c>
      <c r="E220" s="748" t="s">
        <v>217</v>
      </c>
      <c r="F220" s="749">
        <v>1</v>
      </c>
      <c r="G220" s="751">
        <v>0</v>
      </c>
      <c r="H220" s="752">
        <f t="shared" si="14"/>
        <v>0</v>
      </c>
      <c r="J220" s="751">
        <v>44.72</v>
      </c>
      <c r="K220" s="743">
        <f t="shared" si="12"/>
        <v>44.72</v>
      </c>
      <c r="M220" s="751"/>
      <c r="N220" s="752">
        <f t="shared" si="15"/>
        <v>0</v>
      </c>
      <c r="P220" s="751"/>
      <c r="Q220" s="752">
        <f t="shared" si="13"/>
        <v>0</v>
      </c>
    </row>
    <row r="221" spans="1:17" ht="15">
      <c r="A221" s="738">
        <v>1834</v>
      </c>
      <c r="B221" s="739" t="s">
        <v>1637</v>
      </c>
      <c r="C221" s="739"/>
      <c r="D221" s="739"/>
      <c r="E221" s="740" t="s">
        <v>217</v>
      </c>
      <c r="F221" s="753">
        <v>1</v>
      </c>
      <c r="G221" s="744">
        <v>57.93</v>
      </c>
      <c r="H221" s="745">
        <f t="shared" si="14"/>
        <v>57.93</v>
      </c>
      <c r="J221" s="744">
        <v>46.239999999999995</v>
      </c>
      <c r="K221" s="743">
        <f t="shared" si="12"/>
        <v>46.239999999999995</v>
      </c>
      <c r="M221" s="744"/>
      <c r="N221" s="745">
        <f t="shared" si="15"/>
        <v>0</v>
      </c>
      <c r="P221" s="744"/>
      <c r="Q221" s="745">
        <f t="shared" si="13"/>
        <v>0</v>
      </c>
    </row>
    <row r="222" spans="1:17" ht="15">
      <c r="A222" s="754">
        <v>1835</v>
      </c>
      <c r="B222" s="755" t="s">
        <v>1638</v>
      </c>
      <c r="C222" s="755"/>
      <c r="D222" s="755" t="s">
        <v>2195</v>
      </c>
      <c r="E222" s="756" t="s">
        <v>217</v>
      </c>
      <c r="F222" s="757">
        <v>2</v>
      </c>
      <c r="G222" s="751">
        <v>0</v>
      </c>
      <c r="H222" s="752">
        <f t="shared" si="14"/>
        <v>0</v>
      </c>
      <c r="J222" s="751">
        <v>75.680000000000007</v>
      </c>
      <c r="K222" s="743">
        <f t="shared" si="12"/>
        <v>151.36000000000001</v>
      </c>
      <c r="M222" s="751"/>
      <c r="N222" s="752">
        <f t="shared" si="15"/>
        <v>0</v>
      </c>
      <c r="P222" s="758"/>
      <c r="Q222" s="752">
        <f t="shared" si="13"/>
        <v>0</v>
      </c>
    </row>
    <row r="223" spans="1:17" ht="15">
      <c r="A223" s="738">
        <v>1836</v>
      </c>
      <c r="B223" s="739" t="s">
        <v>1640</v>
      </c>
      <c r="C223" s="739"/>
      <c r="D223" s="739"/>
      <c r="E223" s="740" t="s">
        <v>217</v>
      </c>
      <c r="F223" s="741">
        <v>1</v>
      </c>
      <c r="G223" s="744">
        <v>67.37</v>
      </c>
      <c r="H223" s="743">
        <f t="shared" si="14"/>
        <v>67.37</v>
      </c>
      <c r="J223" s="744">
        <v>78.67</v>
      </c>
      <c r="K223" s="745">
        <f t="shared" si="12"/>
        <v>78.67</v>
      </c>
      <c r="M223" s="744"/>
      <c r="N223" s="745">
        <f t="shared" si="15"/>
        <v>0</v>
      </c>
      <c r="P223" s="744"/>
      <c r="Q223" s="745">
        <f t="shared" si="13"/>
        <v>0</v>
      </c>
    </row>
    <row r="224" spans="1:17" ht="15">
      <c r="A224" s="746">
        <v>1837</v>
      </c>
      <c r="B224" s="747" t="s">
        <v>2196</v>
      </c>
      <c r="C224" s="747"/>
      <c r="D224" s="747"/>
      <c r="E224" s="748" t="s">
        <v>217</v>
      </c>
      <c r="F224" s="749">
        <v>5</v>
      </c>
      <c r="G224" s="751">
        <v>45.13</v>
      </c>
      <c r="H224" s="752">
        <f t="shared" si="14"/>
        <v>225.65</v>
      </c>
      <c r="J224" s="751">
        <v>31.23</v>
      </c>
      <c r="K224" s="752">
        <f t="shared" si="12"/>
        <v>156.15</v>
      </c>
      <c r="M224" s="751"/>
      <c r="N224" s="752">
        <f t="shared" si="15"/>
        <v>0</v>
      </c>
      <c r="P224" s="751">
        <v>27.75</v>
      </c>
      <c r="Q224" s="743">
        <f t="shared" si="13"/>
        <v>138.75</v>
      </c>
    </row>
    <row r="225" spans="1:17" ht="15">
      <c r="A225" s="738">
        <v>1870</v>
      </c>
      <c r="B225" s="739" t="s">
        <v>1641</v>
      </c>
      <c r="C225" s="739"/>
      <c r="D225" s="739"/>
      <c r="E225" s="740" t="s">
        <v>217</v>
      </c>
      <c r="F225" s="741">
        <v>5</v>
      </c>
      <c r="G225" s="744">
        <v>5.47</v>
      </c>
      <c r="H225" s="743">
        <f t="shared" si="14"/>
        <v>27.349999999999998</v>
      </c>
      <c r="J225" s="744">
        <v>5.55</v>
      </c>
      <c r="K225" s="745">
        <f t="shared" si="12"/>
        <v>27.75</v>
      </c>
      <c r="M225" s="744"/>
      <c r="N225" s="745">
        <f t="shared" si="15"/>
        <v>0</v>
      </c>
      <c r="P225" s="744"/>
      <c r="Q225" s="745">
        <f t="shared" si="13"/>
        <v>0</v>
      </c>
    </row>
    <row r="226" spans="1:17" ht="15">
      <c r="A226" s="746">
        <v>1871</v>
      </c>
      <c r="B226" s="747" t="s">
        <v>1642</v>
      </c>
      <c r="C226" s="747"/>
      <c r="D226" s="747"/>
      <c r="E226" s="748" t="s">
        <v>217</v>
      </c>
      <c r="F226" s="749">
        <v>1</v>
      </c>
      <c r="G226" s="751">
        <v>1.32</v>
      </c>
      <c r="H226" s="752">
        <f t="shared" si="14"/>
        <v>1.32</v>
      </c>
      <c r="J226" s="751">
        <v>1.2</v>
      </c>
      <c r="K226" s="743">
        <f t="shared" si="12"/>
        <v>1.2</v>
      </c>
      <c r="M226" s="751"/>
      <c r="N226" s="752">
        <f t="shared" si="15"/>
        <v>0</v>
      </c>
      <c r="P226" s="751"/>
      <c r="Q226" s="752">
        <f t="shared" si="13"/>
        <v>0</v>
      </c>
    </row>
    <row r="227" spans="1:17" ht="15">
      <c r="A227" s="738">
        <v>1872</v>
      </c>
      <c r="B227" s="739" t="s">
        <v>1643</v>
      </c>
      <c r="C227" s="739"/>
      <c r="D227" s="739" t="s">
        <v>2197</v>
      </c>
      <c r="E227" s="740" t="s">
        <v>217</v>
      </c>
      <c r="F227" s="741">
        <v>5</v>
      </c>
      <c r="G227" s="744">
        <v>26</v>
      </c>
      <c r="H227" s="745">
        <f t="shared" si="14"/>
        <v>130</v>
      </c>
      <c r="J227" s="744">
        <v>17.770000000000003</v>
      </c>
      <c r="K227" s="743">
        <f t="shared" si="12"/>
        <v>88.850000000000023</v>
      </c>
      <c r="M227" s="744"/>
      <c r="N227" s="745">
        <f t="shared" si="15"/>
        <v>0</v>
      </c>
      <c r="P227" s="744"/>
      <c r="Q227" s="745">
        <f t="shared" si="13"/>
        <v>0</v>
      </c>
    </row>
    <row r="228" spans="1:17" ht="15">
      <c r="A228" s="746">
        <v>1873</v>
      </c>
      <c r="B228" s="747" t="s">
        <v>1645</v>
      </c>
      <c r="C228" s="747"/>
      <c r="D228" s="747" t="s">
        <v>1646</v>
      </c>
      <c r="E228" s="748" t="s">
        <v>217</v>
      </c>
      <c r="F228" s="749">
        <v>1</v>
      </c>
      <c r="G228" s="751">
        <v>29.76</v>
      </c>
      <c r="H228" s="752">
        <f t="shared" si="14"/>
        <v>29.76</v>
      </c>
      <c r="J228" s="751">
        <v>26.560000000000002</v>
      </c>
      <c r="K228" s="743">
        <f t="shared" si="12"/>
        <v>26.560000000000002</v>
      </c>
      <c r="M228" s="751"/>
      <c r="N228" s="752">
        <f t="shared" si="15"/>
        <v>0</v>
      </c>
      <c r="P228" s="751"/>
      <c r="Q228" s="752">
        <f t="shared" si="13"/>
        <v>0</v>
      </c>
    </row>
    <row r="229" spans="1:17" ht="15">
      <c r="A229" s="738">
        <v>1874</v>
      </c>
      <c r="B229" s="739" t="s">
        <v>2198</v>
      </c>
      <c r="C229" s="739"/>
      <c r="D229" s="739" t="s">
        <v>2199</v>
      </c>
      <c r="E229" s="740" t="s">
        <v>217</v>
      </c>
      <c r="F229" s="753">
        <v>10</v>
      </c>
      <c r="G229" s="744">
        <v>74.260000000000005</v>
      </c>
      <c r="H229" s="745">
        <f t="shared" si="14"/>
        <v>742.6</v>
      </c>
      <c r="J229" s="744">
        <v>57.61</v>
      </c>
      <c r="K229" s="743">
        <f t="shared" si="12"/>
        <v>576.1</v>
      </c>
      <c r="M229" s="744"/>
      <c r="N229" s="745">
        <f t="shared" si="15"/>
        <v>0</v>
      </c>
      <c r="P229" s="744"/>
      <c r="Q229" s="745">
        <f t="shared" si="13"/>
        <v>0</v>
      </c>
    </row>
    <row r="230" spans="1:17" ht="15">
      <c r="A230" s="754">
        <v>1875</v>
      </c>
      <c r="B230" s="755" t="s">
        <v>2200</v>
      </c>
      <c r="C230" s="755"/>
      <c r="D230" s="755" t="s">
        <v>1648</v>
      </c>
      <c r="E230" s="756" t="s">
        <v>217</v>
      </c>
      <c r="F230" s="757">
        <v>1</v>
      </c>
      <c r="G230" s="751">
        <v>151.63</v>
      </c>
      <c r="H230" s="752">
        <f t="shared" si="14"/>
        <v>151.63</v>
      </c>
      <c r="J230" s="751">
        <v>140.82</v>
      </c>
      <c r="K230" s="743">
        <f t="shared" si="12"/>
        <v>140.82</v>
      </c>
      <c r="M230" s="751"/>
      <c r="N230" s="752">
        <f t="shared" si="15"/>
        <v>0</v>
      </c>
      <c r="P230" s="758"/>
      <c r="Q230" s="752">
        <f t="shared" si="13"/>
        <v>0</v>
      </c>
    </row>
    <row r="231" spans="1:17" ht="15">
      <c r="A231" s="738">
        <v>1876</v>
      </c>
      <c r="B231" s="739" t="s">
        <v>2201</v>
      </c>
      <c r="C231" s="739"/>
      <c r="D231" s="739" t="s">
        <v>2201</v>
      </c>
      <c r="E231" s="740" t="s">
        <v>217</v>
      </c>
      <c r="F231" s="741">
        <v>1</v>
      </c>
      <c r="G231" s="744">
        <v>2.0699999999999998</v>
      </c>
      <c r="H231" s="745">
        <f t="shared" si="14"/>
        <v>2.0699999999999998</v>
      </c>
      <c r="J231" s="744">
        <v>21.96</v>
      </c>
      <c r="K231" s="743">
        <f t="shared" si="12"/>
        <v>21.96</v>
      </c>
      <c r="M231" s="744"/>
      <c r="N231" s="745">
        <f t="shared" si="15"/>
        <v>0</v>
      </c>
      <c r="P231" s="744"/>
      <c r="Q231" s="745">
        <f t="shared" si="13"/>
        <v>0</v>
      </c>
    </row>
    <row r="232" spans="1:17" ht="15">
      <c r="A232" s="746">
        <v>1877</v>
      </c>
      <c r="B232" s="747" t="s">
        <v>1649</v>
      </c>
      <c r="C232" s="747"/>
      <c r="D232" s="747" t="s">
        <v>2194</v>
      </c>
      <c r="E232" s="748" t="s">
        <v>217</v>
      </c>
      <c r="F232" s="749">
        <v>1</v>
      </c>
      <c r="G232" s="751">
        <v>0</v>
      </c>
      <c r="H232" s="752">
        <f t="shared" si="14"/>
        <v>0</v>
      </c>
      <c r="J232" s="751">
        <v>17.510000000000002</v>
      </c>
      <c r="K232" s="743">
        <f t="shared" si="12"/>
        <v>17.510000000000002</v>
      </c>
      <c r="M232" s="751"/>
      <c r="N232" s="752">
        <f t="shared" si="15"/>
        <v>0</v>
      </c>
      <c r="P232" s="751"/>
      <c r="Q232" s="752">
        <f t="shared" si="13"/>
        <v>0</v>
      </c>
    </row>
    <row r="233" spans="1:17" ht="15">
      <c r="A233" s="738">
        <v>1878</v>
      </c>
      <c r="B233" s="739" t="s">
        <v>1651</v>
      </c>
      <c r="C233" s="739"/>
      <c r="D233" s="739" t="s">
        <v>2194</v>
      </c>
      <c r="E233" s="740" t="s">
        <v>217</v>
      </c>
      <c r="F233" s="741">
        <v>1</v>
      </c>
      <c r="G233" s="744">
        <v>0</v>
      </c>
      <c r="H233" s="745">
        <f t="shared" si="14"/>
        <v>0</v>
      </c>
      <c r="J233" s="744">
        <v>36</v>
      </c>
      <c r="K233" s="743">
        <f t="shared" si="12"/>
        <v>36</v>
      </c>
      <c r="M233" s="744"/>
      <c r="N233" s="745">
        <f t="shared" si="15"/>
        <v>0</v>
      </c>
      <c r="P233" s="744"/>
      <c r="Q233" s="745">
        <f t="shared" si="13"/>
        <v>0</v>
      </c>
    </row>
    <row r="234" spans="1:17" ht="15">
      <c r="A234" s="746">
        <v>1883</v>
      </c>
      <c r="B234" s="747" t="s">
        <v>1652</v>
      </c>
      <c r="C234" s="747"/>
      <c r="D234" s="747" t="s">
        <v>1653</v>
      </c>
      <c r="E234" s="748" t="s">
        <v>217</v>
      </c>
      <c r="F234" s="749">
        <v>5</v>
      </c>
      <c r="G234" s="751">
        <v>0</v>
      </c>
      <c r="H234" s="752">
        <f t="shared" si="14"/>
        <v>0</v>
      </c>
      <c r="J234" s="751">
        <v>78.06</v>
      </c>
      <c r="K234" s="743">
        <f t="shared" si="12"/>
        <v>390.3</v>
      </c>
      <c r="M234" s="751"/>
      <c r="N234" s="752">
        <f t="shared" si="15"/>
        <v>0</v>
      </c>
      <c r="P234" s="751"/>
      <c r="Q234" s="752">
        <f t="shared" si="13"/>
        <v>0</v>
      </c>
    </row>
    <row r="235" spans="1:17" ht="25.5">
      <c r="A235" s="738">
        <v>1898</v>
      </c>
      <c r="B235" s="739" t="s">
        <v>2202</v>
      </c>
      <c r="C235" s="739"/>
      <c r="D235" s="739"/>
      <c r="E235" s="740" t="s">
        <v>2203</v>
      </c>
      <c r="F235" s="741">
        <v>20</v>
      </c>
      <c r="G235" s="744">
        <v>15.8</v>
      </c>
      <c r="H235" s="743">
        <f t="shared" si="14"/>
        <v>316</v>
      </c>
      <c r="J235" s="744">
        <v>15.97</v>
      </c>
      <c r="K235" s="745">
        <f t="shared" si="12"/>
        <v>319.40000000000003</v>
      </c>
      <c r="M235" s="744"/>
      <c r="N235" s="745">
        <f t="shared" si="15"/>
        <v>0</v>
      </c>
      <c r="P235" s="744"/>
      <c r="Q235" s="745">
        <f t="shared" si="13"/>
        <v>0</v>
      </c>
    </row>
    <row r="236" spans="1:17" ht="15">
      <c r="A236" s="746">
        <v>1899</v>
      </c>
      <c r="B236" s="747" t="s">
        <v>2204</v>
      </c>
      <c r="C236" s="747"/>
      <c r="D236" s="747"/>
      <c r="E236" s="748" t="s">
        <v>217</v>
      </c>
      <c r="F236" s="749">
        <v>1</v>
      </c>
      <c r="G236" s="751">
        <v>0.8</v>
      </c>
      <c r="H236" s="752">
        <f t="shared" si="14"/>
        <v>0.8</v>
      </c>
      <c r="J236" s="751">
        <v>0.77</v>
      </c>
      <c r="K236" s="743">
        <f t="shared" si="12"/>
        <v>0.77</v>
      </c>
      <c r="M236" s="751"/>
      <c r="N236" s="752">
        <f t="shared" si="15"/>
        <v>0</v>
      </c>
      <c r="P236" s="751"/>
      <c r="Q236" s="752">
        <f t="shared" si="13"/>
        <v>0</v>
      </c>
    </row>
    <row r="237" spans="1:17" ht="15">
      <c r="A237" s="738">
        <v>1900</v>
      </c>
      <c r="B237" s="739" t="s">
        <v>2205</v>
      </c>
      <c r="C237" s="739"/>
      <c r="D237" s="739"/>
      <c r="E237" s="740" t="s">
        <v>217</v>
      </c>
      <c r="F237" s="753">
        <v>24</v>
      </c>
      <c r="G237" s="744">
        <v>0.87</v>
      </c>
      <c r="H237" s="743">
        <f t="shared" si="14"/>
        <v>20.88</v>
      </c>
      <c r="J237" s="744">
        <v>0.92</v>
      </c>
      <c r="K237" s="745">
        <f t="shared" si="12"/>
        <v>22.080000000000002</v>
      </c>
      <c r="M237" s="744"/>
      <c r="N237" s="745">
        <f t="shared" si="15"/>
        <v>0</v>
      </c>
      <c r="P237" s="744"/>
      <c r="Q237" s="745">
        <f t="shared" si="13"/>
        <v>0</v>
      </c>
    </row>
    <row r="238" spans="1:17" ht="15">
      <c r="A238" s="754">
        <v>1902</v>
      </c>
      <c r="B238" s="755" t="s">
        <v>2206</v>
      </c>
      <c r="C238" s="755"/>
      <c r="D238" s="755"/>
      <c r="E238" s="756" t="s">
        <v>217</v>
      </c>
      <c r="F238" s="757">
        <v>816</v>
      </c>
      <c r="G238" s="751">
        <v>0.41</v>
      </c>
      <c r="H238" s="743">
        <f t="shared" si="14"/>
        <v>334.56</v>
      </c>
      <c r="J238" s="751">
        <v>1.1100000000000001</v>
      </c>
      <c r="K238" s="752">
        <f t="shared" si="12"/>
        <v>905.7600000000001</v>
      </c>
      <c r="M238" s="751"/>
      <c r="N238" s="752">
        <f t="shared" si="15"/>
        <v>0</v>
      </c>
      <c r="P238" s="758"/>
      <c r="Q238" s="752">
        <f t="shared" si="13"/>
        <v>0</v>
      </c>
    </row>
    <row r="239" spans="1:17" ht="15">
      <c r="A239" s="738">
        <v>1918</v>
      </c>
      <c r="B239" s="739" t="s">
        <v>1659</v>
      </c>
      <c r="C239" s="739"/>
      <c r="D239" s="739" t="s">
        <v>2207</v>
      </c>
      <c r="E239" s="740" t="s">
        <v>217</v>
      </c>
      <c r="F239" s="741">
        <v>50</v>
      </c>
      <c r="G239" s="744">
        <v>4.12</v>
      </c>
      <c r="H239" s="745">
        <f t="shared" si="14"/>
        <v>206</v>
      </c>
      <c r="J239" s="744">
        <v>4.09</v>
      </c>
      <c r="K239" s="743">
        <f t="shared" si="12"/>
        <v>204.5</v>
      </c>
      <c r="M239" s="744"/>
      <c r="N239" s="745">
        <f t="shared" si="15"/>
        <v>0</v>
      </c>
      <c r="P239" s="744"/>
      <c r="Q239" s="745">
        <f t="shared" si="13"/>
        <v>0</v>
      </c>
    </row>
    <row r="240" spans="1:17" ht="15">
      <c r="A240" s="746">
        <v>1924</v>
      </c>
      <c r="B240" s="747" t="s">
        <v>1663</v>
      </c>
      <c r="C240" s="747"/>
      <c r="D240" s="747"/>
      <c r="E240" s="748" t="s">
        <v>217</v>
      </c>
      <c r="F240" s="749">
        <v>20</v>
      </c>
      <c r="G240" s="751">
        <v>0</v>
      </c>
      <c r="H240" s="752">
        <f t="shared" si="14"/>
        <v>0</v>
      </c>
      <c r="J240" s="751">
        <v>0.19</v>
      </c>
      <c r="K240" s="743">
        <f t="shared" si="12"/>
        <v>3.8</v>
      </c>
      <c r="M240" s="751"/>
      <c r="N240" s="752">
        <f t="shared" si="15"/>
        <v>0</v>
      </c>
      <c r="P240" s="751"/>
      <c r="Q240" s="752">
        <f t="shared" si="13"/>
        <v>0</v>
      </c>
    </row>
    <row r="241" spans="1:17" ht="15">
      <c r="A241" s="738">
        <v>1925</v>
      </c>
      <c r="B241" s="739" t="s">
        <v>2208</v>
      </c>
      <c r="C241" s="739"/>
      <c r="D241" s="739" t="s">
        <v>2209</v>
      </c>
      <c r="E241" s="740" t="s">
        <v>217</v>
      </c>
      <c r="F241" s="741">
        <v>65</v>
      </c>
      <c r="G241" s="744">
        <v>0.41</v>
      </c>
      <c r="H241" s="743">
        <f t="shared" si="14"/>
        <v>26.65</v>
      </c>
      <c r="J241" s="744">
        <v>9.48</v>
      </c>
      <c r="K241" s="745">
        <f>+J241*$F241</f>
        <v>616.20000000000005</v>
      </c>
      <c r="M241" s="744"/>
      <c r="N241" s="745">
        <f t="shared" si="15"/>
        <v>0</v>
      </c>
      <c r="P241" s="744"/>
      <c r="Q241" s="745">
        <f t="shared" si="13"/>
        <v>0</v>
      </c>
    </row>
    <row r="242" spans="1:17" ht="15">
      <c r="A242" s="746">
        <v>1926</v>
      </c>
      <c r="B242" s="747" t="s">
        <v>2210</v>
      </c>
      <c r="C242" s="747"/>
      <c r="D242" s="747" t="s">
        <v>2211</v>
      </c>
      <c r="E242" s="748" t="s">
        <v>217</v>
      </c>
      <c r="F242" s="749">
        <v>10</v>
      </c>
      <c r="G242" s="751">
        <v>8.42</v>
      </c>
      <c r="H242" s="752">
        <f t="shared" si="14"/>
        <v>84.2</v>
      </c>
      <c r="J242" s="751">
        <v>7.6499999999999995</v>
      </c>
      <c r="K242" s="743">
        <f t="shared" si="12"/>
        <v>76.5</v>
      </c>
      <c r="M242" s="751"/>
      <c r="N242" s="752">
        <f t="shared" si="15"/>
        <v>0</v>
      </c>
      <c r="P242" s="751"/>
      <c r="Q242" s="752">
        <f t="shared" si="13"/>
        <v>0</v>
      </c>
    </row>
    <row r="243" spans="1:17" ht="15">
      <c r="A243" s="738">
        <v>1956</v>
      </c>
      <c r="B243" s="739" t="s">
        <v>1669</v>
      </c>
      <c r="C243" s="739"/>
      <c r="D243" s="739"/>
      <c r="E243" s="740" t="s">
        <v>217</v>
      </c>
      <c r="F243" s="741">
        <v>1</v>
      </c>
      <c r="G243" s="744">
        <v>0</v>
      </c>
      <c r="H243" s="745">
        <f t="shared" si="14"/>
        <v>0</v>
      </c>
      <c r="J243" s="744">
        <v>0</v>
      </c>
      <c r="K243" s="745">
        <f t="shared" si="12"/>
        <v>0</v>
      </c>
      <c r="M243" s="744"/>
      <c r="N243" s="745">
        <f t="shared" si="15"/>
        <v>0</v>
      </c>
      <c r="P243" s="744"/>
      <c r="Q243" s="745">
        <f t="shared" si="13"/>
        <v>0</v>
      </c>
    </row>
    <row r="244" spans="1:17" ht="15">
      <c r="A244" s="746">
        <v>1960</v>
      </c>
      <c r="B244" s="747" t="s">
        <v>2212</v>
      </c>
      <c r="C244" s="747"/>
      <c r="D244" s="747" t="s">
        <v>1671</v>
      </c>
      <c r="E244" s="748" t="s">
        <v>217</v>
      </c>
      <c r="F244" s="749">
        <v>1</v>
      </c>
      <c r="G244" s="751">
        <v>0.25</v>
      </c>
      <c r="H244" s="743">
        <f t="shared" si="14"/>
        <v>0.25</v>
      </c>
      <c r="J244" s="751">
        <v>0.27</v>
      </c>
      <c r="K244" s="752">
        <f t="shared" si="12"/>
        <v>0.27</v>
      </c>
      <c r="M244" s="751"/>
      <c r="N244" s="752">
        <f t="shared" si="15"/>
        <v>0</v>
      </c>
      <c r="P244" s="751"/>
      <c r="Q244" s="752">
        <f t="shared" si="13"/>
        <v>0</v>
      </c>
    </row>
    <row r="245" spans="1:17" ht="15">
      <c r="A245" s="738">
        <v>1961</v>
      </c>
      <c r="B245" s="739" t="s">
        <v>2213</v>
      </c>
      <c r="C245" s="739"/>
      <c r="D245" s="739" t="s">
        <v>1673</v>
      </c>
      <c r="E245" s="740" t="s">
        <v>217</v>
      </c>
      <c r="F245" s="753">
        <v>10</v>
      </c>
      <c r="G245" s="744">
        <v>0.52</v>
      </c>
      <c r="H245" s="743">
        <f t="shared" si="14"/>
        <v>5.2</v>
      </c>
      <c r="J245" s="744">
        <v>6.16</v>
      </c>
      <c r="K245" s="745">
        <f t="shared" si="12"/>
        <v>61.6</v>
      </c>
      <c r="M245" s="744"/>
      <c r="N245" s="745">
        <f t="shared" si="15"/>
        <v>0</v>
      </c>
      <c r="P245" s="744"/>
      <c r="Q245" s="745">
        <f t="shared" si="13"/>
        <v>0</v>
      </c>
    </row>
    <row r="246" spans="1:17" ht="15.75" customHeight="1">
      <c r="A246" s="754">
        <v>1966</v>
      </c>
      <c r="B246" s="755" t="s">
        <v>1674</v>
      </c>
      <c r="C246" s="755"/>
      <c r="D246" s="755" t="s">
        <v>2214</v>
      </c>
      <c r="E246" s="756" t="s">
        <v>217</v>
      </c>
      <c r="F246" s="757">
        <v>2</v>
      </c>
      <c r="G246" s="751">
        <v>0</v>
      </c>
      <c r="H246" s="752">
        <f t="shared" si="14"/>
        <v>0</v>
      </c>
      <c r="J246" s="751">
        <v>50.29</v>
      </c>
      <c r="K246" s="743">
        <f t="shared" si="12"/>
        <v>100.58</v>
      </c>
      <c r="M246" s="751"/>
      <c r="N246" s="752">
        <f t="shared" si="15"/>
        <v>0</v>
      </c>
      <c r="P246" s="758"/>
      <c r="Q246" s="752">
        <f t="shared" si="13"/>
        <v>0</v>
      </c>
    </row>
    <row r="247" spans="1:17" ht="15.75" customHeight="1">
      <c r="A247" s="760">
        <v>1967</v>
      </c>
      <c r="B247" s="761" t="s">
        <v>1675</v>
      </c>
      <c r="C247" s="761"/>
      <c r="D247" s="761" t="s">
        <v>2215</v>
      </c>
      <c r="E247" s="740" t="s">
        <v>217</v>
      </c>
      <c r="F247" s="753">
        <v>2</v>
      </c>
      <c r="G247" s="762">
        <v>118.74</v>
      </c>
      <c r="H247" s="763">
        <f t="shared" si="14"/>
        <v>237.48</v>
      </c>
      <c r="J247" s="744">
        <v>113.73</v>
      </c>
      <c r="K247" s="743">
        <f t="shared" si="12"/>
        <v>227.46</v>
      </c>
      <c r="M247" s="762"/>
      <c r="N247" s="763">
        <f t="shared" si="15"/>
        <v>0</v>
      </c>
      <c r="P247" s="762"/>
      <c r="Q247" s="763">
        <f t="shared" si="13"/>
        <v>0</v>
      </c>
    </row>
    <row r="248" spans="1:17" ht="18" customHeight="1" thickBot="1">
      <c r="A248" s="764">
        <v>1970</v>
      </c>
      <c r="B248" s="765" t="s">
        <v>2216</v>
      </c>
      <c r="C248" s="765"/>
      <c r="D248" s="765" t="s">
        <v>2217</v>
      </c>
      <c r="E248" s="766" t="s">
        <v>217</v>
      </c>
      <c r="F248" s="767">
        <v>1</v>
      </c>
      <c r="G248" s="768">
        <v>0</v>
      </c>
      <c r="H248" s="769">
        <f t="shared" si="14"/>
        <v>0</v>
      </c>
      <c r="J248" s="768">
        <v>10.54</v>
      </c>
      <c r="K248" s="770">
        <f>+J248*$F248</f>
        <v>10.54</v>
      </c>
      <c r="M248" s="768"/>
      <c r="N248" s="769">
        <f t="shared" si="15"/>
        <v>0</v>
      </c>
      <c r="P248" s="768"/>
      <c r="Q248" s="769">
        <f t="shared" si="13"/>
        <v>0</v>
      </c>
    </row>
    <row r="249" spans="1:17" ht="20.25" customHeight="1" thickTop="1">
      <c r="B249" s="771" t="s">
        <v>2218</v>
      </c>
      <c r="D249" s="730"/>
      <c r="E249" s="731"/>
      <c r="F249" s="772">
        <f>SUM(F7:F248)</f>
        <v>13186</v>
      </c>
      <c r="G249" s="731" t="s">
        <v>2219</v>
      </c>
      <c r="H249" s="773">
        <f>SUM(H7:H248)</f>
        <v>42678.068400000047</v>
      </c>
      <c r="I249" s="427"/>
      <c r="J249" s="731" t="s">
        <v>2219</v>
      </c>
      <c r="K249" s="773">
        <f>SUM(K7:K248)</f>
        <v>55906.579999999994</v>
      </c>
      <c r="L249" s="427"/>
      <c r="M249" s="3171" t="s">
        <v>2220</v>
      </c>
      <c r="N249" s="3172"/>
      <c r="O249" s="427"/>
      <c r="P249" s="731" t="s">
        <v>2219</v>
      </c>
      <c r="Q249" s="773">
        <f>SUM(Q7:Q248)</f>
        <v>45779.82</v>
      </c>
    </row>
    <row r="250" spans="1:17" ht="20.25" customHeight="1">
      <c r="B250" s="771"/>
      <c r="D250" s="774" t="s">
        <v>1257</v>
      </c>
      <c r="E250" s="731"/>
      <c r="F250" s="772"/>
      <c r="G250" s="731" t="s">
        <v>2221</v>
      </c>
      <c r="H250" s="775"/>
      <c r="I250" s="427"/>
      <c r="J250" s="731"/>
      <c r="K250" s="775" t="s">
        <v>1705</v>
      </c>
      <c r="L250" s="427"/>
      <c r="M250" s="3173"/>
      <c r="N250" s="3173"/>
      <c r="O250" s="427"/>
      <c r="P250" s="731"/>
      <c r="Q250" s="775" t="s">
        <v>2222</v>
      </c>
    </row>
    <row r="251" spans="1:17" ht="20.25" customHeight="1">
      <c r="B251" s="771"/>
      <c r="D251" s="774" t="s">
        <v>2223</v>
      </c>
      <c r="E251" s="731"/>
      <c r="F251" s="772"/>
      <c r="G251" s="731" t="s">
        <v>392</v>
      </c>
      <c r="H251" s="775"/>
      <c r="I251" s="427"/>
      <c r="J251" s="731"/>
      <c r="K251" s="775" t="s">
        <v>392</v>
      </c>
      <c r="L251" s="427"/>
      <c r="M251" s="731"/>
      <c r="N251" s="775"/>
      <c r="O251" s="427"/>
      <c r="P251" s="731"/>
      <c r="Q251" s="731" t="s">
        <v>392</v>
      </c>
    </row>
    <row r="252" spans="1:17" ht="20.25" customHeight="1">
      <c r="B252" s="771"/>
      <c r="D252" s="774" t="s">
        <v>2224</v>
      </c>
      <c r="E252" s="731"/>
      <c r="F252" s="772"/>
      <c r="G252" s="731">
        <v>0</v>
      </c>
      <c r="H252" s="775"/>
      <c r="I252" s="427"/>
      <c r="J252" s="731"/>
      <c r="K252" s="731">
        <v>0</v>
      </c>
      <c r="L252" s="427"/>
      <c r="M252" s="731"/>
      <c r="N252" s="775"/>
      <c r="O252" s="427"/>
      <c r="P252" s="731"/>
      <c r="Q252" s="731">
        <v>0</v>
      </c>
    </row>
    <row r="253" spans="1:17" ht="20.25" customHeight="1">
      <c r="B253" s="771"/>
      <c r="D253" s="774" t="s">
        <v>2225</v>
      </c>
      <c r="E253" s="731"/>
      <c r="F253" s="772"/>
      <c r="G253" s="731" t="s">
        <v>391</v>
      </c>
      <c r="H253" s="775"/>
      <c r="I253" s="427"/>
      <c r="J253" s="731"/>
      <c r="K253" s="775" t="s">
        <v>391</v>
      </c>
      <c r="L253" s="427"/>
      <c r="M253" s="731"/>
      <c r="N253" s="775"/>
      <c r="O253" s="427"/>
      <c r="P253" s="731"/>
      <c r="Q253" s="775" t="s">
        <v>2226</v>
      </c>
    </row>
    <row r="254" spans="1:17" ht="15">
      <c r="B254" s="776" t="s">
        <v>2227</v>
      </c>
      <c r="C254" s="777"/>
      <c r="D254" s="778"/>
      <c r="F254" s="779"/>
      <c r="H254" s="775"/>
      <c r="K254" s="775"/>
      <c r="N254" s="775"/>
      <c r="Q254" s="775"/>
    </row>
    <row r="255" spans="1:17">
      <c r="A255"/>
      <c r="B255" s="500" t="s">
        <v>2228</v>
      </c>
      <c r="C255" s="500"/>
      <c r="D255" s="500" t="s">
        <v>2229</v>
      </c>
      <c r="E255"/>
      <c r="F255"/>
      <c r="G255"/>
      <c r="H255"/>
      <c r="J255"/>
      <c r="K255"/>
      <c r="M255"/>
      <c r="N255"/>
      <c r="P255"/>
      <c r="Q255"/>
    </row>
    <row r="256" spans="1:17">
      <c r="A256"/>
      <c r="B256" s="500" t="s">
        <v>2230</v>
      </c>
      <c r="C256" s="500"/>
      <c r="D256" s="500" t="s">
        <v>2231</v>
      </c>
      <c r="E256"/>
      <c r="F256"/>
      <c r="G256"/>
      <c r="H256"/>
      <c r="J256"/>
      <c r="K256"/>
      <c r="M256"/>
      <c r="N256"/>
      <c r="P256"/>
      <c r="Q256"/>
    </row>
    <row r="257" spans="1:17">
      <c r="A257"/>
      <c r="B257" s="500" t="s">
        <v>2232</v>
      </c>
      <c r="C257" s="500"/>
      <c r="D257" s="500" t="s">
        <v>2233</v>
      </c>
      <c r="E257"/>
      <c r="F257"/>
      <c r="G257"/>
      <c r="H257"/>
      <c r="J257" s="780"/>
      <c r="K257" s="780"/>
      <c r="M257" s="780"/>
      <c r="N257" s="780"/>
      <c r="P257" s="780"/>
      <c r="Q257" s="780"/>
    </row>
    <row r="258" spans="1:17">
      <c r="A258"/>
      <c r="B258" s="500" t="s">
        <v>2234</v>
      </c>
      <c r="C258" s="500"/>
      <c r="D258" s="500" t="s">
        <v>2235</v>
      </c>
      <c r="E258"/>
      <c r="F258"/>
      <c r="G258"/>
      <c r="H258"/>
      <c r="J258" s="780"/>
      <c r="K258" s="780"/>
      <c r="M258" s="780"/>
      <c r="N258" s="780"/>
      <c r="P258" s="780"/>
      <c r="Q258" s="780"/>
    </row>
    <row r="259" spans="1:17">
      <c r="A259"/>
      <c r="B259" s="500" t="s">
        <v>2236</v>
      </c>
      <c r="C259" s="500"/>
      <c r="D259" s="500" t="s">
        <v>2237</v>
      </c>
      <c r="E259"/>
      <c r="F259"/>
      <c r="G259"/>
      <c r="H259"/>
      <c r="J259" s="780"/>
      <c r="K259" s="780"/>
      <c r="M259" s="780"/>
      <c r="N259" s="780"/>
      <c r="P259" s="780"/>
      <c r="Q259" s="780"/>
    </row>
    <row r="260" spans="1:17">
      <c r="A260"/>
      <c r="B260" s="500" t="s">
        <v>2238</v>
      </c>
      <c r="C260" s="500"/>
      <c r="D260" s="500" t="s">
        <v>2239</v>
      </c>
      <c r="E260"/>
      <c r="F260"/>
      <c r="G260"/>
      <c r="H260"/>
      <c r="J260" s="780"/>
      <c r="K260" s="780"/>
      <c r="M260" s="780"/>
      <c r="N260" s="780"/>
      <c r="P260" s="780"/>
      <c r="Q260" s="780"/>
    </row>
    <row r="261" spans="1:17">
      <c r="A261"/>
      <c r="B261" s="500" t="s">
        <v>2240</v>
      </c>
      <c r="C261" s="500"/>
      <c r="D261" s="500" t="s">
        <v>2241</v>
      </c>
      <c r="E261"/>
      <c r="F261"/>
      <c r="G261"/>
      <c r="H261"/>
      <c r="J261" s="780"/>
      <c r="K261" s="780"/>
      <c r="M261" s="780"/>
      <c r="N261" s="780"/>
      <c r="P261" s="780"/>
      <c r="Q261" s="780"/>
    </row>
    <row r="262" spans="1:17">
      <c r="A262"/>
      <c r="B262"/>
      <c r="C262"/>
      <c r="D262"/>
      <c r="E262"/>
      <c r="F262"/>
      <c r="G262"/>
      <c r="H262"/>
      <c r="J262" s="780"/>
      <c r="K262" s="780"/>
      <c r="M262" s="780"/>
      <c r="N262" s="780"/>
      <c r="P262" s="780"/>
      <c r="Q262" s="780"/>
    </row>
    <row r="263" spans="1:17">
      <c r="A263"/>
      <c r="B263"/>
      <c r="C263"/>
      <c r="D263"/>
      <c r="E263"/>
      <c r="F263"/>
      <c r="G263"/>
      <c r="H263"/>
      <c r="J263" s="780"/>
      <c r="K263" s="780"/>
      <c r="M263" s="780"/>
      <c r="N263" s="780"/>
      <c r="P263" s="780"/>
      <c r="Q263" s="780"/>
    </row>
    <row r="264" spans="1:17">
      <c r="A264"/>
      <c r="B264"/>
      <c r="C264"/>
      <c r="D264"/>
      <c r="E264"/>
      <c r="F264"/>
      <c r="G264"/>
      <c r="H264"/>
      <c r="J264" s="780"/>
      <c r="K264" s="780"/>
      <c r="M264" s="780"/>
      <c r="N264" s="780"/>
      <c r="P264" s="780"/>
      <c r="Q264" s="780"/>
    </row>
    <row r="265" spans="1:17">
      <c r="A265"/>
      <c r="B265"/>
      <c r="C265"/>
      <c r="D265"/>
      <c r="E265"/>
      <c r="F265"/>
      <c r="G265"/>
      <c r="H265"/>
      <c r="J265"/>
      <c r="K265" s="780"/>
      <c r="M265"/>
      <c r="N265" s="780"/>
      <c r="P265"/>
      <c r="Q265" s="780"/>
    </row>
    <row r="266" spans="1:17">
      <c r="A266"/>
      <c r="B266"/>
      <c r="C266"/>
      <c r="D266"/>
      <c r="E266"/>
      <c r="F266"/>
      <c r="G266"/>
      <c r="H266"/>
      <c r="J266"/>
      <c r="K266" s="780"/>
      <c r="M266"/>
      <c r="N266" s="780"/>
      <c r="P266"/>
      <c r="Q266" s="780"/>
    </row>
    <row r="267" spans="1:17" ht="15">
      <c r="A267"/>
      <c r="B267"/>
      <c r="C267"/>
      <c r="D267"/>
      <c r="E267"/>
      <c r="F267"/>
      <c r="G267"/>
      <c r="H267"/>
      <c r="J267" s="781"/>
      <c r="K267" s="780"/>
      <c r="M267" s="781"/>
      <c r="N267" s="780"/>
      <c r="P267" s="781"/>
      <c r="Q267" s="780"/>
    </row>
    <row r="268" spans="1:17" ht="15">
      <c r="A268"/>
      <c r="B268"/>
      <c r="C268"/>
      <c r="D268"/>
      <c r="E268"/>
      <c r="F268"/>
      <c r="G268"/>
      <c r="H268"/>
      <c r="J268" s="781"/>
      <c r="K268" s="780"/>
      <c r="M268" s="781"/>
      <c r="N268" s="780"/>
      <c r="P268" s="781"/>
      <c r="Q268" s="780"/>
    </row>
    <row r="269" spans="1:17" ht="15">
      <c r="A269"/>
      <c r="B269"/>
      <c r="C269"/>
      <c r="D269"/>
      <c r="E269"/>
      <c r="F269"/>
      <c r="G269"/>
      <c r="H269"/>
      <c r="J269" s="781"/>
      <c r="K269" s="780"/>
      <c r="M269" s="781"/>
      <c r="N269" s="780"/>
      <c r="P269" s="781"/>
      <c r="Q269" s="780"/>
    </row>
    <row r="270" spans="1:17">
      <c r="A270"/>
      <c r="B270"/>
      <c r="C270"/>
      <c r="D270"/>
      <c r="E270"/>
      <c r="F270"/>
      <c r="G270"/>
      <c r="H270"/>
    </row>
  </sheetData>
  <mergeCells count="6">
    <mergeCell ref="M249:N250"/>
    <mergeCell ref="A1:Q2"/>
    <mergeCell ref="G5:H5"/>
    <mergeCell ref="J5:K5"/>
    <mergeCell ref="M5:N5"/>
    <mergeCell ref="P5:Q5"/>
  </mergeCells>
  <hyperlinks>
    <hyperlink ref="A4" r:id="rId1"/>
  </hyperlinks>
  <pageMargins left="0.7" right="0.7" top="0.75" bottom="0.75" header="0.3" footer="0.3"/>
  <pageSetup orientation="portrait" r:id="rId2"/>
  <legacyDrawing r:id="rId3"/>
</worksheet>
</file>

<file path=xl/worksheets/sheet2.xml><?xml version="1.0" encoding="utf-8"?>
<worksheet xmlns="http://schemas.openxmlformats.org/spreadsheetml/2006/main" xmlns:r="http://schemas.openxmlformats.org/officeDocument/2006/relationships">
  <sheetPr>
    <tabColor theme="4" tint="-0.249977111117893"/>
  </sheetPr>
  <dimension ref="A27:E27"/>
  <sheetViews>
    <sheetView workbookViewId="0">
      <selection activeCell="T29" sqref="T29"/>
    </sheetView>
  </sheetViews>
  <sheetFormatPr defaultRowHeight="12.75"/>
  <sheetData>
    <row r="27" spans="1:5">
      <c r="A27" s="2810" t="s">
        <v>4698</v>
      </c>
      <c r="B27" s="2811"/>
      <c r="C27" s="2811"/>
      <c r="D27" s="2811"/>
      <c r="E27" s="2811"/>
    </row>
  </sheetData>
  <mergeCells count="1">
    <mergeCell ref="A27:E27"/>
  </mergeCells>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dimension ref="A1:N235"/>
  <sheetViews>
    <sheetView topLeftCell="F1" zoomScaleNormal="100" workbookViewId="0">
      <selection activeCell="U11" sqref="U11"/>
    </sheetView>
  </sheetViews>
  <sheetFormatPr defaultRowHeight="12.75"/>
  <cols>
    <col min="1" max="1" width="6.140625" style="439" customWidth="1"/>
    <col min="2" max="2" width="6.5703125" style="439" customWidth="1"/>
    <col min="3" max="3" width="18.140625" style="439" customWidth="1"/>
    <col min="4" max="4" width="31.140625" style="439" customWidth="1"/>
    <col min="5" max="5" width="5.5703125" style="439" customWidth="1"/>
    <col min="6" max="6" width="7.85546875" style="441" customWidth="1"/>
    <col min="7" max="7" width="10.140625" style="441" bestFit="1" customWidth="1"/>
    <col min="8" max="8" width="10.42578125" style="441" bestFit="1" customWidth="1"/>
    <col min="9" max="9" width="9.7109375" style="441" bestFit="1" customWidth="1"/>
    <col min="10" max="10" width="12.42578125" style="441" bestFit="1" customWidth="1"/>
    <col min="11" max="11" width="10.140625" style="441" bestFit="1" customWidth="1"/>
    <col min="12" max="12" width="16" style="441" bestFit="1" customWidth="1"/>
    <col min="13" max="13" width="9.140625" style="441"/>
    <col min="14" max="14" width="9.85546875" style="441" bestFit="1" customWidth="1"/>
    <col min="15" max="16384" width="9.140625" style="435"/>
  </cols>
  <sheetData>
    <row r="1" spans="1:14" ht="15">
      <c r="A1" s="430"/>
      <c r="B1" s="431"/>
      <c r="C1" s="431"/>
      <c r="D1" s="431"/>
      <c r="E1" s="431"/>
      <c r="F1" s="431"/>
      <c r="G1" s="432"/>
      <c r="H1" s="432"/>
      <c r="I1" s="432"/>
      <c r="J1" s="432"/>
      <c r="K1" s="433"/>
      <c r="L1" s="434"/>
      <c r="M1" s="434"/>
      <c r="N1" s="434"/>
    </row>
    <row r="2" spans="1:14" ht="15.75" thickBot="1">
      <c r="A2" s="436"/>
      <c r="B2" s="437"/>
      <c r="C2" s="437"/>
      <c r="D2" s="437"/>
      <c r="E2" s="437"/>
      <c r="F2" s="436"/>
      <c r="G2" s="438"/>
      <c r="H2" s="438"/>
      <c r="I2" s="438"/>
      <c r="J2" s="438"/>
      <c r="K2" s="438"/>
      <c r="L2" s="438"/>
      <c r="M2" s="438"/>
      <c r="N2" s="438"/>
    </row>
    <row r="3" spans="1:14" ht="25.5" customHeight="1" thickTop="1">
      <c r="E3" s="440"/>
      <c r="G3" s="3177" t="s">
        <v>1266</v>
      </c>
      <c r="H3" s="3178"/>
      <c r="I3" s="3177" t="s">
        <v>1267</v>
      </c>
      <c r="J3" s="3178"/>
      <c r="K3" s="3177" t="s">
        <v>1268</v>
      </c>
      <c r="L3" s="3178"/>
      <c r="M3" s="3179" t="s">
        <v>1269</v>
      </c>
      <c r="N3" s="3180"/>
    </row>
    <row r="4" spans="1:14" ht="25.5">
      <c r="A4" s="442" t="s">
        <v>258</v>
      </c>
      <c r="B4" s="443" t="s">
        <v>1270</v>
      </c>
      <c r="C4" s="443" t="s">
        <v>1271</v>
      </c>
      <c r="D4" s="443" t="s">
        <v>1272</v>
      </c>
      <c r="E4" s="444" t="s">
        <v>1273</v>
      </c>
      <c r="F4" s="445" t="s">
        <v>1274</v>
      </c>
      <c r="G4" s="446" t="s">
        <v>1275</v>
      </c>
      <c r="H4" s="447" t="s">
        <v>1276</v>
      </c>
      <c r="I4" s="446" t="s">
        <v>1275</v>
      </c>
      <c r="J4" s="447" t="s">
        <v>1276</v>
      </c>
      <c r="K4" s="446" t="s">
        <v>1275</v>
      </c>
      <c r="L4" s="447" t="s">
        <v>1276</v>
      </c>
      <c r="M4" s="446" t="s">
        <v>1275</v>
      </c>
      <c r="N4" s="447" t="s">
        <v>1276</v>
      </c>
    </row>
    <row r="5" spans="1:14" ht="38.25">
      <c r="A5" s="448">
        <v>1</v>
      </c>
      <c r="B5" s="449">
        <v>1100</v>
      </c>
      <c r="C5" s="450" t="s">
        <v>1277</v>
      </c>
      <c r="D5" s="450" t="s">
        <v>1278</v>
      </c>
      <c r="E5" s="451" t="s">
        <v>1279</v>
      </c>
      <c r="F5" s="452">
        <v>150</v>
      </c>
      <c r="G5" s="453">
        <v>2.54</v>
      </c>
      <c r="H5" s="454">
        <f>SUM(F5*G5)</f>
        <v>381</v>
      </c>
      <c r="I5" s="455">
        <v>2.2999999999999998</v>
      </c>
      <c r="J5" s="454">
        <f>SUM(F5*I5)</f>
        <v>345</v>
      </c>
      <c r="K5" s="455">
        <v>0</v>
      </c>
      <c r="L5" s="454">
        <f>SUM(F5*K5)</f>
        <v>0</v>
      </c>
      <c r="M5" s="455">
        <v>2.15</v>
      </c>
      <c r="N5" s="454">
        <f>SUM(F5*M5)</f>
        <v>322.5</v>
      </c>
    </row>
    <row r="6" spans="1:14" ht="25.5">
      <c r="A6" s="448">
        <v>2</v>
      </c>
      <c r="B6" s="449">
        <v>1101</v>
      </c>
      <c r="C6" s="450" t="s">
        <v>1280</v>
      </c>
      <c r="D6" s="450" t="s">
        <v>1281</v>
      </c>
      <c r="E6" s="451" t="s">
        <v>1279</v>
      </c>
      <c r="F6" s="452">
        <v>80</v>
      </c>
      <c r="G6" s="453">
        <v>1.2</v>
      </c>
      <c r="H6" s="454">
        <f t="shared" ref="H6:H69" si="0">SUM(F6*G6)</f>
        <v>96</v>
      </c>
      <c r="I6" s="455">
        <v>1.1000000000000001</v>
      </c>
      <c r="J6" s="454">
        <f t="shared" ref="J6:J69" si="1">SUM(F6*I6)</f>
        <v>88</v>
      </c>
      <c r="K6" s="455">
        <v>0</v>
      </c>
      <c r="L6" s="454">
        <f t="shared" ref="L6:L69" si="2">SUM(F6*K6)</f>
        <v>0</v>
      </c>
      <c r="M6" s="455">
        <v>1.36</v>
      </c>
      <c r="N6" s="454">
        <f t="shared" ref="N6:N69" si="3">SUM(F6*M6)</f>
        <v>108.80000000000001</v>
      </c>
    </row>
    <row r="7" spans="1:14">
      <c r="A7" s="448">
        <v>3</v>
      </c>
      <c r="B7" s="449">
        <v>1102</v>
      </c>
      <c r="C7" s="450" t="s">
        <v>1282</v>
      </c>
      <c r="D7" s="456" t="s">
        <v>1283</v>
      </c>
      <c r="E7" s="456" t="s">
        <v>1279</v>
      </c>
      <c r="F7" s="452">
        <v>26</v>
      </c>
      <c r="G7" s="453"/>
      <c r="H7" s="454">
        <f t="shared" si="0"/>
        <v>0</v>
      </c>
      <c r="I7" s="455">
        <v>5.1899999999999995</v>
      </c>
      <c r="J7" s="454">
        <f t="shared" si="1"/>
        <v>134.94</v>
      </c>
      <c r="K7" s="455">
        <v>1.59</v>
      </c>
      <c r="L7" s="454">
        <f t="shared" si="2"/>
        <v>41.34</v>
      </c>
      <c r="M7" s="455">
        <v>5.6</v>
      </c>
      <c r="N7" s="454">
        <f t="shared" si="3"/>
        <v>145.6</v>
      </c>
    </row>
    <row r="8" spans="1:14" ht="25.5">
      <c r="A8" s="448">
        <v>4</v>
      </c>
      <c r="B8" s="449">
        <v>1103</v>
      </c>
      <c r="C8" s="450" t="s">
        <v>1284</v>
      </c>
      <c r="D8" s="450" t="s">
        <v>1285</v>
      </c>
      <c r="E8" s="451" t="s">
        <v>1279</v>
      </c>
      <c r="F8" s="452">
        <v>80</v>
      </c>
      <c r="G8" s="453">
        <v>8.84</v>
      </c>
      <c r="H8" s="454">
        <f t="shared" si="0"/>
        <v>707.2</v>
      </c>
      <c r="I8" s="455">
        <v>14.23</v>
      </c>
      <c r="J8" s="454">
        <f t="shared" si="1"/>
        <v>1138.4000000000001</v>
      </c>
      <c r="K8" s="455">
        <v>14.97</v>
      </c>
      <c r="L8" s="454">
        <f t="shared" si="2"/>
        <v>1197.6000000000001</v>
      </c>
      <c r="M8" s="455">
        <v>7.55</v>
      </c>
      <c r="N8" s="454">
        <f t="shared" si="3"/>
        <v>604</v>
      </c>
    </row>
    <row r="9" spans="1:14">
      <c r="A9" s="448">
        <v>5</v>
      </c>
      <c r="B9" s="449">
        <v>1104</v>
      </c>
      <c r="C9" s="450" t="s">
        <v>1286</v>
      </c>
      <c r="D9" s="450" t="s">
        <v>1287</v>
      </c>
      <c r="E9" s="451" t="s">
        <v>1279</v>
      </c>
      <c r="F9" s="452">
        <v>32</v>
      </c>
      <c r="G9" s="453">
        <v>3.39</v>
      </c>
      <c r="H9" s="454">
        <f t="shared" si="0"/>
        <v>108.48</v>
      </c>
      <c r="I9" s="455">
        <v>4.34</v>
      </c>
      <c r="J9" s="454">
        <f t="shared" si="1"/>
        <v>138.88</v>
      </c>
      <c r="K9" s="455">
        <v>0</v>
      </c>
      <c r="L9" s="454">
        <f t="shared" si="2"/>
        <v>0</v>
      </c>
      <c r="M9" s="455">
        <v>4.2300000000000004</v>
      </c>
      <c r="N9" s="454">
        <f t="shared" si="3"/>
        <v>135.36000000000001</v>
      </c>
    </row>
    <row r="10" spans="1:14" ht="38.25">
      <c r="A10" s="448">
        <v>6</v>
      </c>
      <c r="B10" s="449">
        <v>1105</v>
      </c>
      <c r="C10" s="450" t="s">
        <v>1288</v>
      </c>
      <c r="D10" s="450" t="s">
        <v>1289</v>
      </c>
      <c r="E10" s="451" t="s">
        <v>1279</v>
      </c>
      <c r="F10" s="452">
        <v>210</v>
      </c>
      <c r="G10" s="453">
        <v>4.59</v>
      </c>
      <c r="H10" s="454">
        <f t="shared" si="0"/>
        <v>963.9</v>
      </c>
      <c r="I10" s="455">
        <v>2.67</v>
      </c>
      <c r="J10" s="454">
        <f t="shared" si="1"/>
        <v>560.69999999999993</v>
      </c>
      <c r="K10" s="455">
        <v>0</v>
      </c>
      <c r="L10" s="454">
        <f t="shared" si="2"/>
        <v>0</v>
      </c>
      <c r="M10" s="455">
        <v>2.75</v>
      </c>
      <c r="N10" s="454">
        <f t="shared" si="3"/>
        <v>577.5</v>
      </c>
    </row>
    <row r="11" spans="1:14">
      <c r="A11" s="448">
        <v>7</v>
      </c>
      <c r="B11" s="449">
        <v>1106</v>
      </c>
      <c r="C11" s="450" t="s">
        <v>1290</v>
      </c>
      <c r="D11" s="450" t="s">
        <v>1291</v>
      </c>
      <c r="E11" s="451" t="s">
        <v>1279</v>
      </c>
      <c r="F11" s="452">
        <v>35</v>
      </c>
      <c r="G11" s="453">
        <v>1.18</v>
      </c>
      <c r="H11" s="454">
        <f t="shared" si="0"/>
        <v>41.3</v>
      </c>
      <c r="I11" s="455">
        <v>1.33</v>
      </c>
      <c r="J11" s="454">
        <f t="shared" si="1"/>
        <v>46.550000000000004</v>
      </c>
      <c r="K11" s="455">
        <v>0</v>
      </c>
      <c r="L11" s="454">
        <f t="shared" si="2"/>
        <v>0</v>
      </c>
      <c r="M11" s="455">
        <v>1.3</v>
      </c>
      <c r="N11" s="454">
        <f t="shared" si="3"/>
        <v>45.5</v>
      </c>
    </row>
    <row r="12" spans="1:14" ht="38.25">
      <c r="A12" s="448">
        <v>8</v>
      </c>
      <c r="B12" s="449">
        <v>1107</v>
      </c>
      <c r="C12" s="450" t="s">
        <v>1292</v>
      </c>
      <c r="D12" s="450" t="s">
        <v>1293</v>
      </c>
      <c r="E12" s="451" t="s">
        <v>1279</v>
      </c>
      <c r="F12" s="452">
        <v>100</v>
      </c>
      <c r="G12" s="453">
        <v>2.06</v>
      </c>
      <c r="H12" s="454">
        <f t="shared" si="0"/>
        <v>206</v>
      </c>
      <c r="I12" s="455">
        <v>2.3199999999999998</v>
      </c>
      <c r="J12" s="454">
        <f t="shared" si="1"/>
        <v>231.99999999999997</v>
      </c>
      <c r="K12" s="455">
        <v>0</v>
      </c>
      <c r="L12" s="454">
        <f t="shared" si="2"/>
        <v>0</v>
      </c>
      <c r="M12" s="455">
        <v>2.2999999999999998</v>
      </c>
      <c r="N12" s="454">
        <f t="shared" si="3"/>
        <v>229.99999999999997</v>
      </c>
    </row>
    <row r="13" spans="1:14" ht="38.25">
      <c r="A13" s="448">
        <v>9</v>
      </c>
      <c r="B13" s="449">
        <v>1109</v>
      </c>
      <c r="C13" s="450" t="s">
        <v>1294</v>
      </c>
      <c r="D13" s="450" t="s">
        <v>1295</v>
      </c>
      <c r="E13" s="451" t="s">
        <v>1279</v>
      </c>
      <c r="F13" s="452">
        <v>60</v>
      </c>
      <c r="G13" s="453"/>
      <c r="H13" s="454">
        <f t="shared" si="0"/>
        <v>0</v>
      </c>
      <c r="I13" s="455">
        <v>2.0799999999999996</v>
      </c>
      <c r="J13" s="454">
        <f t="shared" si="1"/>
        <v>124.79999999999998</v>
      </c>
      <c r="K13" s="455">
        <v>0</v>
      </c>
      <c r="L13" s="454">
        <f t="shared" si="2"/>
        <v>0</v>
      </c>
      <c r="M13" s="455">
        <v>2.5499999999999998</v>
      </c>
      <c r="N13" s="454">
        <f t="shared" si="3"/>
        <v>153</v>
      </c>
    </row>
    <row r="14" spans="1:14" ht="38.25">
      <c r="A14" s="448">
        <v>10</v>
      </c>
      <c r="B14" s="449">
        <v>1110</v>
      </c>
      <c r="C14" s="450" t="s">
        <v>1296</v>
      </c>
      <c r="D14" s="450" t="s">
        <v>1297</v>
      </c>
      <c r="E14" s="451" t="s">
        <v>1279</v>
      </c>
      <c r="F14" s="452">
        <v>90</v>
      </c>
      <c r="G14" s="453">
        <v>2.12</v>
      </c>
      <c r="H14" s="454">
        <f t="shared" si="0"/>
        <v>190.8</v>
      </c>
      <c r="I14" s="455">
        <v>1.93</v>
      </c>
      <c r="J14" s="454">
        <f t="shared" si="1"/>
        <v>173.7</v>
      </c>
      <c r="K14" s="455">
        <v>0</v>
      </c>
      <c r="L14" s="454">
        <f t="shared" si="2"/>
        <v>0</v>
      </c>
      <c r="M14" s="455">
        <v>1.99</v>
      </c>
      <c r="N14" s="454">
        <f t="shared" si="3"/>
        <v>179.1</v>
      </c>
    </row>
    <row r="15" spans="1:14">
      <c r="A15" s="448">
        <v>11</v>
      </c>
      <c r="B15" s="449">
        <v>1111</v>
      </c>
      <c r="C15" s="450" t="s">
        <v>1298</v>
      </c>
      <c r="D15" s="450" t="s">
        <v>1299</v>
      </c>
      <c r="E15" s="451" t="s">
        <v>1279</v>
      </c>
      <c r="F15" s="452">
        <v>203</v>
      </c>
      <c r="G15" s="453">
        <v>0.18</v>
      </c>
      <c r="H15" s="454">
        <f t="shared" si="0"/>
        <v>36.54</v>
      </c>
      <c r="I15" s="455">
        <v>0.18000000000000002</v>
      </c>
      <c r="J15" s="454">
        <f t="shared" si="1"/>
        <v>36.540000000000006</v>
      </c>
      <c r="K15" s="455">
        <v>0</v>
      </c>
      <c r="L15" s="454">
        <f t="shared" si="2"/>
        <v>0</v>
      </c>
      <c r="M15" s="455">
        <v>0.15</v>
      </c>
      <c r="N15" s="454">
        <f t="shared" si="3"/>
        <v>30.45</v>
      </c>
    </row>
    <row r="16" spans="1:14">
      <c r="A16" s="448">
        <v>12</v>
      </c>
      <c r="B16" s="449">
        <v>1112</v>
      </c>
      <c r="C16" s="451" t="s">
        <v>1300</v>
      </c>
      <c r="D16" s="451" t="s">
        <v>1301</v>
      </c>
      <c r="E16" s="451" t="s">
        <v>1279</v>
      </c>
      <c r="F16" s="452">
        <v>250</v>
      </c>
      <c r="G16" s="453">
        <v>15.05</v>
      </c>
      <c r="H16" s="454">
        <f t="shared" si="0"/>
        <v>3762.5</v>
      </c>
      <c r="I16" s="455">
        <v>15.34</v>
      </c>
      <c r="J16" s="454">
        <f t="shared" si="1"/>
        <v>3835</v>
      </c>
      <c r="K16" s="455">
        <v>0</v>
      </c>
      <c r="L16" s="454">
        <f t="shared" si="2"/>
        <v>0</v>
      </c>
      <c r="M16" s="455">
        <v>14.2</v>
      </c>
      <c r="N16" s="454">
        <f t="shared" si="3"/>
        <v>3550</v>
      </c>
    </row>
    <row r="17" spans="1:14" ht="25.5">
      <c r="A17" s="448">
        <v>13</v>
      </c>
      <c r="B17" s="449">
        <v>1114</v>
      </c>
      <c r="C17" s="450" t="s">
        <v>1302</v>
      </c>
      <c r="D17" s="450" t="s">
        <v>1303</v>
      </c>
      <c r="E17" s="451" t="s">
        <v>1304</v>
      </c>
      <c r="F17" s="452">
        <v>13</v>
      </c>
      <c r="G17" s="453">
        <v>8.9499999999999993</v>
      </c>
      <c r="H17" s="454">
        <f t="shared" si="0"/>
        <v>116.35</v>
      </c>
      <c r="I17" s="455">
        <v>7.8999999999999995</v>
      </c>
      <c r="J17" s="454">
        <f t="shared" si="1"/>
        <v>102.69999999999999</v>
      </c>
      <c r="K17" s="455">
        <v>0</v>
      </c>
      <c r="L17" s="454">
        <f t="shared" si="2"/>
        <v>0</v>
      </c>
      <c r="M17" s="455">
        <v>9.6</v>
      </c>
      <c r="N17" s="454">
        <f t="shared" si="3"/>
        <v>124.8</v>
      </c>
    </row>
    <row r="18" spans="1:14" ht="38.25">
      <c r="A18" s="448">
        <v>14</v>
      </c>
      <c r="B18" s="449">
        <v>1117</v>
      </c>
      <c r="C18" s="450" t="s">
        <v>1305</v>
      </c>
      <c r="D18" s="450" t="s">
        <v>1306</v>
      </c>
      <c r="E18" s="451" t="s">
        <v>1279</v>
      </c>
      <c r="F18" s="452">
        <v>30</v>
      </c>
      <c r="G18" s="453">
        <v>2.65</v>
      </c>
      <c r="H18" s="454">
        <f t="shared" si="0"/>
        <v>79.5</v>
      </c>
      <c r="I18" s="455">
        <v>2.2199999999999998</v>
      </c>
      <c r="J18" s="454">
        <f t="shared" si="1"/>
        <v>66.599999999999994</v>
      </c>
      <c r="K18" s="455">
        <v>0</v>
      </c>
      <c r="L18" s="454">
        <f t="shared" si="2"/>
        <v>0</v>
      </c>
      <c r="M18" s="455">
        <v>3.05</v>
      </c>
      <c r="N18" s="454">
        <f t="shared" si="3"/>
        <v>91.5</v>
      </c>
    </row>
    <row r="19" spans="1:14" ht="25.5">
      <c r="A19" s="448">
        <v>15</v>
      </c>
      <c r="B19" s="449">
        <v>1119</v>
      </c>
      <c r="C19" s="450" t="s">
        <v>1307</v>
      </c>
      <c r="D19" s="450" t="s">
        <v>1308</v>
      </c>
      <c r="E19" s="451" t="s">
        <v>1279</v>
      </c>
      <c r="F19" s="452">
        <v>116</v>
      </c>
      <c r="G19" s="453">
        <v>3.97</v>
      </c>
      <c r="H19" s="454">
        <f t="shared" si="0"/>
        <v>460.52000000000004</v>
      </c>
      <c r="I19" s="455">
        <v>18.950000000000003</v>
      </c>
      <c r="J19" s="454">
        <f t="shared" si="1"/>
        <v>2198.2000000000003</v>
      </c>
      <c r="K19" s="455">
        <v>0</v>
      </c>
      <c r="L19" s="454">
        <f t="shared" si="2"/>
        <v>0</v>
      </c>
      <c r="M19" s="455">
        <v>10.18</v>
      </c>
      <c r="N19" s="454">
        <f t="shared" si="3"/>
        <v>1180.8799999999999</v>
      </c>
    </row>
    <row r="20" spans="1:14">
      <c r="A20" s="448">
        <v>16</v>
      </c>
      <c r="B20" s="449">
        <v>1120</v>
      </c>
      <c r="C20" s="450" t="s">
        <v>1309</v>
      </c>
      <c r="D20" s="450" t="s">
        <v>1310</v>
      </c>
      <c r="E20" s="451" t="s">
        <v>1311</v>
      </c>
      <c r="F20" s="452">
        <v>500</v>
      </c>
      <c r="G20" s="453">
        <v>4.1900000000000004</v>
      </c>
      <c r="H20" s="454">
        <f t="shared" si="0"/>
        <v>2095</v>
      </c>
      <c r="I20" s="455">
        <v>0.03</v>
      </c>
      <c r="J20" s="454">
        <f t="shared" si="1"/>
        <v>15</v>
      </c>
      <c r="K20" s="455">
        <v>10.88</v>
      </c>
      <c r="L20" s="454">
        <f t="shared" si="2"/>
        <v>5440</v>
      </c>
      <c r="M20" s="455">
        <v>0.22</v>
      </c>
      <c r="N20" s="454">
        <f t="shared" si="3"/>
        <v>110</v>
      </c>
    </row>
    <row r="21" spans="1:14" ht="25.5">
      <c r="A21" s="448">
        <v>17</v>
      </c>
      <c r="B21" s="449">
        <v>1121</v>
      </c>
      <c r="C21" s="450" t="s">
        <v>1312</v>
      </c>
      <c r="D21" s="456" t="s">
        <v>1313</v>
      </c>
      <c r="E21" s="456" t="s">
        <v>1279</v>
      </c>
      <c r="F21" s="452">
        <v>30</v>
      </c>
      <c r="G21" s="453"/>
      <c r="H21" s="454">
        <f t="shared" si="0"/>
        <v>0</v>
      </c>
      <c r="I21" s="455">
        <v>3.1999999999999997</v>
      </c>
      <c r="J21" s="454">
        <f t="shared" si="1"/>
        <v>95.999999999999986</v>
      </c>
      <c r="K21" s="455">
        <v>0</v>
      </c>
      <c r="L21" s="454">
        <f t="shared" si="2"/>
        <v>0</v>
      </c>
      <c r="M21" s="455">
        <v>3.84</v>
      </c>
      <c r="N21" s="454">
        <f t="shared" si="3"/>
        <v>115.19999999999999</v>
      </c>
    </row>
    <row r="22" spans="1:14">
      <c r="A22" s="448">
        <v>18</v>
      </c>
      <c r="B22" s="449">
        <v>1122</v>
      </c>
      <c r="C22" s="451" t="s">
        <v>1314</v>
      </c>
      <c r="D22" s="451" t="s">
        <v>1315</v>
      </c>
      <c r="E22" s="451" t="s">
        <v>1279</v>
      </c>
      <c r="F22" s="452">
        <v>65</v>
      </c>
      <c r="G22" s="453"/>
      <c r="H22" s="454">
        <f t="shared" si="0"/>
        <v>0</v>
      </c>
      <c r="I22" s="455">
        <v>1.8800000000000001</v>
      </c>
      <c r="J22" s="454">
        <f t="shared" si="1"/>
        <v>122.2</v>
      </c>
      <c r="K22" s="455">
        <v>0</v>
      </c>
      <c r="L22" s="454">
        <f t="shared" si="2"/>
        <v>0</v>
      </c>
      <c r="M22" s="455">
        <v>2.34</v>
      </c>
      <c r="N22" s="454">
        <f t="shared" si="3"/>
        <v>152.1</v>
      </c>
    </row>
    <row r="23" spans="1:14" ht="25.5">
      <c r="A23" s="448">
        <v>19</v>
      </c>
      <c r="B23" s="449">
        <v>1127</v>
      </c>
      <c r="C23" s="450" t="s">
        <v>1316</v>
      </c>
      <c r="D23" s="450" t="s">
        <v>1317</v>
      </c>
      <c r="E23" s="451" t="s">
        <v>1279</v>
      </c>
      <c r="F23" s="452">
        <v>1</v>
      </c>
      <c r="G23" s="453">
        <v>121.9</v>
      </c>
      <c r="H23" s="454">
        <f t="shared" si="0"/>
        <v>121.9</v>
      </c>
      <c r="I23" s="455">
        <v>72.86</v>
      </c>
      <c r="J23" s="454">
        <f t="shared" si="1"/>
        <v>72.86</v>
      </c>
      <c r="K23" s="455">
        <v>0</v>
      </c>
      <c r="L23" s="454">
        <f t="shared" si="2"/>
        <v>0</v>
      </c>
      <c r="M23" s="455">
        <v>103.25</v>
      </c>
      <c r="N23" s="454">
        <f t="shared" si="3"/>
        <v>103.25</v>
      </c>
    </row>
    <row r="24" spans="1:14" ht="25.5">
      <c r="A24" s="448">
        <v>20</v>
      </c>
      <c r="B24" s="449">
        <v>1128</v>
      </c>
      <c r="C24" s="450" t="s">
        <v>1318</v>
      </c>
      <c r="D24" s="450" t="s">
        <v>1319</v>
      </c>
      <c r="E24" s="451" t="s">
        <v>1320</v>
      </c>
      <c r="F24" s="452">
        <v>75</v>
      </c>
      <c r="G24" s="453">
        <v>11.19</v>
      </c>
      <c r="H24" s="454">
        <f t="shared" si="0"/>
        <v>839.25</v>
      </c>
      <c r="I24" s="455">
        <v>8.11</v>
      </c>
      <c r="J24" s="454">
        <f t="shared" si="1"/>
        <v>608.25</v>
      </c>
      <c r="K24" s="455">
        <v>10.8</v>
      </c>
      <c r="L24" s="454">
        <f t="shared" si="2"/>
        <v>810</v>
      </c>
      <c r="M24" s="455">
        <v>12.31</v>
      </c>
      <c r="N24" s="454">
        <f t="shared" si="3"/>
        <v>923.25</v>
      </c>
    </row>
    <row r="25" spans="1:14" ht="25.5">
      <c r="A25" s="448">
        <v>21</v>
      </c>
      <c r="B25" s="449">
        <v>1129</v>
      </c>
      <c r="C25" s="450" t="s">
        <v>1321</v>
      </c>
      <c r="D25" s="450" t="s">
        <v>1322</v>
      </c>
      <c r="E25" s="451" t="s">
        <v>1279</v>
      </c>
      <c r="F25" s="452">
        <v>70</v>
      </c>
      <c r="G25" s="453">
        <v>5.91</v>
      </c>
      <c r="H25" s="454">
        <f t="shared" si="0"/>
        <v>413.7</v>
      </c>
      <c r="I25" s="455">
        <v>6.43</v>
      </c>
      <c r="J25" s="454">
        <f t="shared" si="1"/>
        <v>450.09999999999997</v>
      </c>
      <c r="K25" s="455">
        <v>0</v>
      </c>
      <c r="L25" s="454">
        <f t="shared" si="2"/>
        <v>0</v>
      </c>
      <c r="M25" s="455">
        <v>6.3</v>
      </c>
      <c r="N25" s="454">
        <f t="shared" si="3"/>
        <v>441</v>
      </c>
    </row>
    <row r="26" spans="1:14" ht="25.5">
      <c r="A26" s="448">
        <v>22</v>
      </c>
      <c r="B26" s="449">
        <v>1130</v>
      </c>
      <c r="C26" s="450" t="s">
        <v>1323</v>
      </c>
      <c r="D26" s="450" t="s">
        <v>1324</v>
      </c>
      <c r="E26" s="451" t="s">
        <v>1325</v>
      </c>
      <c r="F26" s="452">
        <v>100</v>
      </c>
      <c r="G26" s="453"/>
      <c r="H26" s="454">
        <f t="shared" si="0"/>
        <v>0</v>
      </c>
      <c r="I26" s="455">
        <v>10.549999999999999</v>
      </c>
      <c r="J26" s="454">
        <f t="shared" si="1"/>
        <v>1055</v>
      </c>
      <c r="K26" s="455">
        <v>0</v>
      </c>
      <c r="L26" s="454">
        <f t="shared" si="2"/>
        <v>0</v>
      </c>
      <c r="M26" s="455">
        <v>13.7</v>
      </c>
      <c r="N26" s="454">
        <f t="shared" si="3"/>
        <v>1370</v>
      </c>
    </row>
    <row r="27" spans="1:14" ht="25.5">
      <c r="A27" s="448">
        <v>23</v>
      </c>
      <c r="B27" s="449">
        <v>1139</v>
      </c>
      <c r="C27" s="450" t="s">
        <v>1326</v>
      </c>
      <c r="D27" s="456" t="s">
        <v>1327</v>
      </c>
      <c r="E27" s="456" t="s">
        <v>1279</v>
      </c>
      <c r="F27" s="452">
        <v>56</v>
      </c>
      <c r="G27" s="453">
        <v>11.59</v>
      </c>
      <c r="H27" s="454">
        <f t="shared" si="0"/>
        <v>649.04</v>
      </c>
      <c r="I27" s="455">
        <v>6.29</v>
      </c>
      <c r="J27" s="454">
        <f t="shared" si="1"/>
        <v>352.24</v>
      </c>
      <c r="K27" s="455">
        <v>0</v>
      </c>
      <c r="L27" s="454">
        <f t="shared" si="2"/>
        <v>0</v>
      </c>
      <c r="M27" s="455">
        <v>7.79</v>
      </c>
      <c r="N27" s="454">
        <f t="shared" si="3"/>
        <v>436.24</v>
      </c>
    </row>
    <row r="28" spans="1:14" ht="25.5">
      <c r="A28" s="448">
        <v>24</v>
      </c>
      <c r="B28" s="449">
        <v>1141</v>
      </c>
      <c r="C28" s="450" t="s">
        <v>1328</v>
      </c>
      <c r="D28" s="456" t="s">
        <v>1329</v>
      </c>
      <c r="E28" s="456" t="s">
        <v>1279</v>
      </c>
      <c r="F28" s="452">
        <v>1</v>
      </c>
      <c r="G28" s="453"/>
      <c r="H28" s="454">
        <f t="shared" si="0"/>
        <v>0</v>
      </c>
      <c r="I28" s="455">
        <v>1.87</v>
      </c>
      <c r="J28" s="454">
        <f t="shared" si="1"/>
        <v>1.87</v>
      </c>
      <c r="K28" s="455">
        <v>0</v>
      </c>
      <c r="L28" s="454">
        <f t="shared" si="2"/>
        <v>0</v>
      </c>
      <c r="M28" s="455">
        <v>2.6</v>
      </c>
      <c r="N28" s="454">
        <f t="shared" si="3"/>
        <v>2.6</v>
      </c>
    </row>
    <row r="29" spans="1:14">
      <c r="A29" s="448">
        <v>25</v>
      </c>
      <c r="B29" s="449">
        <v>1143</v>
      </c>
      <c r="C29" s="450" t="s">
        <v>1330</v>
      </c>
      <c r="D29" s="456" t="s">
        <v>1331</v>
      </c>
      <c r="E29" s="456" t="s">
        <v>1279</v>
      </c>
      <c r="F29" s="452">
        <v>40</v>
      </c>
      <c r="G29" s="453"/>
      <c r="H29" s="454">
        <f t="shared" si="0"/>
        <v>0</v>
      </c>
      <c r="I29" s="455">
        <v>3.1199999999999997</v>
      </c>
      <c r="J29" s="454">
        <f t="shared" si="1"/>
        <v>124.79999999999998</v>
      </c>
      <c r="K29" s="455">
        <v>0</v>
      </c>
      <c r="L29" s="454">
        <f t="shared" si="2"/>
        <v>0</v>
      </c>
      <c r="M29" s="455">
        <v>4.1399999999999997</v>
      </c>
      <c r="N29" s="454">
        <f t="shared" si="3"/>
        <v>165.6</v>
      </c>
    </row>
    <row r="30" spans="1:14" ht="25.5">
      <c r="A30" s="448">
        <v>26</v>
      </c>
      <c r="B30" s="449">
        <v>1146</v>
      </c>
      <c r="C30" s="450" t="s">
        <v>1332</v>
      </c>
      <c r="D30" s="450" t="s">
        <v>1333</v>
      </c>
      <c r="E30" s="451" t="s">
        <v>1279</v>
      </c>
      <c r="F30" s="452">
        <v>30</v>
      </c>
      <c r="G30" s="453">
        <v>1.56</v>
      </c>
      <c r="H30" s="454">
        <f t="shared" si="0"/>
        <v>46.800000000000004</v>
      </c>
      <c r="I30" s="455">
        <v>1.25</v>
      </c>
      <c r="J30" s="454">
        <f t="shared" si="1"/>
        <v>37.5</v>
      </c>
      <c r="K30" s="455">
        <v>0</v>
      </c>
      <c r="L30" s="454">
        <f t="shared" si="2"/>
        <v>0</v>
      </c>
      <c r="M30" s="455">
        <v>1.71</v>
      </c>
      <c r="N30" s="454">
        <f t="shared" si="3"/>
        <v>51.3</v>
      </c>
    </row>
    <row r="31" spans="1:14" ht="25.5">
      <c r="A31" s="448">
        <v>27</v>
      </c>
      <c r="B31" s="449">
        <v>1153</v>
      </c>
      <c r="C31" s="450" t="s">
        <v>1334</v>
      </c>
      <c r="D31" s="450" t="s">
        <v>1335</v>
      </c>
      <c r="E31" s="451" t="s">
        <v>1279</v>
      </c>
      <c r="F31" s="452">
        <v>12</v>
      </c>
      <c r="G31" s="453">
        <v>1.45</v>
      </c>
      <c r="H31" s="454">
        <f t="shared" si="0"/>
        <v>17.399999999999999</v>
      </c>
      <c r="I31" s="455">
        <v>1.06</v>
      </c>
      <c r="J31" s="454">
        <f t="shared" si="1"/>
        <v>12.72</v>
      </c>
      <c r="K31" s="455">
        <v>0</v>
      </c>
      <c r="L31" s="454">
        <f t="shared" si="2"/>
        <v>0</v>
      </c>
      <c r="M31" s="455">
        <v>1.1299999999999999</v>
      </c>
      <c r="N31" s="454">
        <f t="shared" si="3"/>
        <v>13.559999999999999</v>
      </c>
    </row>
    <row r="32" spans="1:14">
      <c r="A32" s="448">
        <v>28</v>
      </c>
      <c r="B32" s="449">
        <v>1154</v>
      </c>
      <c r="C32" s="450" t="s">
        <v>1336</v>
      </c>
      <c r="D32" s="450" t="s">
        <v>1335</v>
      </c>
      <c r="E32" s="451" t="s">
        <v>1279</v>
      </c>
      <c r="F32" s="452">
        <v>75</v>
      </c>
      <c r="G32" s="453">
        <v>1.45</v>
      </c>
      <c r="H32" s="454">
        <f t="shared" si="0"/>
        <v>108.75</v>
      </c>
      <c r="I32" s="455">
        <v>1.1000000000000001</v>
      </c>
      <c r="J32" s="454">
        <f t="shared" si="1"/>
        <v>82.5</v>
      </c>
      <c r="K32" s="455">
        <v>0</v>
      </c>
      <c r="L32" s="454">
        <f t="shared" si="2"/>
        <v>0</v>
      </c>
      <c r="M32" s="455">
        <v>1.1200000000000001</v>
      </c>
      <c r="N32" s="454">
        <f t="shared" si="3"/>
        <v>84.000000000000014</v>
      </c>
    </row>
    <row r="33" spans="1:14" ht="25.5">
      <c r="A33" s="448">
        <v>29</v>
      </c>
      <c r="B33" s="449">
        <v>1155</v>
      </c>
      <c r="C33" s="451" t="s">
        <v>1337</v>
      </c>
      <c r="D33" s="456" t="s">
        <v>1338</v>
      </c>
      <c r="E33" s="456" t="s">
        <v>1279</v>
      </c>
      <c r="F33" s="452">
        <v>2100</v>
      </c>
      <c r="G33" s="453">
        <v>0.51</v>
      </c>
      <c r="H33" s="454">
        <f t="shared" si="0"/>
        <v>1071</v>
      </c>
      <c r="I33" s="455">
        <v>0.78</v>
      </c>
      <c r="J33" s="454">
        <f t="shared" si="1"/>
        <v>1638</v>
      </c>
      <c r="K33" s="455">
        <v>0</v>
      </c>
      <c r="L33" s="454">
        <f t="shared" si="2"/>
        <v>0</v>
      </c>
      <c r="M33" s="455">
        <v>0.49</v>
      </c>
      <c r="N33" s="454">
        <f t="shared" si="3"/>
        <v>1029</v>
      </c>
    </row>
    <row r="34" spans="1:14" ht="25.5">
      <c r="A34" s="448">
        <v>30</v>
      </c>
      <c r="B34" s="449">
        <v>1240</v>
      </c>
      <c r="C34" s="450" t="s">
        <v>1339</v>
      </c>
      <c r="D34" s="450" t="s">
        <v>1340</v>
      </c>
      <c r="E34" s="451" t="s">
        <v>1279</v>
      </c>
      <c r="F34" s="452">
        <v>1</v>
      </c>
      <c r="G34" s="453"/>
      <c r="H34" s="454">
        <f t="shared" si="0"/>
        <v>0</v>
      </c>
      <c r="I34" s="455">
        <v>0</v>
      </c>
      <c r="J34" s="454">
        <f t="shared" si="1"/>
        <v>0</v>
      </c>
      <c r="K34" s="455">
        <v>159.94999999999999</v>
      </c>
      <c r="L34" s="454">
        <f t="shared" si="2"/>
        <v>159.94999999999999</v>
      </c>
      <c r="M34" s="455">
        <v>55.46</v>
      </c>
      <c r="N34" s="454">
        <f t="shared" si="3"/>
        <v>55.46</v>
      </c>
    </row>
    <row r="35" spans="1:14" ht="25.5">
      <c r="A35" s="448">
        <v>31</v>
      </c>
      <c r="B35" s="449">
        <v>1250</v>
      </c>
      <c r="C35" s="450" t="s">
        <v>1341</v>
      </c>
      <c r="D35" s="450" t="s">
        <v>1342</v>
      </c>
      <c r="E35" s="451" t="s">
        <v>1279</v>
      </c>
      <c r="F35" s="452" t="s">
        <v>1343</v>
      </c>
      <c r="G35" s="453">
        <v>1.63</v>
      </c>
      <c r="H35" s="454">
        <f t="shared" si="0"/>
        <v>9.7799999999999994</v>
      </c>
      <c r="I35" s="455">
        <v>2.2199999999999998</v>
      </c>
      <c r="J35" s="454">
        <f t="shared" si="1"/>
        <v>13.319999999999999</v>
      </c>
      <c r="K35" s="455">
        <v>1.6659999999999999</v>
      </c>
      <c r="L35" s="454">
        <f t="shared" si="2"/>
        <v>9.9959999999999987</v>
      </c>
      <c r="M35" s="455">
        <v>1.85</v>
      </c>
      <c r="N35" s="454">
        <f t="shared" si="3"/>
        <v>11.100000000000001</v>
      </c>
    </row>
    <row r="36" spans="1:14">
      <c r="A36" s="448">
        <v>32</v>
      </c>
      <c r="B36" s="449">
        <v>1251</v>
      </c>
      <c r="C36" s="450" t="s">
        <v>1344</v>
      </c>
      <c r="D36" s="450" t="s">
        <v>1342</v>
      </c>
      <c r="E36" s="451" t="s">
        <v>1345</v>
      </c>
      <c r="F36" s="452">
        <v>3</v>
      </c>
      <c r="G36" s="453">
        <v>81.5</v>
      </c>
      <c r="H36" s="454">
        <f t="shared" si="0"/>
        <v>244.5</v>
      </c>
      <c r="I36" s="455">
        <v>110.61</v>
      </c>
      <c r="J36" s="454">
        <f t="shared" si="1"/>
        <v>331.83</v>
      </c>
      <c r="K36" s="455">
        <v>83.33</v>
      </c>
      <c r="L36" s="454">
        <f t="shared" si="2"/>
        <v>249.99</v>
      </c>
      <c r="M36" s="455">
        <v>92.5</v>
      </c>
      <c r="N36" s="454">
        <f t="shared" si="3"/>
        <v>277.5</v>
      </c>
    </row>
    <row r="37" spans="1:14" ht="25.5">
      <c r="A37" s="448">
        <v>33</v>
      </c>
      <c r="B37" s="449">
        <v>1252</v>
      </c>
      <c r="C37" s="450" t="s">
        <v>1346</v>
      </c>
      <c r="D37" s="450" t="s">
        <v>1347</v>
      </c>
      <c r="E37" s="451" t="s">
        <v>1279</v>
      </c>
      <c r="F37" s="452" t="s">
        <v>1348</v>
      </c>
      <c r="G37" s="453"/>
      <c r="H37" s="454">
        <f t="shared" si="0"/>
        <v>0</v>
      </c>
      <c r="I37" s="455">
        <v>2.2199999999999998</v>
      </c>
      <c r="J37" s="454">
        <f t="shared" si="1"/>
        <v>22.199999999999996</v>
      </c>
      <c r="K37" s="455">
        <v>0</v>
      </c>
      <c r="L37" s="454">
        <f t="shared" si="2"/>
        <v>0</v>
      </c>
      <c r="M37" s="455">
        <v>0</v>
      </c>
      <c r="N37" s="454">
        <f t="shared" si="3"/>
        <v>0</v>
      </c>
    </row>
    <row r="38" spans="1:14">
      <c r="A38" s="448">
        <v>34</v>
      </c>
      <c r="B38" s="449">
        <v>1253</v>
      </c>
      <c r="C38" s="450" t="s">
        <v>1349</v>
      </c>
      <c r="D38" s="450" t="s">
        <v>1342</v>
      </c>
      <c r="E38" s="451" t="s">
        <v>1345</v>
      </c>
      <c r="F38" s="452">
        <v>40</v>
      </c>
      <c r="G38" s="453">
        <v>81.5</v>
      </c>
      <c r="H38" s="454">
        <f t="shared" si="0"/>
        <v>3260</v>
      </c>
      <c r="I38" s="455">
        <v>110.61</v>
      </c>
      <c r="J38" s="454">
        <f t="shared" si="1"/>
        <v>4424.3999999999996</v>
      </c>
      <c r="K38" s="455">
        <v>83.33</v>
      </c>
      <c r="L38" s="454">
        <f t="shared" si="2"/>
        <v>3333.2</v>
      </c>
      <c r="M38" s="455">
        <v>92.5</v>
      </c>
      <c r="N38" s="454">
        <f t="shared" si="3"/>
        <v>3700</v>
      </c>
    </row>
    <row r="39" spans="1:14">
      <c r="A39" s="448">
        <v>35</v>
      </c>
      <c r="B39" s="449">
        <v>1254</v>
      </c>
      <c r="C39" s="450" t="s">
        <v>1350</v>
      </c>
      <c r="D39" s="450" t="s">
        <v>1342</v>
      </c>
      <c r="E39" s="451" t="s">
        <v>1345</v>
      </c>
      <c r="F39" s="452">
        <v>64</v>
      </c>
      <c r="G39" s="453">
        <v>81.5</v>
      </c>
      <c r="H39" s="454">
        <f t="shared" si="0"/>
        <v>5216</v>
      </c>
      <c r="I39" s="455">
        <v>110.61</v>
      </c>
      <c r="J39" s="454">
        <f t="shared" si="1"/>
        <v>7079.04</v>
      </c>
      <c r="K39" s="455">
        <v>83.33</v>
      </c>
      <c r="L39" s="454">
        <f t="shared" si="2"/>
        <v>5333.12</v>
      </c>
      <c r="M39" s="455">
        <v>92.5</v>
      </c>
      <c r="N39" s="454">
        <f t="shared" si="3"/>
        <v>5920</v>
      </c>
    </row>
    <row r="40" spans="1:14">
      <c r="A40" s="448">
        <v>36</v>
      </c>
      <c r="B40" s="449">
        <v>1255</v>
      </c>
      <c r="C40" s="450" t="s">
        <v>1351</v>
      </c>
      <c r="D40" s="450" t="s">
        <v>1342</v>
      </c>
      <c r="E40" s="451" t="s">
        <v>1279</v>
      </c>
      <c r="F40" s="452" t="s">
        <v>1352</v>
      </c>
      <c r="G40" s="453">
        <v>1.63</v>
      </c>
      <c r="H40" s="454">
        <f t="shared" si="0"/>
        <v>53.79</v>
      </c>
      <c r="I40" s="455">
        <v>2.2199999999999998</v>
      </c>
      <c r="J40" s="454">
        <f t="shared" si="1"/>
        <v>73.259999999999991</v>
      </c>
      <c r="K40" s="455">
        <v>1.6659999999999999</v>
      </c>
      <c r="L40" s="454">
        <f t="shared" si="2"/>
        <v>54.977999999999994</v>
      </c>
      <c r="M40" s="455">
        <v>1.85</v>
      </c>
      <c r="N40" s="454">
        <f t="shared" si="3"/>
        <v>61.050000000000004</v>
      </c>
    </row>
    <row r="41" spans="1:14">
      <c r="A41" s="448">
        <v>37</v>
      </c>
      <c r="B41" s="449">
        <v>1256</v>
      </c>
      <c r="C41" s="451" t="s">
        <v>1353</v>
      </c>
      <c r="D41" s="451" t="s">
        <v>1354</v>
      </c>
      <c r="E41" s="451" t="s">
        <v>1279</v>
      </c>
      <c r="F41" s="452">
        <v>1</v>
      </c>
      <c r="G41" s="453">
        <v>1.63</v>
      </c>
      <c r="H41" s="454">
        <f t="shared" si="0"/>
        <v>1.63</v>
      </c>
      <c r="I41" s="455">
        <v>2.2199999999999998</v>
      </c>
      <c r="J41" s="454">
        <f t="shared" si="1"/>
        <v>2.2199999999999998</v>
      </c>
      <c r="K41" s="455">
        <v>1.6666000000000001</v>
      </c>
      <c r="L41" s="454">
        <f t="shared" si="2"/>
        <v>1.6666000000000001</v>
      </c>
      <c r="M41" s="455">
        <v>1.9</v>
      </c>
      <c r="N41" s="454">
        <f t="shared" si="3"/>
        <v>1.9</v>
      </c>
    </row>
    <row r="42" spans="1:14">
      <c r="A42" s="448">
        <v>38</v>
      </c>
      <c r="B42" s="449">
        <v>1258</v>
      </c>
      <c r="C42" s="450" t="s">
        <v>1355</v>
      </c>
      <c r="D42" s="450" t="s">
        <v>1356</v>
      </c>
      <c r="E42" s="451" t="s">
        <v>1279</v>
      </c>
      <c r="F42" s="452">
        <v>2760</v>
      </c>
      <c r="G42" s="453">
        <v>1.48</v>
      </c>
      <c r="H42" s="454">
        <f t="shared" si="0"/>
        <v>4084.7999999999997</v>
      </c>
      <c r="I42" s="455">
        <v>0.93</v>
      </c>
      <c r="J42" s="454">
        <f t="shared" si="1"/>
        <v>2566.8000000000002</v>
      </c>
      <c r="K42" s="455">
        <v>0</v>
      </c>
      <c r="L42" s="454">
        <f t="shared" si="2"/>
        <v>0</v>
      </c>
      <c r="M42" s="455">
        <v>0.93</v>
      </c>
      <c r="N42" s="454">
        <f t="shared" si="3"/>
        <v>2566.8000000000002</v>
      </c>
    </row>
    <row r="43" spans="1:14">
      <c r="A43" s="448">
        <v>39</v>
      </c>
      <c r="B43" s="449">
        <v>1261</v>
      </c>
      <c r="C43" s="450" t="s">
        <v>1357</v>
      </c>
      <c r="D43" s="450" t="s">
        <v>1358</v>
      </c>
      <c r="E43" s="451" t="s">
        <v>1279</v>
      </c>
      <c r="F43" s="452">
        <v>1000</v>
      </c>
      <c r="G43" s="453">
        <v>0.1</v>
      </c>
      <c r="H43" s="454">
        <f t="shared" si="0"/>
        <v>100</v>
      </c>
      <c r="I43" s="455">
        <v>6.9999999999999993E-2</v>
      </c>
      <c r="J43" s="454">
        <f t="shared" si="1"/>
        <v>69.999999999999986</v>
      </c>
      <c r="K43" s="455">
        <v>7.3599999999999999E-2</v>
      </c>
      <c r="L43" s="454">
        <f t="shared" si="2"/>
        <v>73.599999999999994</v>
      </c>
      <c r="M43" s="455">
        <v>6.3700000000000007E-2</v>
      </c>
      <c r="N43" s="454">
        <f t="shared" si="3"/>
        <v>63.70000000000001</v>
      </c>
    </row>
    <row r="44" spans="1:14">
      <c r="A44" s="448">
        <v>40</v>
      </c>
      <c r="B44" s="449">
        <v>1262</v>
      </c>
      <c r="C44" s="450" t="s">
        <v>1359</v>
      </c>
      <c r="D44" s="450" t="s">
        <v>1360</v>
      </c>
      <c r="E44" s="451" t="s">
        <v>1279</v>
      </c>
      <c r="F44" s="452">
        <v>0</v>
      </c>
      <c r="G44" s="453"/>
      <c r="H44" s="454">
        <f t="shared" si="0"/>
        <v>0</v>
      </c>
      <c r="I44" s="455">
        <v>0</v>
      </c>
      <c r="J44" s="454">
        <f t="shared" si="1"/>
        <v>0</v>
      </c>
      <c r="K44" s="455">
        <v>0</v>
      </c>
      <c r="L44" s="454">
        <f t="shared" si="2"/>
        <v>0</v>
      </c>
      <c r="M44" s="455">
        <v>0</v>
      </c>
      <c r="N44" s="454">
        <f t="shared" si="3"/>
        <v>0</v>
      </c>
    </row>
    <row r="45" spans="1:14" ht="38.25">
      <c r="A45" s="448">
        <v>41</v>
      </c>
      <c r="B45" s="449">
        <v>1263</v>
      </c>
      <c r="C45" s="450" t="s">
        <v>1361</v>
      </c>
      <c r="D45" s="450" t="s">
        <v>1362</v>
      </c>
      <c r="E45" s="451" t="s">
        <v>1363</v>
      </c>
      <c r="F45" s="452">
        <v>31</v>
      </c>
      <c r="G45" s="453">
        <v>37</v>
      </c>
      <c r="H45" s="454">
        <f t="shared" si="0"/>
        <v>1147</v>
      </c>
      <c r="I45" s="455">
        <v>41.22</v>
      </c>
      <c r="J45" s="454">
        <f t="shared" si="1"/>
        <v>1277.82</v>
      </c>
      <c r="K45" s="455">
        <v>34.450000000000003</v>
      </c>
      <c r="L45" s="454">
        <f t="shared" si="2"/>
        <v>1067.95</v>
      </c>
      <c r="M45" s="455">
        <v>38.25</v>
      </c>
      <c r="N45" s="454">
        <f t="shared" si="3"/>
        <v>1185.75</v>
      </c>
    </row>
    <row r="46" spans="1:14" ht="38.25">
      <c r="A46" s="448">
        <v>42</v>
      </c>
      <c r="B46" s="449">
        <v>1264</v>
      </c>
      <c r="C46" s="450" t="s">
        <v>1364</v>
      </c>
      <c r="D46" s="450" t="s">
        <v>1365</v>
      </c>
      <c r="E46" s="451" t="s">
        <v>1279</v>
      </c>
      <c r="F46" s="452">
        <v>2400</v>
      </c>
      <c r="G46" s="453">
        <v>1.3</v>
      </c>
      <c r="H46" s="454">
        <f t="shared" si="0"/>
        <v>3120</v>
      </c>
      <c r="I46" s="455">
        <v>2.0399999999999996</v>
      </c>
      <c r="J46" s="454">
        <f t="shared" si="1"/>
        <v>4895.9999999999991</v>
      </c>
      <c r="K46" s="455">
        <v>2.13</v>
      </c>
      <c r="L46" s="454">
        <f t="shared" si="2"/>
        <v>5112</v>
      </c>
      <c r="M46" s="455">
        <v>1.68</v>
      </c>
      <c r="N46" s="454">
        <f t="shared" si="3"/>
        <v>4032</v>
      </c>
    </row>
    <row r="47" spans="1:14" ht="25.5">
      <c r="A47" s="448">
        <v>43</v>
      </c>
      <c r="B47" s="449">
        <v>1266</v>
      </c>
      <c r="C47" s="450" t="s">
        <v>1366</v>
      </c>
      <c r="D47" s="456" t="s">
        <v>1367</v>
      </c>
      <c r="E47" s="456" t="s">
        <v>1279</v>
      </c>
      <c r="F47" s="452">
        <v>1150</v>
      </c>
      <c r="G47" s="453">
        <v>1.26</v>
      </c>
      <c r="H47" s="454">
        <f t="shared" si="0"/>
        <v>1449</v>
      </c>
      <c r="I47" s="455">
        <v>1.07</v>
      </c>
      <c r="J47" s="454">
        <f t="shared" si="1"/>
        <v>1230.5</v>
      </c>
      <c r="K47" s="455">
        <v>1.23</v>
      </c>
      <c r="L47" s="454">
        <f t="shared" si="2"/>
        <v>1414.5</v>
      </c>
      <c r="M47" s="455">
        <v>1.28</v>
      </c>
      <c r="N47" s="454">
        <f t="shared" si="3"/>
        <v>1472</v>
      </c>
    </row>
    <row r="48" spans="1:14" ht="25.5">
      <c r="A48" s="448">
        <v>44</v>
      </c>
      <c r="B48" s="449">
        <v>1267</v>
      </c>
      <c r="C48" s="450" t="s">
        <v>1368</v>
      </c>
      <c r="D48" s="456" t="s">
        <v>1369</v>
      </c>
      <c r="E48" s="456" t="s">
        <v>1279</v>
      </c>
      <c r="F48" s="452">
        <v>118</v>
      </c>
      <c r="G48" s="453">
        <v>2.39</v>
      </c>
      <c r="H48" s="454">
        <f t="shared" si="0"/>
        <v>282.02000000000004</v>
      </c>
      <c r="I48" s="455">
        <v>1.47</v>
      </c>
      <c r="J48" s="454">
        <f t="shared" si="1"/>
        <v>173.46</v>
      </c>
      <c r="K48" s="455">
        <v>1.04</v>
      </c>
      <c r="L48" s="454">
        <f t="shared" si="2"/>
        <v>122.72</v>
      </c>
      <c r="M48" s="455">
        <v>0.23</v>
      </c>
      <c r="N48" s="454">
        <f t="shared" si="3"/>
        <v>27.14</v>
      </c>
    </row>
    <row r="49" spans="1:14" ht="25.5">
      <c r="A49" s="448">
        <v>45</v>
      </c>
      <c r="B49" s="449">
        <v>1268</v>
      </c>
      <c r="C49" s="450" t="s">
        <v>1370</v>
      </c>
      <c r="D49" s="456" t="s">
        <v>1371</v>
      </c>
      <c r="E49" s="456" t="s">
        <v>1279</v>
      </c>
      <c r="F49" s="452" t="s">
        <v>1372</v>
      </c>
      <c r="G49" s="453">
        <v>14.37</v>
      </c>
      <c r="H49" s="454">
        <f t="shared" si="0"/>
        <v>43.11</v>
      </c>
      <c r="I49" s="455">
        <v>11.11</v>
      </c>
      <c r="J49" s="454">
        <f t="shared" si="1"/>
        <v>33.33</v>
      </c>
      <c r="K49" s="455">
        <v>8.19</v>
      </c>
      <c r="L49" s="454">
        <f t="shared" si="2"/>
        <v>24.57</v>
      </c>
      <c r="M49" s="455">
        <v>13.44</v>
      </c>
      <c r="N49" s="454">
        <f t="shared" si="3"/>
        <v>40.32</v>
      </c>
    </row>
    <row r="50" spans="1:14">
      <c r="A50" s="448">
        <v>46</v>
      </c>
      <c r="B50" s="449">
        <v>1270</v>
      </c>
      <c r="C50" s="450" t="s">
        <v>1373</v>
      </c>
      <c r="D50" s="450" t="s">
        <v>1374</v>
      </c>
      <c r="E50" s="451" t="s">
        <v>1279</v>
      </c>
      <c r="F50" s="452" t="s">
        <v>1375</v>
      </c>
      <c r="G50" s="453">
        <v>0.04</v>
      </c>
      <c r="H50" s="454">
        <f t="shared" si="0"/>
        <v>0.08</v>
      </c>
      <c r="I50" s="455">
        <v>0.05</v>
      </c>
      <c r="J50" s="454">
        <f t="shared" si="1"/>
        <v>0.1</v>
      </c>
      <c r="K50" s="455">
        <v>3.9699999999999999E-2</v>
      </c>
      <c r="L50" s="454">
        <f t="shared" si="2"/>
        <v>7.9399999999999998E-2</v>
      </c>
      <c r="M50" s="455">
        <v>3.44E-2</v>
      </c>
      <c r="N50" s="454">
        <f t="shared" si="3"/>
        <v>6.88E-2</v>
      </c>
    </row>
    <row r="51" spans="1:14">
      <c r="A51" s="448">
        <v>47</v>
      </c>
      <c r="B51" s="449">
        <v>1271</v>
      </c>
      <c r="C51" s="450" t="s">
        <v>1376</v>
      </c>
      <c r="D51" s="450" t="s">
        <v>1374</v>
      </c>
      <c r="E51" s="451" t="s">
        <v>1279</v>
      </c>
      <c r="F51" s="452" t="s">
        <v>1377</v>
      </c>
      <c r="G51" s="453">
        <v>0.04</v>
      </c>
      <c r="H51" s="454">
        <f t="shared" si="0"/>
        <v>0.16</v>
      </c>
      <c r="I51" s="455">
        <v>0.05</v>
      </c>
      <c r="J51" s="454">
        <f t="shared" si="1"/>
        <v>0.2</v>
      </c>
      <c r="K51" s="455">
        <v>3.9699999999999999E-2</v>
      </c>
      <c r="L51" s="454">
        <f t="shared" si="2"/>
        <v>0.1588</v>
      </c>
      <c r="M51" s="455">
        <v>4.5600000000000002E-2</v>
      </c>
      <c r="N51" s="454">
        <f t="shared" si="3"/>
        <v>0.18240000000000001</v>
      </c>
    </row>
    <row r="52" spans="1:14" ht="25.5">
      <c r="A52" s="448">
        <v>48</v>
      </c>
      <c r="B52" s="449">
        <v>1273</v>
      </c>
      <c r="C52" s="450" t="s">
        <v>1378</v>
      </c>
      <c r="D52" s="450" t="s">
        <v>1379</v>
      </c>
      <c r="E52" s="451" t="s">
        <v>1279</v>
      </c>
      <c r="F52" s="452">
        <v>100</v>
      </c>
      <c r="G52" s="453">
        <v>0.12</v>
      </c>
      <c r="H52" s="454">
        <f t="shared" si="0"/>
        <v>12</v>
      </c>
      <c r="I52" s="455">
        <v>0.11</v>
      </c>
      <c r="J52" s="454">
        <f t="shared" si="1"/>
        <v>11</v>
      </c>
      <c r="K52" s="455">
        <v>0.1111</v>
      </c>
      <c r="L52" s="454">
        <f t="shared" si="2"/>
        <v>11.110000000000001</v>
      </c>
      <c r="M52" s="455">
        <v>0.1172</v>
      </c>
      <c r="N52" s="454">
        <f t="shared" si="3"/>
        <v>11.72</v>
      </c>
    </row>
    <row r="53" spans="1:14">
      <c r="A53" s="448">
        <v>49</v>
      </c>
      <c r="B53" s="449">
        <v>1274</v>
      </c>
      <c r="C53" s="450" t="s">
        <v>1380</v>
      </c>
      <c r="D53" s="450" t="s">
        <v>1381</v>
      </c>
      <c r="E53" s="451" t="s">
        <v>1279</v>
      </c>
      <c r="F53" s="452">
        <v>200</v>
      </c>
      <c r="G53" s="453">
        <v>7.0000000000000007E-2</v>
      </c>
      <c r="H53" s="454">
        <f t="shared" si="0"/>
        <v>14.000000000000002</v>
      </c>
      <c r="I53" s="455">
        <v>6.0000000000000005E-2</v>
      </c>
      <c r="J53" s="454">
        <f t="shared" si="1"/>
        <v>12.000000000000002</v>
      </c>
      <c r="K53" s="455">
        <v>0</v>
      </c>
      <c r="L53" s="454">
        <f t="shared" si="2"/>
        <v>0</v>
      </c>
      <c r="M53" s="455">
        <v>5.9400000000000001E-2</v>
      </c>
      <c r="N53" s="454">
        <f t="shared" si="3"/>
        <v>11.88</v>
      </c>
    </row>
    <row r="54" spans="1:14" ht="25.5">
      <c r="A54" s="448">
        <v>50</v>
      </c>
      <c r="B54" s="449">
        <v>1278</v>
      </c>
      <c r="C54" s="450" t="s">
        <v>1382</v>
      </c>
      <c r="D54" s="456" t="s">
        <v>1383</v>
      </c>
      <c r="E54" s="456" t="s">
        <v>1279</v>
      </c>
      <c r="F54" s="452">
        <v>2000</v>
      </c>
      <c r="G54" s="457">
        <v>0.15559999999999999</v>
      </c>
      <c r="H54" s="454">
        <f t="shared" si="0"/>
        <v>311.2</v>
      </c>
      <c r="I54" s="455">
        <v>0.11</v>
      </c>
      <c r="J54" s="454">
        <f t="shared" si="1"/>
        <v>220</v>
      </c>
      <c r="K54" s="455">
        <v>0.16439999999999999</v>
      </c>
      <c r="L54" s="454">
        <f t="shared" si="2"/>
        <v>328.79999999999995</v>
      </c>
      <c r="M54" s="455">
        <v>0.16880000000000001</v>
      </c>
      <c r="N54" s="454">
        <f t="shared" si="3"/>
        <v>337.6</v>
      </c>
    </row>
    <row r="55" spans="1:14">
      <c r="A55" s="448">
        <v>51</v>
      </c>
      <c r="B55" s="449">
        <v>1279</v>
      </c>
      <c r="C55" s="450" t="s">
        <v>1384</v>
      </c>
      <c r="D55" s="456"/>
      <c r="E55" s="456" t="s">
        <v>1279</v>
      </c>
      <c r="F55" s="452" t="s">
        <v>1385</v>
      </c>
      <c r="G55" s="453">
        <v>0.05</v>
      </c>
      <c r="H55" s="454">
        <f t="shared" si="0"/>
        <v>1.25</v>
      </c>
      <c r="I55" s="455">
        <v>0.05</v>
      </c>
      <c r="J55" s="454">
        <f t="shared" si="1"/>
        <v>1.25</v>
      </c>
      <c r="K55" s="455">
        <v>0</v>
      </c>
      <c r="L55" s="454">
        <f t="shared" si="2"/>
        <v>0</v>
      </c>
      <c r="M55" s="455">
        <v>0.01</v>
      </c>
      <c r="N55" s="454">
        <f t="shared" si="3"/>
        <v>0.25</v>
      </c>
    </row>
    <row r="56" spans="1:14" ht="25.5">
      <c r="A56" s="448">
        <v>52</v>
      </c>
      <c r="B56" s="449">
        <v>1280</v>
      </c>
      <c r="C56" s="451" t="s">
        <v>1386</v>
      </c>
      <c r="D56" s="456" t="s">
        <v>1387</v>
      </c>
      <c r="E56" s="456" t="s">
        <v>1279</v>
      </c>
      <c r="F56" s="452">
        <v>10</v>
      </c>
      <c r="G56" s="453"/>
      <c r="H56" s="454">
        <f t="shared" si="0"/>
        <v>0</v>
      </c>
      <c r="I56" s="455">
        <v>10.23</v>
      </c>
      <c r="J56" s="454">
        <f t="shared" si="1"/>
        <v>102.30000000000001</v>
      </c>
      <c r="K56" s="455">
        <v>11.33</v>
      </c>
      <c r="L56" s="454">
        <f t="shared" si="2"/>
        <v>113.3</v>
      </c>
      <c r="M56" s="455">
        <v>10.72</v>
      </c>
      <c r="N56" s="454">
        <f t="shared" si="3"/>
        <v>107.2</v>
      </c>
    </row>
    <row r="57" spans="1:14" ht="38.25">
      <c r="A57" s="448">
        <v>53</v>
      </c>
      <c r="B57" s="449">
        <v>1282</v>
      </c>
      <c r="C57" s="450" t="s">
        <v>1388</v>
      </c>
      <c r="D57" s="450" t="s">
        <v>1389</v>
      </c>
      <c r="E57" s="451" t="s">
        <v>1279</v>
      </c>
      <c r="F57" s="452">
        <v>1</v>
      </c>
      <c r="G57" s="453">
        <v>0.09</v>
      </c>
      <c r="H57" s="454">
        <f t="shared" si="0"/>
        <v>0.09</v>
      </c>
      <c r="I57" s="455">
        <v>0.08</v>
      </c>
      <c r="J57" s="454">
        <f t="shared" si="1"/>
        <v>0.08</v>
      </c>
      <c r="K57" s="455">
        <v>0.3362</v>
      </c>
      <c r="L57" s="454">
        <f t="shared" si="2"/>
        <v>0.3362</v>
      </c>
      <c r="M57" s="455">
        <v>8.5599999999999996E-2</v>
      </c>
      <c r="N57" s="454">
        <f t="shared" si="3"/>
        <v>8.5599999999999996E-2</v>
      </c>
    </row>
    <row r="58" spans="1:14" ht="25.5">
      <c r="A58" s="448">
        <v>54</v>
      </c>
      <c r="B58" s="449">
        <v>1290</v>
      </c>
      <c r="C58" s="451" t="s">
        <v>1390</v>
      </c>
      <c r="D58" s="451" t="s">
        <v>1391</v>
      </c>
      <c r="E58" s="451" t="s">
        <v>1279</v>
      </c>
      <c r="F58" s="452">
        <v>1</v>
      </c>
      <c r="G58" s="453"/>
      <c r="H58" s="454">
        <f t="shared" si="0"/>
        <v>0</v>
      </c>
      <c r="I58" s="455">
        <v>0</v>
      </c>
      <c r="J58" s="454">
        <f t="shared" si="1"/>
        <v>0</v>
      </c>
      <c r="K58" s="455">
        <v>0</v>
      </c>
      <c r="L58" s="454">
        <f t="shared" si="2"/>
        <v>0</v>
      </c>
      <c r="M58" s="455">
        <v>0</v>
      </c>
      <c r="N58" s="454">
        <f t="shared" si="3"/>
        <v>0</v>
      </c>
    </row>
    <row r="59" spans="1:14" ht="25.5">
      <c r="A59" s="448">
        <v>55</v>
      </c>
      <c r="B59" s="449">
        <v>1291</v>
      </c>
      <c r="C59" s="451" t="s">
        <v>1392</v>
      </c>
      <c r="D59" s="451" t="s">
        <v>1393</v>
      </c>
      <c r="E59" s="451" t="s">
        <v>1279</v>
      </c>
      <c r="F59" s="452">
        <v>1</v>
      </c>
      <c r="G59" s="453">
        <v>6.9</v>
      </c>
      <c r="H59" s="454">
        <f t="shared" si="0"/>
        <v>6.9</v>
      </c>
      <c r="I59" s="455">
        <v>6.62</v>
      </c>
      <c r="J59" s="454">
        <f t="shared" si="1"/>
        <v>6.62</v>
      </c>
      <c r="K59" s="455">
        <v>8.25</v>
      </c>
      <c r="L59" s="454">
        <f t="shared" si="2"/>
        <v>8.25</v>
      </c>
      <c r="M59" s="455">
        <v>6.38</v>
      </c>
      <c r="N59" s="454">
        <f t="shared" si="3"/>
        <v>6.38</v>
      </c>
    </row>
    <row r="60" spans="1:14" ht="25.5">
      <c r="A60" s="448">
        <v>56</v>
      </c>
      <c r="B60" s="449">
        <v>1292</v>
      </c>
      <c r="C60" s="451" t="s">
        <v>1394</v>
      </c>
      <c r="D60" s="451" t="s">
        <v>1395</v>
      </c>
      <c r="E60" s="451" t="s">
        <v>1279</v>
      </c>
      <c r="F60" s="452">
        <v>1</v>
      </c>
      <c r="G60" s="453"/>
      <c r="H60" s="454">
        <f t="shared" si="0"/>
        <v>0</v>
      </c>
      <c r="I60" s="455">
        <v>0</v>
      </c>
      <c r="J60" s="454">
        <f t="shared" si="1"/>
        <v>0</v>
      </c>
      <c r="K60" s="455">
        <v>0</v>
      </c>
      <c r="L60" s="454">
        <f t="shared" si="2"/>
        <v>0</v>
      </c>
      <c r="M60" s="455">
        <v>0</v>
      </c>
      <c r="N60" s="454">
        <f t="shared" si="3"/>
        <v>0</v>
      </c>
    </row>
    <row r="61" spans="1:14" ht="25.5">
      <c r="A61" s="448">
        <v>57</v>
      </c>
      <c r="B61" s="449">
        <v>1293</v>
      </c>
      <c r="C61" s="451" t="s">
        <v>1396</v>
      </c>
      <c r="D61" s="451" t="s">
        <v>1397</v>
      </c>
      <c r="E61" s="451" t="s">
        <v>1279</v>
      </c>
      <c r="F61" s="452">
        <v>1</v>
      </c>
      <c r="G61" s="453"/>
      <c r="H61" s="454">
        <f t="shared" si="0"/>
        <v>0</v>
      </c>
      <c r="I61" s="455">
        <v>0</v>
      </c>
      <c r="J61" s="454">
        <f t="shared" si="1"/>
        <v>0</v>
      </c>
      <c r="K61" s="455">
        <v>0</v>
      </c>
      <c r="L61" s="454">
        <f t="shared" si="2"/>
        <v>0</v>
      </c>
      <c r="M61" s="455">
        <v>0</v>
      </c>
      <c r="N61" s="454">
        <f t="shared" si="3"/>
        <v>0</v>
      </c>
    </row>
    <row r="62" spans="1:14">
      <c r="A62" s="448">
        <v>58</v>
      </c>
      <c r="B62" s="449">
        <v>1340</v>
      </c>
      <c r="C62" s="450" t="s">
        <v>1398</v>
      </c>
      <c r="D62" s="450" t="s">
        <v>1399</v>
      </c>
      <c r="E62" s="451" t="s">
        <v>1279</v>
      </c>
      <c r="F62" s="452">
        <v>40</v>
      </c>
      <c r="G62" s="453">
        <v>2.74</v>
      </c>
      <c r="H62" s="454">
        <f t="shared" si="0"/>
        <v>109.60000000000001</v>
      </c>
      <c r="I62" s="455">
        <v>3.1199999999999997</v>
      </c>
      <c r="J62" s="454">
        <f t="shared" si="1"/>
        <v>124.79999999999998</v>
      </c>
      <c r="K62" s="455">
        <v>1.95</v>
      </c>
      <c r="L62" s="454">
        <f t="shared" si="2"/>
        <v>78</v>
      </c>
      <c r="M62" s="455">
        <v>3.65</v>
      </c>
      <c r="N62" s="454">
        <f t="shared" si="3"/>
        <v>146</v>
      </c>
    </row>
    <row r="63" spans="1:14" ht="25.5">
      <c r="A63" s="448">
        <v>59</v>
      </c>
      <c r="B63" s="449">
        <v>1341</v>
      </c>
      <c r="C63" s="450" t="s">
        <v>1400</v>
      </c>
      <c r="D63" s="450" t="s">
        <v>1401</v>
      </c>
      <c r="E63" s="451" t="s">
        <v>1325</v>
      </c>
      <c r="F63" s="452">
        <v>20</v>
      </c>
      <c r="G63" s="453">
        <v>20.65</v>
      </c>
      <c r="H63" s="454">
        <f t="shared" si="0"/>
        <v>413</v>
      </c>
      <c r="I63" s="455">
        <v>351.13</v>
      </c>
      <c r="J63" s="454">
        <f t="shared" si="1"/>
        <v>7022.6</v>
      </c>
      <c r="K63" s="455">
        <v>159.74</v>
      </c>
      <c r="L63" s="454">
        <f t="shared" si="2"/>
        <v>3194.8</v>
      </c>
      <c r="M63" s="455">
        <v>187.5</v>
      </c>
      <c r="N63" s="454">
        <f t="shared" si="3"/>
        <v>3750</v>
      </c>
    </row>
    <row r="64" spans="1:14" ht="25.5">
      <c r="A64" s="448">
        <v>60</v>
      </c>
      <c r="B64" s="449">
        <v>1342</v>
      </c>
      <c r="C64" s="450" t="s">
        <v>1402</v>
      </c>
      <c r="D64" s="450" t="s">
        <v>1403</v>
      </c>
      <c r="E64" s="451" t="s">
        <v>1325</v>
      </c>
      <c r="F64" s="452">
        <v>1</v>
      </c>
      <c r="G64" s="453">
        <v>23.6</v>
      </c>
      <c r="H64" s="454">
        <f t="shared" si="0"/>
        <v>23.6</v>
      </c>
      <c r="I64" s="455">
        <v>351.13</v>
      </c>
      <c r="J64" s="454">
        <f t="shared" si="1"/>
        <v>351.13</v>
      </c>
      <c r="K64" s="455">
        <v>159.74</v>
      </c>
      <c r="L64" s="454">
        <f t="shared" si="2"/>
        <v>159.74</v>
      </c>
      <c r="M64" s="455">
        <v>212.5</v>
      </c>
      <c r="N64" s="454">
        <f t="shared" si="3"/>
        <v>212.5</v>
      </c>
    </row>
    <row r="65" spans="1:14" ht="25.5">
      <c r="A65" s="448">
        <v>61</v>
      </c>
      <c r="B65" s="449">
        <v>1343</v>
      </c>
      <c r="C65" s="450" t="s">
        <v>1404</v>
      </c>
      <c r="D65" s="450" t="s">
        <v>1404</v>
      </c>
      <c r="E65" s="451" t="s">
        <v>1279</v>
      </c>
      <c r="F65" s="452">
        <v>1</v>
      </c>
      <c r="G65" s="453"/>
      <c r="H65" s="454">
        <f t="shared" si="0"/>
        <v>0</v>
      </c>
      <c r="I65" s="455">
        <v>0</v>
      </c>
      <c r="J65" s="454">
        <f t="shared" si="1"/>
        <v>0</v>
      </c>
      <c r="K65" s="455">
        <v>0</v>
      </c>
      <c r="L65" s="454">
        <f t="shared" si="2"/>
        <v>0</v>
      </c>
      <c r="M65" s="455">
        <v>0</v>
      </c>
      <c r="N65" s="454">
        <f t="shared" si="3"/>
        <v>0</v>
      </c>
    </row>
    <row r="66" spans="1:14" ht="25.5">
      <c r="A66" s="448">
        <v>62</v>
      </c>
      <c r="B66" s="449">
        <v>1349</v>
      </c>
      <c r="C66" s="450" t="s">
        <v>1405</v>
      </c>
      <c r="D66" s="456" t="s">
        <v>1406</v>
      </c>
      <c r="E66" s="456" t="s">
        <v>1407</v>
      </c>
      <c r="F66" s="452">
        <v>40</v>
      </c>
      <c r="G66" s="453">
        <v>0.52</v>
      </c>
      <c r="H66" s="454">
        <f t="shared" si="0"/>
        <v>20.8</v>
      </c>
      <c r="I66" s="455">
        <v>0.74</v>
      </c>
      <c r="J66" s="454">
        <f t="shared" si="1"/>
        <v>29.6</v>
      </c>
      <c r="K66" s="455">
        <v>5</v>
      </c>
      <c r="L66" s="454">
        <f t="shared" si="2"/>
        <v>200</v>
      </c>
      <c r="M66" s="455">
        <v>0.503</v>
      </c>
      <c r="N66" s="454">
        <f t="shared" si="3"/>
        <v>20.12</v>
      </c>
    </row>
    <row r="67" spans="1:14" ht="25.5">
      <c r="A67" s="448">
        <v>63</v>
      </c>
      <c r="B67" s="449">
        <v>1350</v>
      </c>
      <c r="C67" s="450" t="s">
        <v>1408</v>
      </c>
      <c r="D67" s="450" t="s">
        <v>1409</v>
      </c>
      <c r="E67" s="451" t="s">
        <v>1325</v>
      </c>
      <c r="F67" s="452">
        <v>365</v>
      </c>
      <c r="G67" s="453">
        <v>5.69</v>
      </c>
      <c r="H67" s="454">
        <f t="shared" si="0"/>
        <v>2076.8500000000004</v>
      </c>
      <c r="I67" s="455">
        <v>8.6999999999999993</v>
      </c>
      <c r="J67" s="454">
        <f t="shared" si="1"/>
        <v>3175.4999999999995</v>
      </c>
      <c r="K67" s="455">
        <v>7.19</v>
      </c>
      <c r="L67" s="454">
        <f t="shared" si="2"/>
        <v>2624.3500000000004</v>
      </c>
      <c r="M67" s="455">
        <v>5.21</v>
      </c>
      <c r="N67" s="454">
        <f t="shared" si="3"/>
        <v>1901.65</v>
      </c>
    </row>
    <row r="68" spans="1:14" ht="25.5">
      <c r="A68" s="448">
        <v>64</v>
      </c>
      <c r="B68" s="449">
        <v>1357</v>
      </c>
      <c r="C68" s="450" t="s">
        <v>1410</v>
      </c>
      <c r="D68" s="450" t="s">
        <v>1411</v>
      </c>
      <c r="E68" s="451" t="s">
        <v>1279</v>
      </c>
      <c r="F68" s="452">
        <v>1</v>
      </c>
      <c r="G68" s="453"/>
      <c r="H68" s="454">
        <f t="shared" si="0"/>
        <v>0</v>
      </c>
      <c r="I68" s="455">
        <v>51.54</v>
      </c>
      <c r="J68" s="454">
        <f t="shared" si="1"/>
        <v>51.54</v>
      </c>
      <c r="K68" s="455">
        <v>0</v>
      </c>
      <c r="L68" s="454">
        <f t="shared" si="2"/>
        <v>0</v>
      </c>
      <c r="M68" s="455">
        <v>48.58</v>
      </c>
      <c r="N68" s="454">
        <f t="shared" si="3"/>
        <v>48.58</v>
      </c>
    </row>
    <row r="69" spans="1:14">
      <c r="A69" s="448">
        <v>65</v>
      </c>
      <c r="B69" s="449">
        <v>1360</v>
      </c>
      <c r="C69" s="450" t="s">
        <v>1412</v>
      </c>
      <c r="D69" s="451" t="s">
        <v>1413</v>
      </c>
      <c r="E69" s="451" t="s">
        <v>1279</v>
      </c>
      <c r="F69" s="452">
        <v>1</v>
      </c>
      <c r="G69" s="453">
        <v>1.24</v>
      </c>
      <c r="H69" s="454">
        <f t="shared" si="0"/>
        <v>1.24</v>
      </c>
      <c r="I69" s="455">
        <v>1.71</v>
      </c>
      <c r="J69" s="454">
        <f t="shared" si="1"/>
        <v>1.71</v>
      </c>
      <c r="K69" s="455">
        <v>2.33</v>
      </c>
      <c r="L69" s="454">
        <f t="shared" si="2"/>
        <v>2.33</v>
      </c>
      <c r="M69" s="455">
        <v>1.35</v>
      </c>
      <c r="N69" s="454">
        <f t="shared" si="3"/>
        <v>1.35</v>
      </c>
    </row>
    <row r="70" spans="1:14" ht="25.5">
      <c r="A70" s="448">
        <v>66</v>
      </c>
      <c r="B70" s="449">
        <v>1361</v>
      </c>
      <c r="C70" s="450" t="s">
        <v>1414</v>
      </c>
      <c r="D70" s="450" t="s">
        <v>1415</v>
      </c>
      <c r="E70" s="451" t="s">
        <v>1279</v>
      </c>
      <c r="F70" s="452">
        <v>18</v>
      </c>
      <c r="G70" s="453">
        <v>21.45</v>
      </c>
      <c r="H70" s="454">
        <f t="shared" ref="H70:H133" si="4">SUM(F70*G70)</f>
        <v>386.09999999999997</v>
      </c>
      <c r="I70" s="455">
        <v>6.9799999999999995</v>
      </c>
      <c r="J70" s="454">
        <f t="shared" ref="J70:J133" si="5">SUM(F70*I70)</f>
        <v>125.63999999999999</v>
      </c>
      <c r="K70" s="455">
        <v>16.670000000000002</v>
      </c>
      <c r="L70" s="454">
        <f t="shared" ref="L70:L133" si="6">SUM(F70*K70)</f>
        <v>300.06000000000006</v>
      </c>
      <c r="M70" s="455">
        <v>18.75</v>
      </c>
      <c r="N70" s="454">
        <f t="shared" ref="N70:N133" si="7">SUM(F70*M70)</f>
        <v>337.5</v>
      </c>
    </row>
    <row r="71" spans="1:14" ht="25.5">
      <c r="A71" s="448">
        <v>67</v>
      </c>
      <c r="B71" s="449">
        <v>1379</v>
      </c>
      <c r="C71" s="450" t="s">
        <v>1416</v>
      </c>
      <c r="D71" s="456"/>
      <c r="E71" s="456" t="s">
        <v>1279</v>
      </c>
      <c r="F71" s="452">
        <v>1</v>
      </c>
      <c r="G71" s="453"/>
      <c r="H71" s="454">
        <f t="shared" si="4"/>
        <v>0</v>
      </c>
      <c r="I71" s="455">
        <v>0</v>
      </c>
      <c r="J71" s="454">
        <f t="shared" si="5"/>
        <v>0</v>
      </c>
      <c r="K71" s="455">
        <v>0</v>
      </c>
      <c r="L71" s="454">
        <f t="shared" si="6"/>
        <v>0</v>
      </c>
      <c r="M71" s="455">
        <v>0</v>
      </c>
      <c r="N71" s="454">
        <f t="shared" si="7"/>
        <v>0</v>
      </c>
    </row>
    <row r="72" spans="1:14" ht="25.5">
      <c r="A72" s="448">
        <v>68</v>
      </c>
      <c r="B72" s="449">
        <v>1380</v>
      </c>
      <c r="C72" s="450" t="s">
        <v>1417</v>
      </c>
      <c r="D72" s="456"/>
      <c r="E72" s="456" t="s">
        <v>1279</v>
      </c>
      <c r="F72" s="452">
        <v>1</v>
      </c>
      <c r="G72" s="453">
        <v>45.65</v>
      </c>
      <c r="H72" s="454">
        <f t="shared" si="4"/>
        <v>45.65</v>
      </c>
      <c r="I72" s="455">
        <v>125.41000000000001</v>
      </c>
      <c r="J72" s="454">
        <f t="shared" si="5"/>
        <v>125.41000000000001</v>
      </c>
      <c r="K72" s="455">
        <v>48.23</v>
      </c>
      <c r="L72" s="454">
        <f t="shared" si="6"/>
        <v>48.23</v>
      </c>
      <c r="M72" s="455">
        <v>0</v>
      </c>
      <c r="N72" s="454">
        <f t="shared" si="7"/>
        <v>0</v>
      </c>
    </row>
    <row r="73" spans="1:14" ht="25.5">
      <c r="A73" s="448">
        <v>69</v>
      </c>
      <c r="B73" s="449">
        <v>1381</v>
      </c>
      <c r="C73" s="451" t="s">
        <v>1418</v>
      </c>
      <c r="D73" s="456"/>
      <c r="E73" s="456" t="s">
        <v>1279</v>
      </c>
      <c r="F73" s="452">
        <v>1</v>
      </c>
      <c r="G73" s="453">
        <v>15.45</v>
      </c>
      <c r="H73" s="454">
        <f t="shared" si="4"/>
        <v>15.45</v>
      </c>
      <c r="I73" s="455">
        <v>0</v>
      </c>
      <c r="J73" s="454">
        <f t="shared" si="5"/>
        <v>0</v>
      </c>
      <c r="K73" s="455">
        <v>0</v>
      </c>
      <c r="L73" s="454">
        <f t="shared" si="6"/>
        <v>0</v>
      </c>
      <c r="M73" s="455">
        <v>0</v>
      </c>
      <c r="N73" s="454">
        <f t="shared" si="7"/>
        <v>0</v>
      </c>
    </row>
    <row r="74" spans="1:14" ht="25.5">
      <c r="A74" s="448">
        <v>70</v>
      </c>
      <c r="B74" s="449">
        <v>1401</v>
      </c>
      <c r="C74" s="450" t="s">
        <v>1419</v>
      </c>
      <c r="D74" s="450" t="s">
        <v>1420</v>
      </c>
      <c r="E74" s="451" t="s">
        <v>1304</v>
      </c>
      <c r="F74" s="452">
        <v>1</v>
      </c>
      <c r="G74" s="453">
        <v>92.46</v>
      </c>
      <c r="H74" s="454">
        <f t="shared" si="4"/>
        <v>92.46</v>
      </c>
      <c r="I74" s="455">
        <v>104.08</v>
      </c>
      <c r="J74" s="454">
        <f t="shared" si="5"/>
        <v>104.08</v>
      </c>
      <c r="K74" s="455">
        <v>108</v>
      </c>
      <c r="L74" s="454">
        <f t="shared" si="6"/>
        <v>108</v>
      </c>
      <c r="M74" s="455">
        <v>136</v>
      </c>
      <c r="N74" s="454">
        <f t="shared" si="7"/>
        <v>136</v>
      </c>
    </row>
    <row r="75" spans="1:14" ht="25.5">
      <c r="A75" s="448">
        <v>71</v>
      </c>
      <c r="B75" s="449">
        <v>1402</v>
      </c>
      <c r="C75" s="450" t="s">
        <v>1421</v>
      </c>
      <c r="D75" s="450" t="s">
        <v>1422</v>
      </c>
      <c r="E75" s="451" t="s">
        <v>1304</v>
      </c>
      <c r="F75" s="452">
        <v>1</v>
      </c>
      <c r="G75" s="453">
        <v>98.04</v>
      </c>
      <c r="H75" s="454">
        <f t="shared" si="4"/>
        <v>98.04</v>
      </c>
      <c r="I75" s="455">
        <v>109.29</v>
      </c>
      <c r="J75" s="454">
        <f t="shared" si="5"/>
        <v>109.29</v>
      </c>
      <c r="K75" s="455">
        <v>108</v>
      </c>
      <c r="L75" s="454">
        <f t="shared" si="6"/>
        <v>108</v>
      </c>
      <c r="M75" s="455">
        <v>77.25</v>
      </c>
      <c r="N75" s="454">
        <f t="shared" si="7"/>
        <v>77.25</v>
      </c>
    </row>
    <row r="76" spans="1:14" ht="25.5">
      <c r="A76" s="448">
        <v>72</v>
      </c>
      <c r="B76" s="449">
        <v>1403</v>
      </c>
      <c r="C76" s="450" t="s">
        <v>1423</v>
      </c>
      <c r="D76" s="450" t="s">
        <v>1424</v>
      </c>
      <c r="E76" s="451" t="s">
        <v>1304</v>
      </c>
      <c r="F76" s="452" t="s">
        <v>1425</v>
      </c>
      <c r="G76" s="453">
        <v>10.06</v>
      </c>
      <c r="H76" s="454">
        <f t="shared" si="4"/>
        <v>10.06</v>
      </c>
      <c r="I76" s="455">
        <v>20.560000000000002</v>
      </c>
      <c r="J76" s="454">
        <f t="shared" si="5"/>
        <v>20.560000000000002</v>
      </c>
      <c r="K76" s="455">
        <v>24.43</v>
      </c>
      <c r="L76" s="454">
        <f t="shared" si="6"/>
        <v>24.43</v>
      </c>
      <c r="M76" s="455">
        <v>19</v>
      </c>
      <c r="N76" s="454">
        <f t="shared" si="7"/>
        <v>19</v>
      </c>
    </row>
    <row r="77" spans="1:14" ht="25.5">
      <c r="A77" s="448">
        <v>73</v>
      </c>
      <c r="B77" s="449">
        <v>1404</v>
      </c>
      <c r="C77" s="450" t="s">
        <v>1426</v>
      </c>
      <c r="D77" s="450" t="s">
        <v>1427</v>
      </c>
      <c r="E77" s="451" t="s">
        <v>1428</v>
      </c>
      <c r="F77" s="452">
        <v>90</v>
      </c>
      <c r="G77" s="453">
        <v>94.75</v>
      </c>
      <c r="H77" s="454">
        <f t="shared" si="4"/>
        <v>8527.5</v>
      </c>
      <c r="I77" s="455">
        <v>88.910000000000011</v>
      </c>
      <c r="J77" s="454">
        <f t="shared" si="5"/>
        <v>8001.9000000000005</v>
      </c>
      <c r="K77" s="455">
        <v>76.95</v>
      </c>
      <c r="L77" s="454">
        <f t="shared" si="6"/>
        <v>6925.5</v>
      </c>
      <c r="M77" s="455">
        <v>93.8</v>
      </c>
      <c r="N77" s="454">
        <f t="shared" si="7"/>
        <v>8442</v>
      </c>
    </row>
    <row r="78" spans="1:14" ht="25.5">
      <c r="A78" s="448">
        <v>74</v>
      </c>
      <c r="B78" s="449">
        <v>1405</v>
      </c>
      <c r="C78" s="450" t="s">
        <v>1429</v>
      </c>
      <c r="D78" s="450" t="s">
        <v>1430</v>
      </c>
      <c r="E78" s="451" t="s">
        <v>1428</v>
      </c>
      <c r="F78" s="452">
        <v>70</v>
      </c>
      <c r="G78" s="453">
        <v>94.75</v>
      </c>
      <c r="H78" s="454">
        <f t="shared" si="4"/>
        <v>6632.5</v>
      </c>
      <c r="I78" s="455">
        <v>88.910000000000011</v>
      </c>
      <c r="J78" s="454">
        <f t="shared" si="5"/>
        <v>6223.7000000000007</v>
      </c>
      <c r="K78" s="455">
        <v>76.95</v>
      </c>
      <c r="L78" s="454">
        <f t="shared" si="6"/>
        <v>5386.5</v>
      </c>
      <c r="M78" s="455">
        <v>93.8</v>
      </c>
      <c r="N78" s="454">
        <f t="shared" si="7"/>
        <v>6566</v>
      </c>
    </row>
    <row r="79" spans="1:14" ht="25.5">
      <c r="A79" s="448">
        <v>75</v>
      </c>
      <c r="B79" s="449">
        <v>1406</v>
      </c>
      <c r="C79" s="450" t="s">
        <v>1431</v>
      </c>
      <c r="D79" s="450" t="s">
        <v>1432</v>
      </c>
      <c r="E79" s="451" t="s">
        <v>1428</v>
      </c>
      <c r="F79" s="452">
        <v>3</v>
      </c>
      <c r="G79" s="453">
        <v>94.75</v>
      </c>
      <c r="H79" s="454">
        <f t="shared" si="4"/>
        <v>284.25</v>
      </c>
      <c r="I79" s="455">
        <v>88.910000000000011</v>
      </c>
      <c r="J79" s="454">
        <f t="shared" si="5"/>
        <v>266.73</v>
      </c>
      <c r="K79" s="455">
        <v>76.95</v>
      </c>
      <c r="L79" s="454">
        <f t="shared" si="6"/>
        <v>230.85000000000002</v>
      </c>
      <c r="M79" s="455">
        <v>93.8</v>
      </c>
      <c r="N79" s="454">
        <f t="shared" si="7"/>
        <v>281.39999999999998</v>
      </c>
    </row>
    <row r="80" spans="1:14" ht="25.5">
      <c r="A80" s="448">
        <v>76</v>
      </c>
      <c r="B80" s="449">
        <v>1407</v>
      </c>
      <c r="C80" s="450" t="s">
        <v>1433</v>
      </c>
      <c r="D80" s="450" t="s">
        <v>1434</v>
      </c>
      <c r="E80" s="451" t="s">
        <v>1428</v>
      </c>
      <c r="F80" s="452">
        <v>19</v>
      </c>
      <c r="G80" s="453">
        <v>69.45</v>
      </c>
      <c r="H80" s="454">
        <f t="shared" si="4"/>
        <v>1319.55</v>
      </c>
      <c r="I80" s="455">
        <v>63.41</v>
      </c>
      <c r="J80" s="454">
        <f t="shared" si="5"/>
        <v>1204.79</v>
      </c>
      <c r="K80" s="455">
        <v>62.95</v>
      </c>
      <c r="L80" s="454">
        <f t="shared" si="6"/>
        <v>1196.05</v>
      </c>
      <c r="M80" s="455">
        <v>68.3</v>
      </c>
      <c r="N80" s="454">
        <f t="shared" si="7"/>
        <v>1297.7</v>
      </c>
    </row>
    <row r="81" spans="1:14" ht="25.5">
      <c r="A81" s="448">
        <v>77</v>
      </c>
      <c r="B81" s="449">
        <v>1408</v>
      </c>
      <c r="C81" s="450" t="s">
        <v>1435</v>
      </c>
      <c r="D81" s="450" t="s">
        <v>1434</v>
      </c>
      <c r="E81" s="451" t="s">
        <v>1428</v>
      </c>
      <c r="F81" s="452">
        <v>18</v>
      </c>
      <c r="G81" s="453">
        <v>69.45</v>
      </c>
      <c r="H81" s="454">
        <f t="shared" si="4"/>
        <v>1250.1000000000001</v>
      </c>
      <c r="I81" s="455">
        <v>63.41</v>
      </c>
      <c r="J81" s="454">
        <f t="shared" si="5"/>
        <v>1141.3799999999999</v>
      </c>
      <c r="K81" s="455">
        <v>62.95</v>
      </c>
      <c r="L81" s="454">
        <f t="shared" si="6"/>
        <v>1133.1000000000001</v>
      </c>
      <c r="M81" s="455">
        <v>68.3</v>
      </c>
      <c r="N81" s="454">
        <f t="shared" si="7"/>
        <v>1229.3999999999999</v>
      </c>
    </row>
    <row r="82" spans="1:14">
      <c r="A82" s="448">
        <v>78</v>
      </c>
      <c r="B82" s="449">
        <v>1411</v>
      </c>
      <c r="C82" s="450" t="s">
        <v>1436</v>
      </c>
      <c r="D82" s="456" t="s">
        <v>1437</v>
      </c>
      <c r="E82" s="456" t="s">
        <v>1279</v>
      </c>
      <c r="F82" s="452">
        <v>45</v>
      </c>
      <c r="G82" s="453">
        <v>1</v>
      </c>
      <c r="H82" s="454">
        <f t="shared" si="4"/>
        <v>45</v>
      </c>
      <c r="I82" s="455">
        <v>0.53</v>
      </c>
      <c r="J82" s="454">
        <f t="shared" si="5"/>
        <v>23.85</v>
      </c>
      <c r="K82" s="455">
        <v>0.91</v>
      </c>
      <c r="L82" s="454">
        <f t="shared" si="6"/>
        <v>40.950000000000003</v>
      </c>
      <c r="M82" s="455">
        <v>1.1599999999999999</v>
      </c>
      <c r="N82" s="454">
        <f t="shared" si="7"/>
        <v>52.199999999999996</v>
      </c>
    </row>
    <row r="83" spans="1:14" ht="25.5">
      <c r="A83" s="448">
        <v>79</v>
      </c>
      <c r="B83" s="449">
        <v>1415</v>
      </c>
      <c r="C83" s="450" t="s">
        <v>1438</v>
      </c>
      <c r="D83" s="450" t="s">
        <v>1439</v>
      </c>
      <c r="E83" s="451" t="s">
        <v>1279</v>
      </c>
      <c r="F83" s="452">
        <v>100</v>
      </c>
      <c r="G83" s="453"/>
      <c r="H83" s="454">
        <f t="shared" si="4"/>
        <v>0</v>
      </c>
      <c r="I83" s="455">
        <v>3.21</v>
      </c>
      <c r="J83" s="454">
        <f t="shared" si="5"/>
        <v>321</v>
      </c>
      <c r="K83" s="455">
        <v>0</v>
      </c>
      <c r="L83" s="454">
        <f t="shared" si="6"/>
        <v>0</v>
      </c>
      <c r="M83" s="455">
        <v>6.19</v>
      </c>
      <c r="N83" s="454">
        <f t="shared" si="7"/>
        <v>619</v>
      </c>
    </row>
    <row r="84" spans="1:14" ht="25.5">
      <c r="A84" s="448">
        <v>80</v>
      </c>
      <c r="B84" s="449">
        <v>1416</v>
      </c>
      <c r="C84" s="450" t="s">
        <v>1440</v>
      </c>
      <c r="D84" s="450" t="s">
        <v>1441</v>
      </c>
      <c r="E84" s="451" t="s">
        <v>1279</v>
      </c>
      <c r="F84" s="452">
        <v>1</v>
      </c>
      <c r="G84" s="453">
        <v>4.22</v>
      </c>
      <c r="H84" s="454">
        <f t="shared" si="4"/>
        <v>4.22</v>
      </c>
      <c r="I84" s="455">
        <v>0.86</v>
      </c>
      <c r="J84" s="454">
        <f t="shared" si="5"/>
        <v>0.86</v>
      </c>
      <c r="K84" s="455">
        <v>4.0199999999999996</v>
      </c>
      <c r="L84" s="454">
        <f t="shared" si="6"/>
        <v>4.0199999999999996</v>
      </c>
      <c r="M84" s="455">
        <v>0</v>
      </c>
      <c r="N84" s="454">
        <f t="shared" si="7"/>
        <v>0</v>
      </c>
    </row>
    <row r="85" spans="1:14" ht="25.5">
      <c r="A85" s="448">
        <v>81</v>
      </c>
      <c r="B85" s="449">
        <v>1417</v>
      </c>
      <c r="C85" s="450" t="s">
        <v>1442</v>
      </c>
      <c r="D85" s="450" t="s">
        <v>1443</v>
      </c>
      <c r="E85" s="451" t="s">
        <v>1279</v>
      </c>
      <c r="F85" s="452" t="s">
        <v>1444</v>
      </c>
      <c r="G85" s="453">
        <v>0.54</v>
      </c>
      <c r="H85" s="454">
        <f t="shared" si="4"/>
        <v>6.48</v>
      </c>
      <c r="I85" s="455">
        <v>0</v>
      </c>
      <c r="J85" s="454">
        <f t="shared" si="5"/>
        <v>0</v>
      </c>
      <c r="K85" s="455">
        <v>21.95</v>
      </c>
      <c r="L85" s="454">
        <f t="shared" si="6"/>
        <v>263.39999999999998</v>
      </c>
      <c r="M85" s="455">
        <v>15.09</v>
      </c>
      <c r="N85" s="454">
        <f t="shared" si="7"/>
        <v>181.07999999999998</v>
      </c>
    </row>
    <row r="86" spans="1:14" ht="25.5">
      <c r="A86" s="448">
        <v>82</v>
      </c>
      <c r="B86" s="449">
        <v>1420</v>
      </c>
      <c r="C86" s="450" t="s">
        <v>1445</v>
      </c>
      <c r="D86" s="450" t="s">
        <v>1446</v>
      </c>
      <c r="E86" s="451" t="s">
        <v>1447</v>
      </c>
      <c r="F86" s="452">
        <v>20</v>
      </c>
      <c r="G86" s="453">
        <v>59.5</v>
      </c>
      <c r="H86" s="454">
        <f t="shared" si="4"/>
        <v>1190</v>
      </c>
      <c r="I86" s="455">
        <v>73.930000000000007</v>
      </c>
      <c r="J86" s="454">
        <f t="shared" si="5"/>
        <v>1478.6000000000001</v>
      </c>
      <c r="K86" s="455">
        <v>60.48</v>
      </c>
      <c r="L86" s="454">
        <f t="shared" si="6"/>
        <v>1209.5999999999999</v>
      </c>
      <c r="M86" s="455">
        <v>45.12</v>
      </c>
      <c r="N86" s="454">
        <f t="shared" si="7"/>
        <v>902.4</v>
      </c>
    </row>
    <row r="87" spans="1:14" ht="25.5">
      <c r="A87" s="448">
        <v>83</v>
      </c>
      <c r="B87" s="449">
        <v>1427</v>
      </c>
      <c r="C87" s="450" t="s">
        <v>1448</v>
      </c>
      <c r="D87" s="456"/>
      <c r="E87" s="456" t="s">
        <v>1279</v>
      </c>
      <c r="F87" s="452">
        <v>1</v>
      </c>
      <c r="G87" s="453">
        <v>2.87</v>
      </c>
      <c r="H87" s="454">
        <f t="shared" si="4"/>
        <v>2.87</v>
      </c>
      <c r="I87" s="455">
        <v>0.04</v>
      </c>
      <c r="J87" s="454">
        <f t="shared" si="5"/>
        <v>0.04</v>
      </c>
      <c r="K87" s="455">
        <v>3.0200000000000001E-2</v>
      </c>
      <c r="L87" s="454">
        <f t="shared" si="6"/>
        <v>3.0200000000000001E-2</v>
      </c>
      <c r="M87" s="455">
        <v>3.29</v>
      </c>
      <c r="N87" s="454">
        <f t="shared" si="7"/>
        <v>3.29</v>
      </c>
    </row>
    <row r="88" spans="1:14" ht="38.25">
      <c r="A88" s="448">
        <v>84</v>
      </c>
      <c r="B88" s="449">
        <v>1456</v>
      </c>
      <c r="C88" s="450" t="s">
        <v>1449</v>
      </c>
      <c r="D88" s="450" t="s">
        <v>1450</v>
      </c>
      <c r="E88" s="451" t="s">
        <v>1451</v>
      </c>
      <c r="F88" s="452">
        <v>50</v>
      </c>
      <c r="G88" s="453">
        <v>1.3</v>
      </c>
      <c r="H88" s="454">
        <f t="shared" si="4"/>
        <v>65</v>
      </c>
      <c r="I88" s="455">
        <v>1.1300000000000001</v>
      </c>
      <c r="J88" s="454">
        <f t="shared" si="5"/>
        <v>56.500000000000007</v>
      </c>
      <c r="K88" s="455">
        <v>1.32</v>
      </c>
      <c r="L88" s="454">
        <f t="shared" si="6"/>
        <v>66</v>
      </c>
      <c r="M88" s="455">
        <v>1.31</v>
      </c>
      <c r="N88" s="454">
        <f t="shared" si="7"/>
        <v>65.5</v>
      </c>
    </row>
    <row r="89" spans="1:14">
      <c r="A89" s="448">
        <v>85</v>
      </c>
      <c r="B89" s="449">
        <v>1516</v>
      </c>
      <c r="C89" s="450" t="s">
        <v>1452</v>
      </c>
      <c r="D89" s="450" t="s">
        <v>1453</v>
      </c>
      <c r="E89" s="451" t="s">
        <v>1279</v>
      </c>
      <c r="F89" s="452">
        <v>25</v>
      </c>
      <c r="G89" s="453">
        <v>0.56000000000000005</v>
      </c>
      <c r="H89" s="454">
        <f t="shared" si="4"/>
        <v>14.000000000000002</v>
      </c>
      <c r="I89" s="455">
        <v>0.87</v>
      </c>
      <c r="J89" s="454">
        <f t="shared" si="5"/>
        <v>21.75</v>
      </c>
      <c r="K89" s="455">
        <v>0.73</v>
      </c>
      <c r="L89" s="454">
        <f t="shared" si="6"/>
        <v>18.25</v>
      </c>
      <c r="M89" s="455">
        <v>0.68</v>
      </c>
      <c r="N89" s="454">
        <f t="shared" si="7"/>
        <v>17</v>
      </c>
    </row>
    <row r="90" spans="1:14" ht="25.5">
      <c r="A90" s="448">
        <v>86</v>
      </c>
      <c r="B90" s="449">
        <v>1550</v>
      </c>
      <c r="C90" s="450" t="s">
        <v>1454</v>
      </c>
      <c r="D90" s="456"/>
      <c r="E90" s="456" t="s">
        <v>1279</v>
      </c>
      <c r="F90" s="452">
        <v>130</v>
      </c>
      <c r="G90" s="453">
        <v>1.78</v>
      </c>
      <c r="H90" s="454">
        <f t="shared" si="4"/>
        <v>231.4</v>
      </c>
      <c r="I90" s="455">
        <v>0.02</v>
      </c>
      <c r="J90" s="454">
        <f t="shared" si="5"/>
        <v>2.6</v>
      </c>
      <c r="K90" s="455">
        <v>7.7499999999999999E-3</v>
      </c>
      <c r="L90" s="454">
        <f t="shared" si="6"/>
        <v>1.0075000000000001</v>
      </c>
      <c r="M90" s="455">
        <v>8.3000000000000001E-3</v>
      </c>
      <c r="N90" s="454">
        <f t="shared" si="7"/>
        <v>1.079</v>
      </c>
    </row>
    <row r="91" spans="1:14">
      <c r="A91" s="448">
        <v>87</v>
      </c>
      <c r="B91" s="449">
        <v>1551</v>
      </c>
      <c r="C91" s="450" t="s">
        <v>1455</v>
      </c>
      <c r="D91" s="456"/>
      <c r="E91" s="456" t="s">
        <v>1279</v>
      </c>
      <c r="F91" s="452">
        <v>1</v>
      </c>
      <c r="G91" s="453">
        <v>1.17</v>
      </c>
      <c r="H91" s="454">
        <f t="shared" si="4"/>
        <v>1.17</v>
      </c>
      <c r="I91" s="455">
        <v>0.05</v>
      </c>
      <c r="J91" s="454">
        <f t="shared" si="5"/>
        <v>0.05</v>
      </c>
      <c r="K91" s="455">
        <v>1.44</v>
      </c>
      <c r="L91" s="454">
        <f t="shared" si="6"/>
        <v>1.44</v>
      </c>
      <c r="M91" s="455">
        <v>1.86</v>
      </c>
      <c r="N91" s="454">
        <f t="shared" si="7"/>
        <v>1.86</v>
      </c>
    </row>
    <row r="92" spans="1:14">
      <c r="A92" s="448">
        <v>88</v>
      </c>
      <c r="B92" s="449">
        <v>1552</v>
      </c>
      <c r="C92" s="450" t="s">
        <v>1456</v>
      </c>
      <c r="D92" s="450" t="s">
        <v>1457</v>
      </c>
      <c r="E92" s="451" t="s">
        <v>1279</v>
      </c>
      <c r="F92" s="452" t="s">
        <v>1458</v>
      </c>
      <c r="G92" s="453">
        <v>3.6</v>
      </c>
      <c r="H92" s="454">
        <f t="shared" si="4"/>
        <v>216</v>
      </c>
      <c r="I92" s="455">
        <v>0.16</v>
      </c>
      <c r="J92" s="454">
        <f t="shared" si="5"/>
        <v>9.6</v>
      </c>
      <c r="K92" s="455">
        <v>0.17050000000000001</v>
      </c>
      <c r="L92" s="454">
        <f t="shared" si="6"/>
        <v>10.23</v>
      </c>
      <c r="M92" s="455">
        <v>0.17799999999999999</v>
      </c>
      <c r="N92" s="454">
        <f t="shared" si="7"/>
        <v>10.68</v>
      </c>
    </row>
    <row r="93" spans="1:14" ht="25.5">
      <c r="A93" s="448">
        <v>89</v>
      </c>
      <c r="B93" s="449">
        <v>1553</v>
      </c>
      <c r="C93" s="450" t="s">
        <v>1459</v>
      </c>
      <c r="D93" s="450" t="s">
        <v>1460</v>
      </c>
      <c r="E93" s="451" t="s">
        <v>1279</v>
      </c>
      <c r="F93" s="452">
        <v>1</v>
      </c>
      <c r="G93" s="453">
        <v>2.88</v>
      </c>
      <c r="H93" s="454">
        <f t="shared" si="4"/>
        <v>2.88</v>
      </c>
      <c r="I93" s="455">
        <v>2.96</v>
      </c>
      <c r="J93" s="454">
        <f t="shared" si="5"/>
        <v>2.96</v>
      </c>
      <c r="K93" s="455">
        <v>2.86</v>
      </c>
      <c r="L93" s="454">
        <f t="shared" si="6"/>
        <v>2.86</v>
      </c>
      <c r="M93" s="455">
        <v>2.8</v>
      </c>
      <c r="N93" s="454">
        <f t="shared" si="7"/>
        <v>2.8</v>
      </c>
    </row>
    <row r="94" spans="1:14">
      <c r="A94" s="448">
        <v>90</v>
      </c>
      <c r="B94" s="449">
        <v>1554</v>
      </c>
      <c r="C94" s="450" t="s">
        <v>1461</v>
      </c>
      <c r="D94" s="456" t="s">
        <v>1462</v>
      </c>
      <c r="E94" s="456" t="s">
        <v>1279</v>
      </c>
      <c r="F94" s="452">
        <v>906</v>
      </c>
      <c r="G94" s="453">
        <v>1.43</v>
      </c>
      <c r="H94" s="454">
        <f t="shared" si="4"/>
        <v>1295.58</v>
      </c>
      <c r="I94" s="455">
        <v>0.09</v>
      </c>
      <c r="J94" s="454">
        <f t="shared" si="5"/>
        <v>81.539999999999992</v>
      </c>
      <c r="K94" s="455">
        <v>0.1192</v>
      </c>
      <c r="L94" s="454">
        <f t="shared" si="6"/>
        <v>107.9952</v>
      </c>
      <c r="M94" s="455">
        <v>0.12916</v>
      </c>
      <c r="N94" s="454">
        <f t="shared" si="7"/>
        <v>117.01895999999999</v>
      </c>
    </row>
    <row r="95" spans="1:14">
      <c r="A95" s="448">
        <v>91</v>
      </c>
      <c r="B95" s="449">
        <v>1556</v>
      </c>
      <c r="C95" s="450" t="s">
        <v>1463</v>
      </c>
      <c r="D95" s="456"/>
      <c r="E95" s="456" t="s">
        <v>1279</v>
      </c>
      <c r="F95" s="452">
        <v>100</v>
      </c>
      <c r="G95" s="453">
        <v>5.58</v>
      </c>
      <c r="H95" s="454">
        <f t="shared" si="4"/>
        <v>558</v>
      </c>
      <c r="I95" s="455">
        <v>0.57000000000000006</v>
      </c>
      <c r="J95" s="454">
        <f t="shared" si="5"/>
        <v>57.000000000000007</v>
      </c>
      <c r="K95" s="455">
        <v>0.60340000000000005</v>
      </c>
      <c r="L95" s="454">
        <f t="shared" si="6"/>
        <v>60.34</v>
      </c>
      <c r="M95" s="455">
        <v>0.66</v>
      </c>
      <c r="N95" s="454">
        <f t="shared" si="7"/>
        <v>66</v>
      </c>
    </row>
    <row r="96" spans="1:14" ht="25.5">
      <c r="A96" s="448">
        <v>92</v>
      </c>
      <c r="B96" s="449">
        <v>1557</v>
      </c>
      <c r="C96" s="450" t="s">
        <v>1464</v>
      </c>
      <c r="D96" s="450" t="s">
        <v>1465</v>
      </c>
      <c r="E96" s="451" t="s">
        <v>1466</v>
      </c>
      <c r="F96" s="452">
        <v>51</v>
      </c>
      <c r="G96" s="453">
        <v>1.1000000000000001</v>
      </c>
      <c r="H96" s="454">
        <f t="shared" si="4"/>
        <v>56.1</v>
      </c>
      <c r="I96" s="455">
        <v>41.41</v>
      </c>
      <c r="J96" s="454">
        <f t="shared" si="5"/>
        <v>2111.91</v>
      </c>
      <c r="K96" s="455">
        <v>48.6</v>
      </c>
      <c r="L96" s="454">
        <f t="shared" si="6"/>
        <v>2478.6</v>
      </c>
      <c r="M96" s="455">
        <v>13.63</v>
      </c>
      <c r="N96" s="454">
        <f t="shared" si="7"/>
        <v>695.13</v>
      </c>
    </row>
    <row r="97" spans="1:14" ht="25.5">
      <c r="A97" s="448">
        <v>93</v>
      </c>
      <c r="B97" s="449">
        <v>1558</v>
      </c>
      <c r="C97" s="450" t="s">
        <v>1467</v>
      </c>
      <c r="D97" s="450" t="s">
        <v>1465</v>
      </c>
      <c r="E97" s="451" t="s">
        <v>1466</v>
      </c>
      <c r="F97" s="452">
        <v>51</v>
      </c>
      <c r="G97" s="453">
        <v>4.2</v>
      </c>
      <c r="H97" s="454">
        <f t="shared" si="4"/>
        <v>214.20000000000002</v>
      </c>
      <c r="I97" s="455">
        <v>172.45</v>
      </c>
      <c r="J97" s="454">
        <f t="shared" si="5"/>
        <v>8794.9499999999989</v>
      </c>
      <c r="K97" s="455">
        <v>109.8</v>
      </c>
      <c r="L97" s="454">
        <f t="shared" si="6"/>
        <v>5599.8</v>
      </c>
      <c r="M97" s="455">
        <v>23.59</v>
      </c>
      <c r="N97" s="454">
        <f t="shared" si="7"/>
        <v>1203.0899999999999</v>
      </c>
    </row>
    <row r="98" spans="1:14">
      <c r="A98" s="448">
        <v>94</v>
      </c>
      <c r="B98" s="449">
        <v>1559</v>
      </c>
      <c r="C98" s="450" t="s">
        <v>1468</v>
      </c>
      <c r="D98" s="456" t="s">
        <v>1469</v>
      </c>
      <c r="E98" s="456" t="s">
        <v>1279</v>
      </c>
      <c r="F98" s="452">
        <v>144</v>
      </c>
      <c r="G98" s="453">
        <v>6.94</v>
      </c>
      <c r="H98" s="454">
        <f t="shared" si="4"/>
        <v>999.36</v>
      </c>
      <c r="I98" s="455">
        <v>0.57999999999999996</v>
      </c>
      <c r="J98" s="454">
        <f t="shared" si="5"/>
        <v>83.52</v>
      </c>
      <c r="K98" s="455">
        <v>0.58899999999999997</v>
      </c>
      <c r="L98" s="454">
        <f t="shared" si="6"/>
        <v>84.816000000000003</v>
      </c>
      <c r="M98" s="455">
        <v>0.55000000000000004</v>
      </c>
      <c r="N98" s="454">
        <f t="shared" si="7"/>
        <v>79.2</v>
      </c>
    </row>
    <row r="99" spans="1:14">
      <c r="A99" s="448">
        <v>95</v>
      </c>
      <c r="B99" s="449">
        <v>1560</v>
      </c>
      <c r="C99" s="450" t="s">
        <v>1470</v>
      </c>
      <c r="D99" s="456" t="s">
        <v>1469</v>
      </c>
      <c r="E99" s="456" t="s">
        <v>1279</v>
      </c>
      <c r="F99" s="452">
        <v>1</v>
      </c>
      <c r="G99" s="453">
        <v>6.94</v>
      </c>
      <c r="H99" s="454">
        <f t="shared" si="4"/>
        <v>6.94</v>
      </c>
      <c r="I99" s="455">
        <v>0.23</v>
      </c>
      <c r="J99" s="454">
        <f t="shared" si="5"/>
        <v>0.23</v>
      </c>
      <c r="K99" s="455">
        <v>0.31950000000000001</v>
      </c>
      <c r="L99" s="454">
        <f t="shared" si="6"/>
        <v>0.31950000000000001</v>
      </c>
      <c r="M99" s="455">
        <v>0.27329999999999999</v>
      </c>
      <c r="N99" s="454">
        <f t="shared" si="7"/>
        <v>0.27329999999999999</v>
      </c>
    </row>
    <row r="100" spans="1:14">
      <c r="A100" s="448">
        <v>96</v>
      </c>
      <c r="B100" s="449">
        <v>1561</v>
      </c>
      <c r="C100" s="450" t="s">
        <v>1471</v>
      </c>
      <c r="D100" s="456" t="s">
        <v>1469</v>
      </c>
      <c r="E100" s="456" t="s">
        <v>1279</v>
      </c>
      <c r="F100" s="452">
        <v>96</v>
      </c>
      <c r="G100" s="453">
        <v>6.94</v>
      </c>
      <c r="H100" s="454">
        <f t="shared" si="4"/>
        <v>666.24</v>
      </c>
      <c r="I100" s="455">
        <v>0.95</v>
      </c>
      <c r="J100" s="454">
        <f t="shared" si="5"/>
        <v>91.199999999999989</v>
      </c>
      <c r="K100" s="455">
        <v>1.18</v>
      </c>
      <c r="L100" s="454">
        <f t="shared" si="6"/>
        <v>113.28</v>
      </c>
      <c r="M100" s="455">
        <v>1.3</v>
      </c>
      <c r="N100" s="454">
        <f t="shared" si="7"/>
        <v>124.80000000000001</v>
      </c>
    </row>
    <row r="101" spans="1:14">
      <c r="A101" s="448">
        <v>97</v>
      </c>
      <c r="B101" s="449">
        <v>1562</v>
      </c>
      <c r="C101" s="450" t="s">
        <v>1472</v>
      </c>
      <c r="D101" s="450" t="s">
        <v>1473</v>
      </c>
      <c r="E101" s="451" t="s">
        <v>1279</v>
      </c>
      <c r="F101" s="452">
        <v>500</v>
      </c>
      <c r="G101" s="453">
        <v>2.88</v>
      </c>
      <c r="H101" s="454">
        <f t="shared" si="4"/>
        <v>1440</v>
      </c>
      <c r="I101" s="455">
        <v>0.01</v>
      </c>
      <c r="J101" s="454">
        <f t="shared" si="5"/>
        <v>5</v>
      </c>
      <c r="K101" s="455">
        <v>5.64E-3</v>
      </c>
      <c r="L101" s="454">
        <f t="shared" si="6"/>
        <v>2.82</v>
      </c>
      <c r="M101" s="455">
        <v>6.3800000000000003E-3</v>
      </c>
      <c r="N101" s="454">
        <f t="shared" si="7"/>
        <v>3.19</v>
      </c>
    </row>
    <row r="102" spans="1:14">
      <c r="A102" s="448">
        <v>98</v>
      </c>
      <c r="B102" s="449">
        <v>1563</v>
      </c>
      <c r="C102" s="450" t="s">
        <v>1474</v>
      </c>
      <c r="D102" s="451" t="s">
        <v>1475</v>
      </c>
      <c r="E102" s="451" t="s">
        <v>1279</v>
      </c>
      <c r="F102" s="452" t="s">
        <v>1476</v>
      </c>
      <c r="G102" s="453">
        <v>1.03</v>
      </c>
      <c r="H102" s="454">
        <f t="shared" si="4"/>
        <v>89.61</v>
      </c>
      <c r="I102" s="455">
        <v>2.1799999999999997</v>
      </c>
      <c r="J102" s="454">
        <f t="shared" si="5"/>
        <v>189.65999999999997</v>
      </c>
      <c r="K102" s="455">
        <v>0.94</v>
      </c>
      <c r="L102" s="454">
        <f t="shared" si="6"/>
        <v>81.78</v>
      </c>
      <c r="M102" s="455">
        <v>2.5499999999999998</v>
      </c>
      <c r="N102" s="454">
        <f t="shared" si="7"/>
        <v>221.85</v>
      </c>
    </row>
    <row r="103" spans="1:14">
      <c r="A103" s="448">
        <v>99</v>
      </c>
      <c r="B103" s="449">
        <v>1564</v>
      </c>
      <c r="C103" s="450" t="s">
        <v>1477</v>
      </c>
      <c r="D103" s="456"/>
      <c r="E103" s="456" t="s">
        <v>1279</v>
      </c>
      <c r="F103" s="452">
        <v>50</v>
      </c>
      <c r="G103" s="453">
        <v>2.35</v>
      </c>
      <c r="H103" s="454">
        <f t="shared" si="4"/>
        <v>117.5</v>
      </c>
      <c r="I103" s="455">
        <v>0.23</v>
      </c>
      <c r="J103" s="454">
        <f t="shared" si="5"/>
        <v>11.5</v>
      </c>
      <c r="K103" s="455">
        <v>0.31</v>
      </c>
      <c r="L103" s="454">
        <f t="shared" si="6"/>
        <v>15.5</v>
      </c>
      <c r="M103" s="455">
        <v>0.2</v>
      </c>
      <c r="N103" s="454">
        <f t="shared" si="7"/>
        <v>10</v>
      </c>
    </row>
    <row r="104" spans="1:14">
      <c r="A104" s="448">
        <v>100</v>
      </c>
      <c r="B104" s="449">
        <v>1565</v>
      </c>
      <c r="C104" s="450" t="s">
        <v>1478</v>
      </c>
      <c r="D104" s="456" t="s">
        <v>1479</v>
      </c>
      <c r="E104" s="456" t="s">
        <v>1279</v>
      </c>
      <c r="F104" s="452" t="s">
        <v>1480</v>
      </c>
      <c r="G104" s="453">
        <v>1.1000000000000001</v>
      </c>
      <c r="H104" s="454">
        <f t="shared" si="4"/>
        <v>9.9</v>
      </c>
      <c r="I104" s="455">
        <v>0.02</v>
      </c>
      <c r="J104" s="454">
        <f t="shared" si="5"/>
        <v>0.18</v>
      </c>
      <c r="K104" s="455">
        <v>1.29E-2</v>
      </c>
      <c r="L104" s="454">
        <f t="shared" si="6"/>
        <v>0.11609999999999999</v>
      </c>
      <c r="M104" s="455">
        <v>3.2099999999999997E-2</v>
      </c>
      <c r="N104" s="454">
        <f t="shared" si="7"/>
        <v>0.28889999999999999</v>
      </c>
    </row>
    <row r="105" spans="1:14">
      <c r="A105" s="448">
        <v>101</v>
      </c>
      <c r="B105" s="449">
        <v>1566</v>
      </c>
      <c r="C105" s="450" t="s">
        <v>1481</v>
      </c>
      <c r="D105" s="450" t="s">
        <v>1481</v>
      </c>
      <c r="E105" s="451" t="s">
        <v>1279</v>
      </c>
      <c r="F105" s="452" t="s">
        <v>1343</v>
      </c>
      <c r="G105" s="453">
        <v>0.15</v>
      </c>
      <c r="H105" s="454">
        <f t="shared" si="4"/>
        <v>0.89999999999999991</v>
      </c>
      <c r="I105" s="455">
        <v>2.98</v>
      </c>
      <c r="J105" s="454">
        <f t="shared" si="5"/>
        <v>17.88</v>
      </c>
      <c r="K105" s="455">
        <v>2.85</v>
      </c>
      <c r="L105" s="454">
        <f t="shared" si="6"/>
        <v>17.100000000000001</v>
      </c>
      <c r="M105" s="455">
        <v>3.19</v>
      </c>
      <c r="N105" s="454">
        <f t="shared" si="7"/>
        <v>19.14</v>
      </c>
    </row>
    <row r="106" spans="1:14" ht="38.25">
      <c r="A106" s="448">
        <v>102</v>
      </c>
      <c r="B106" s="449">
        <v>1600</v>
      </c>
      <c r="C106" s="450" t="s">
        <v>1482</v>
      </c>
      <c r="D106" s="451" t="s">
        <v>1483</v>
      </c>
      <c r="E106" s="451" t="s">
        <v>1279</v>
      </c>
      <c r="F106" s="452">
        <v>75</v>
      </c>
      <c r="G106" s="453">
        <v>1.93</v>
      </c>
      <c r="H106" s="454">
        <f t="shared" si="4"/>
        <v>144.75</v>
      </c>
      <c r="I106" s="455">
        <v>0.15000000000000002</v>
      </c>
      <c r="J106" s="454">
        <f t="shared" si="5"/>
        <v>11.250000000000002</v>
      </c>
      <c r="K106" s="455">
        <v>0.23</v>
      </c>
      <c r="L106" s="454">
        <f t="shared" si="6"/>
        <v>17.25</v>
      </c>
      <c r="M106" s="455">
        <v>0.36099999999999999</v>
      </c>
      <c r="N106" s="454">
        <f t="shared" si="7"/>
        <v>27.074999999999999</v>
      </c>
    </row>
    <row r="107" spans="1:14" ht="25.5">
      <c r="A107" s="448">
        <v>103</v>
      </c>
      <c r="B107" s="449">
        <v>1601</v>
      </c>
      <c r="C107" s="450" t="s">
        <v>1484</v>
      </c>
      <c r="D107" s="450" t="s">
        <v>1484</v>
      </c>
      <c r="E107" s="451" t="s">
        <v>1279</v>
      </c>
      <c r="F107" s="452" t="s">
        <v>1348</v>
      </c>
      <c r="G107" s="453">
        <v>1.93</v>
      </c>
      <c r="H107" s="454">
        <f t="shared" si="4"/>
        <v>19.3</v>
      </c>
      <c r="I107" s="455">
        <v>2.0999999999999996</v>
      </c>
      <c r="J107" s="454">
        <f t="shared" si="5"/>
        <v>20.999999999999996</v>
      </c>
      <c r="K107" s="455">
        <v>2.1800000000000002</v>
      </c>
      <c r="L107" s="454">
        <f t="shared" si="6"/>
        <v>21.8</v>
      </c>
      <c r="M107" s="455">
        <v>3.76</v>
      </c>
      <c r="N107" s="454">
        <f t="shared" si="7"/>
        <v>37.599999999999994</v>
      </c>
    </row>
    <row r="108" spans="1:14" ht="25.5">
      <c r="A108" s="448">
        <v>104</v>
      </c>
      <c r="B108" s="449">
        <v>1602</v>
      </c>
      <c r="C108" s="450" t="s">
        <v>1485</v>
      </c>
      <c r="D108" s="450" t="s">
        <v>1485</v>
      </c>
      <c r="E108" s="451" t="s">
        <v>1279</v>
      </c>
      <c r="F108" s="452">
        <v>10</v>
      </c>
      <c r="G108" s="453">
        <v>1.93</v>
      </c>
      <c r="H108" s="454">
        <f t="shared" si="4"/>
        <v>19.3</v>
      </c>
      <c r="I108" s="455">
        <v>2.19</v>
      </c>
      <c r="J108" s="454">
        <f t="shared" si="5"/>
        <v>21.9</v>
      </c>
      <c r="K108" s="455">
        <v>2.1800000000000002</v>
      </c>
      <c r="L108" s="454">
        <f t="shared" si="6"/>
        <v>21.8</v>
      </c>
      <c r="M108" s="455">
        <v>3.76</v>
      </c>
      <c r="N108" s="454">
        <f t="shared" si="7"/>
        <v>37.599999999999994</v>
      </c>
    </row>
    <row r="109" spans="1:14" ht="25.5">
      <c r="A109" s="448">
        <v>105</v>
      </c>
      <c r="B109" s="449">
        <v>1603</v>
      </c>
      <c r="C109" s="450" t="s">
        <v>1486</v>
      </c>
      <c r="D109" s="450" t="s">
        <v>1486</v>
      </c>
      <c r="E109" s="451" t="s">
        <v>1279</v>
      </c>
      <c r="F109" s="452">
        <v>20</v>
      </c>
      <c r="G109" s="453">
        <v>1.93</v>
      </c>
      <c r="H109" s="454">
        <f t="shared" si="4"/>
        <v>38.6</v>
      </c>
      <c r="I109" s="455">
        <v>2.1199999999999997</v>
      </c>
      <c r="J109" s="454">
        <f t="shared" si="5"/>
        <v>42.399999999999991</v>
      </c>
      <c r="K109" s="455">
        <v>2.1800000000000002</v>
      </c>
      <c r="L109" s="454">
        <f t="shared" si="6"/>
        <v>43.6</v>
      </c>
      <c r="M109" s="455">
        <v>3.76</v>
      </c>
      <c r="N109" s="454">
        <f t="shared" si="7"/>
        <v>75.199999999999989</v>
      </c>
    </row>
    <row r="110" spans="1:14" ht="25.5">
      <c r="A110" s="448">
        <v>106</v>
      </c>
      <c r="B110" s="449">
        <v>1604</v>
      </c>
      <c r="C110" s="450" t="s">
        <v>1487</v>
      </c>
      <c r="D110" s="450" t="s">
        <v>1487</v>
      </c>
      <c r="E110" s="451" t="s">
        <v>1279</v>
      </c>
      <c r="F110" s="452">
        <v>30</v>
      </c>
      <c r="G110" s="453">
        <v>1.93</v>
      </c>
      <c r="H110" s="454">
        <f t="shared" si="4"/>
        <v>57.9</v>
      </c>
      <c r="I110" s="455">
        <v>2.11</v>
      </c>
      <c r="J110" s="454">
        <f t="shared" si="5"/>
        <v>63.3</v>
      </c>
      <c r="K110" s="455">
        <v>2.1800000000000002</v>
      </c>
      <c r="L110" s="454">
        <f t="shared" si="6"/>
        <v>65.400000000000006</v>
      </c>
      <c r="M110" s="455">
        <v>3.76</v>
      </c>
      <c r="N110" s="454">
        <f t="shared" si="7"/>
        <v>112.8</v>
      </c>
    </row>
    <row r="111" spans="1:14" ht="25.5">
      <c r="A111" s="448">
        <v>107</v>
      </c>
      <c r="B111" s="449">
        <v>1605</v>
      </c>
      <c r="C111" s="450" t="s">
        <v>1488</v>
      </c>
      <c r="D111" s="450" t="s">
        <v>1488</v>
      </c>
      <c r="E111" s="451" t="s">
        <v>1279</v>
      </c>
      <c r="F111" s="452">
        <v>10</v>
      </c>
      <c r="G111" s="453">
        <v>1.93</v>
      </c>
      <c r="H111" s="454">
        <f t="shared" si="4"/>
        <v>19.3</v>
      </c>
      <c r="I111" s="455">
        <v>2.1199999999999997</v>
      </c>
      <c r="J111" s="454">
        <f t="shared" si="5"/>
        <v>21.199999999999996</v>
      </c>
      <c r="K111" s="455">
        <v>2.1800000000000002</v>
      </c>
      <c r="L111" s="454">
        <f t="shared" si="6"/>
        <v>21.8</v>
      </c>
      <c r="M111" s="455">
        <v>3.76</v>
      </c>
      <c r="N111" s="454">
        <f t="shared" si="7"/>
        <v>37.599999999999994</v>
      </c>
    </row>
    <row r="112" spans="1:14" ht="25.5">
      <c r="A112" s="448">
        <v>108</v>
      </c>
      <c r="B112" s="449">
        <v>1606</v>
      </c>
      <c r="C112" s="450" t="s">
        <v>1489</v>
      </c>
      <c r="D112" s="450" t="s">
        <v>1489</v>
      </c>
      <c r="E112" s="451" t="s">
        <v>1279</v>
      </c>
      <c r="F112" s="452" t="s">
        <v>1490</v>
      </c>
      <c r="G112" s="453">
        <v>0.15</v>
      </c>
      <c r="H112" s="454">
        <f t="shared" si="4"/>
        <v>4.5</v>
      </c>
      <c r="I112" s="455">
        <v>2.1599999999999997</v>
      </c>
      <c r="J112" s="454">
        <f t="shared" si="5"/>
        <v>64.8</v>
      </c>
      <c r="K112" s="455">
        <v>2.1800000000000002</v>
      </c>
      <c r="L112" s="454">
        <f t="shared" si="6"/>
        <v>65.400000000000006</v>
      </c>
      <c r="M112" s="455">
        <v>3.76</v>
      </c>
      <c r="N112" s="454">
        <f t="shared" si="7"/>
        <v>112.8</v>
      </c>
    </row>
    <row r="113" spans="1:14" ht="38.25">
      <c r="A113" s="448">
        <v>109</v>
      </c>
      <c r="B113" s="449">
        <v>1607</v>
      </c>
      <c r="C113" s="450" t="s">
        <v>1491</v>
      </c>
      <c r="D113" s="450" t="s">
        <v>1492</v>
      </c>
      <c r="E113" s="451" t="s">
        <v>1279</v>
      </c>
      <c r="F113" s="452">
        <v>1</v>
      </c>
      <c r="G113" s="453">
        <v>0.15</v>
      </c>
      <c r="H113" s="454">
        <f t="shared" si="4"/>
        <v>0.15</v>
      </c>
      <c r="I113" s="455">
        <v>0.15000000000000002</v>
      </c>
      <c r="J113" s="454">
        <f t="shared" si="5"/>
        <v>0.15000000000000002</v>
      </c>
      <c r="K113" s="455">
        <v>0.23</v>
      </c>
      <c r="L113" s="454">
        <f t="shared" si="6"/>
        <v>0.23</v>
      </c>
      <c r="M113" s="455">
        <v>0.36099999999999999</v>
      </c>
      <c r="N113" s="454">
        <f t="shared" si="7"/>
        <v>0.36099999999999999</v>
      </c>
    </row>
    <row r="114" spans="1:14" ht="38.25">
      <c r="A114" s="448">
        <v>110</v>
      </c>
      <c r="B114" s="449">
        <v>1608</v>
      </c>
      <c r="C114" s="450" t="s">
        <v>1493</v>
      </c>
      <c r="D114" s="450" t="s">
        <v>1494</v>
      </c>
      <c r="E114" s="451" t="s">
        <v>1279</v>
      </c>
      <c r="F114" s="452">
        <v>1</v>
      </c>
      <c r="G114" s="453">
        <v>1.8</v>
      </c>
      <c r="H114" s="454">
        <f t="shared" si="4"/>
        <v>1.8</v>
      </c>
      <c r="I114" s="455">
        <v>0.14000000000000001</v>
      </c>
      <c r="J114" s="454">
        <f t="shared" si="5"/>
        <v>0.14000000000000001</v>
      </c>
      <c r="K114" s="455">
        <v>0.23</v>
      </c>
      <c r="L114" s="454">
        <f t="shared" si="6"/>
        <v>0.23</v>
      </c>
      <c r="M114" s="455">
        <v>0.36099999999999999</v>
      </c>
      <c r="N114" s="454">
        <f t="shared" si="7"/>
        <v>0.36099999999999999</v>
      </c>
    </row>
    <row r="115" spans="1:14" ht="25.5">
      <c r="A115" s="448">
        <v>111</v>
      </c>
      <c r="B115" s="449">
        <v>1609</v>
      </c>
      <c r="C115" s="450" t="s">
        <v>1495</v>
      </c>
      <c r="D115" s="450" t="s">
        <v>1496</v>
      </c>
      <c r="E115" s="451" t="s">
        <v>1325</v>
      </c>
      <c r="F115" s="452" t="s">
        <v>1497</v>
      </c>
      <c r="G115" s="453">
        <v>0.85</v>
      </c>
      <c r="H115" s="454">
        <f t="shared" si="4"/>
        <v>173.4</v>
      </c>
      <c r="I115" s="455">
        <v>1.68</v>
      </c>
      <c r="J115" s="454">
        <f t="shared" si="5"/>
        <v>342.71999999999997</v>
      </c>
      <c r="K115" s="455">
        <v>1.71</v>
      </c>
      <c r="L115" s="454">
        <f t="shared" si="6"/>
        <v>348.84</v>
      </c>
      <c r="M115" s="455">
        <v>1.325</v>
      </c>
      <c r="N115" s="454">
        <f t="shared" si="7"/>
        <v>270.3</v>
      </c>
    </row>
    <row r="116" spans="1:14">
      <c r="A116" s="448">
        <v>112</v>
      </c>
      <c r="B116" s="449">
        <v>1610</v>
      </c>
      <c r="C116" s="450" t="s">
        <v>1498</v>
      </c>
      <c r="D116" s="450" t="s">
        <v>1499</v>
      </c>
      <c r="E116" s="451" t="s">
        <v>1279</v>
      </c>
      <c r="F116" s="452">
        <v>1</v>
      </c>
      <c r="G116" s="453">
        <v>8.43</v>
      </c>
      <c r="H116" s="454">
        <f t="shared" si="4"/>
        <v>8.43</v>
      </c>
      <c r="I116" s="455">
        <v>0.68</v>
      </c>
      <c r="J116" s="454">
        <f t="shared" si="5"/>
        <v>0.68</v>
      </c>
      <c r="K116" s="455">
        <v>0.75</v>
      </c>
      <c r="L116" s="454">
        <f t="shared" si="6"/>
        <v>0.75</v>
      </c>
      <c r="M116" s="455">
        <v>0.23</v>
      </c>
      <c r="N116" s="454">
        <f t="shared" si="7"/>
        <v>0.23</v>
      </c>
    </row>
    <row r="117" spans="1:14" ht="25.5">
      <c r="A117" s="448">
        <v>113</v>
      </c>
      <c r="B117" s="449">
        <v>1611</v>
      </c>
      <c r="C117" s="450" t="s">
        <v>1500</v>
      </c>
      <c r="D117" s="450" t="s">
        <v>1501</v>
      </c>
      <c r="E117" s="451" t="s">
        <v>1279</v>
      </c>
      <c r="F117" s="452">
        <v>90</v>
      </c>
      <c r="G117" s="453">
        <v>1.1499999999999999</v>
      </c>
      <c r="H117" s="454">
        <f t="shared" si="4"/>
        <v>103.49999999999999</v>
      </c>
      <c r="I117" s="455">
        <v>8.379999999999999</v>
      </c>
      <c r="J117" s="454">
        <f t="shared" si="5"/>
        <v>754.19999999999993</v>
      </c>
      <c r="K117" s="455">
        <v>8.57</v>
      </c>
      <c r="L117" s="454">
        <f t="shared" si="6"/>
        <v>771.30000000000007</v>
      </c>
      <c r="M117" s="455">
        <v>9.33</v>
      </c>
      <c r="N117" s="454">
        <f t="shared" si="7"/>
        <v>839.7</v>
      </c>
    </row>
    <row r="118" spans="1:14">
      <c r="A118" s="448">
        <v>114</v>
      </c>
      <c r="B118" s="449">
        <v>1612</v>
      </c>
      <c r="C118" s="450" t="s">
        <v>1502</v>
      </c>
      <c r="D118" s="450" t="s">
        <v>1453</v>
      </c>
      <c r="E118" s="451" t="s">
        <v>1279</v>
      </c>
      <c r="F118" s="452">
        <v>50</v>
      </c>
      <c r="G118" s="453"/>
      <c r="H118" s="454">
        <f t="shared" si="4"/>
        <v>0</v>
      </c>
      <c r="I118" s="455">
        <v>0.9</v>
      </c>
      <c r="J118" s="454">
        <f t="shared" si="5"/>
        <v>45</v>
      </c>
      <c r="K118" s="455">
        <v>0.74</v>
      </c>
      <c r="L118" s="454">
        <f t="shared" si="6"/>
        <v>37</v>
      </c>
      <c r="M118" s="455">
        <v>0.68</v>
      </c>
      <c r="N118" s="454">
        <f t="shared" si="7"/>
        <v>34</v>
      </c>
    </row>
    <row r="119" spans="1:14">
      <c r="A119" s="448">
        <v>115</v>
      </c>
      <c r="B119" s="449">
        <v>1613</v>
      </c>
      <c r="C119" s="450" t="s">
        <v>1503</v>
      </c>
      <c r="D119" s="450" t="s">
        <v>1453</v>
      </c>
      <c r="E119" s="451" t="s">
        <v>1279</v>
      </c>
      <c r="F119" s="452">
        <v>40</v>
      </c>
      <c r="G119" s="453">
        <v>0.56000000000000005</v>
      </c>
      <c r="H119" s="454">
        <f t="shared" si="4"/>
        <v>22.400000000000002</v>
      </c>
      <c r="I119" s="455">
        <v>0.88</v>
      </c>
      <c r="J119" s="454">
        <f t="shared" si="5"/>
        <v>35.200000000000003</v>
      </c>
      <c r="K119" s="455">
        <v>0.74</v>
      </c>
      <c r="L119" s="454">
        <f t="shared" si="6"/>
        <v>29.6</v>
      </c>
      <c r="M119" s="455">
        <v>0.68</v>
      </c>
      <c r="N119" s="454">
        <f t="shared" si="7"/>
        <v>27.200000000000003</v>
      </c>
    </row>
    <row r="120" spans="1:14">
      <c r="A120" s="448">
        <v>116</v>
      </c>
      <c r="B120" s="449">
        <v>1614</v>
      </c>
      <c r="C120" s="450" t="s">
        <v>1504</v>
      </c>
      <c r="D120" s="450" t="s">
        <v>1453</v>
      </c>
      <c r="E120" s="451" t="s">
        <v>1279</v>
      </c>
      <c r="F120" s="452">
        <v>45</v>
      </c>
      <c r="G120" s="453">
        <v>0.56000000000000005</v>
      </c>
      <c r="H120" s="454">
        <f t="shared" si="4"/>
        <v>25.200000000000003</v>
      </c>
      <c r="I120" s="455">
        <v>0.86</v>
      </c>
      <c r="J120" s="454">
        <f t="shared" si="5"/>
        <v>38.700000000000003</v>
      </c>
      <c r="K120" s="455">
        <v>0.74</v>
      </c>
      <c r="L120" s="454">
        <f t="shared" si="6"/>
        <v>33.299999999999997</v>
      </c>
      <c r="M120" s="455">
        <v>0.68</v>
      </c>
      <c r="N120" s="454">
        <f t="shared" si="7"/>
        <v>30.6</v>
      </c>
    </row>
    <row r="121" spans="1:14">
      <c r="A121" s="448">
        <v>117</v>
      </c>
      <c r="B121" s="449">
        <v>1615</v>
      </c>
      <c r="C121" s="450" t="s">
        <v>1505</v>
      </c>
      <c r="D121" s="450" t="s">
        <v>1453</v>
      </c>
      <c r="E121" s="451" t="s">
        <v>1279</v>
      </c>
      <c r="F121" s="452">
        <v>45</v>
      </c>
      <c r="G121" s="453">
        <v>0.56000000000000005</v>
      </c>
      <c r="H121" s="454">
        <f t="shared" si="4"/>
        <v>25.200000000000003</v>
      </c>
      <c r="I121" s="455">
        <v>0.88</v>
      </c>
      <c r="J121" s="454">
        <f t="shared" si="5"/>
        <v>39.6</v>
      </c>
      <c r="K121" s="455">
        <v>0.74</v>
      </c>
      <c r="L121" s="454">
        <f t="shared" si="6"/>
        <v>33.299999999999997</v>
      </c>
      <c r="M121" s="455">
        <v>0.68</v>
      </c>
      <c r="N121" s="454">
        <f t="shared" si="7"/>
        <v>30.6</v>
      </c>
    </row>
    <row r="122" spans="1:14">
      <c r="A122" s="448">
        <v>118</v>
      </c>
      <c r="B122" s="449">
        <v>1616</v>
      </c>
      <c r="C122" s="450" t="s">
        <v>1506</v>
      </c>
      <c r="D122" s="450" t="s">
        <v>1453</v>
      </c>
      <c r="E122" s="451" t="s">
        <v>1279</v>
      </c>
      <c r="F122" s="452">
        <v>25</v>
      </c>
      <c r="G122" s="453">
        <v>0.56000000000000005</v>
      </c>
      <c r="H122" s="454">
        <f t="shared" si="4"/>
        <v>14.000000000000002</v>
      </c>
      <c r="I122" s="455">
        <v>0.88</v>
      </c>
      <c r="J122" s="454">
        <f t="shared" si="5"/>
        <v>22</v>
      </c>
      <c r="K122" s="455">
        <v>0.74</v>
      </c>
      <c r="L122" s="454">
        <f t="shared" si="6"/>
        <v>18.5</v>
      </c>
      <c r="M122" s="455">
        <v>0.68</v>
      </c>
      <c r="N122" s="454">
        <f t="shared" si="7"/>
        <v>17</v>
      </c>
    </row>
    <row r="123" spans="1:14">
      <c r="A123" s="448">
        <v>119</v>
      </c>
      <c r="B123" s="449">
        <v>1617</v>
      </c>
      <c r="C123" s="450" t="s">
        <v>1507</v>
      </c>
      <c r="D123" s="450" t="s">
        <v>1453</v>
      </c>
      <c r="E123" s="451" t="s">
        <v>1279</v>
      </c>
      <c r="F123" s="452">
        <v>40</v>
      </c>
      <c r="G123" s="453">
        <v>0.56000000000000005</v>
      </c>
      <c r="H123" s="454">
        <f t="shared" si="4"/>
        <v>22.400000000000002</v>
      </c>
      <c r="I123" s="455">
        <v>0.89</v>
      </c>
      <c r="J123" s="454">
        <f t="shared" si="5"/>
        <v>35.6</v>
      </c>
      <c r="K123" s="455">
        <v>0.74</v>
      </c>
      <c r="L123" s="454">
        <f t="shared" si="6"/>
        <v>29.6</v>
      </c>
      <c r="M123" s="455">
        <v>0.68</v>
      </c>
      <c r="N123" s="454">
        <f t="shared" si="7"/>
        <v>27.200000000000003</v>
      </c>
    </row>
    <row r="124" spans="1:14">
      <c r="A124" s="448">
        <v>120</v>
      </c>
      <c r="B124" s="449">
        <v>1619</v>
      </c>
      <c r="C124" s="450" t="s">
        <v>1508</v>
      </c>
      <c r="D124" s="450" t="s">
        <v>1509</v>
      </c>
      <c r="E124" s="451" t="s">
        <v>1279</v>
      </c>
      <c r="F124" s="452">
        <v>50</v>
      </c>
      <c r="G124" s="453">
        <v>0.71</v>
      </c>
      <c r="H124" s="454">
        <f t="shared" si="4"/>
        <v>35.5</v>
      </c>
      <c r="I124" s="455">
        <v>0.88</v>
      </c>
      <c r="J124" s="454">
        <f t="shared" si="5"/>
        <v>44</v>
      </c>
      <c r="K124" s="455">
        <v>0.74</v>
      </c>
      <c r="L124" s="454">
        <f t="shared" si="6"/>
        <v>37</v>
      </c>
      <c r="M124" s="455">
        <v>0.96</v>
      </c>
      <c r="N124" s="454">
        <f t="shared" si="7"/>
        <v>48</v>
      </c>
    </row>
    <row r="125" spans="1:14">
      <c r="A125" s="448">
        <v>121</v>
      </c>
      <c r="B125" s="449">
        <v>1620</v>
      </c>
      <c r="C125" s="450" t="s">
        <v>1510</v>
      </c>
      <c r="D125" s="450" t="s">
        <v>1509</v>
      </c>
      <c r="E125" s="451" t="s">
        <v>1279</v>
      </c>
      <c r="F125" s="452">
        <v>115</v>
      </c>
      <c r="G125" s="453">
        <v>0.71</v>
      </c>
      <c r="H125" s="454">
        <f t="shared" si="4"/>
        <v>81.649999999999991</v>
      </c>
      <c r="I125" s="455">
        <v>0.95</v>
      </c>
      <c r="J125" s="454">
        <f t="shared" si="5"/>
        <v>109.25</v>
      </c>
      <c r="K125" s="455">
        <v>0.74</v>
      </c>
      <c r="L125" s="454">
        <f t="shared" si="6"/>
        <v>85.1</v>
      </c>
      <c r="M125" s="455">
        <v>0.96</v>
      </c>
      <c r="N125" s="454">
        <f t="shared" si="7"/>
        <v>110.39999999999999</v>
      </c>
    </row>
    <row r="126" spans="1:14">
      <c r="A126" s="448">
        <v>122</v>
      </c>
      <c r="B126" s="449">
        <v>1621</v>
      </c>
      <c r="C126" s="450" t="s">
        <v>1511</v>
      </c>
      <c r="D126" s="450" t="s">
        <v>1509</v>
      </c>
      <c r="E126" s="451" t="s">
        <v>1279</v>
      </c>
      <c r="F126" s="452">
        <v>90</v>
      </c>
      <c r="G126" s="453">
        <v>0.71</v>
      </c>
      <c r="H126" s="454">
        <f t="shared" si="4"/>
        <v>63.9</v>
      </c>
      <c r="I126" s="455">
        <v>0.94000000000000006</v>
      </c>
      <c r="J126" s="454">
        <f t="shared" si="5"/>
        <v>84.600000000000009</v>
      </c>
      <c r="K126" s="455">
        <v>0.74</v>
      </c>
      <c r="L126" s="454">
        <f t="shared" si="6"/>
        <v>66.599999999999994</v>
      </c>
      <c r="M126" s="455">
        <v>0.96</v>
      </c>
      <c r="N126" s="454">
        <f t="shared" si="7"/>
        <v>86.399999999999991</v>
      </c>
    </row>
    <row r="127" spans="1:14">
      <c r="A127" s="448">
        <v>123</v>
      </c>
      <c r="B127" s="449">
        <v>1622</v>
      </c>
      <c r="C127" s="450" t="s">
        <v>1512</v>
      </c>
      <c r="D127" s="450" t="s">
        <v>1509</v>
      </c>
      <c r="E127" s="451" t="s">
        <v>1279</v>
      </c>
      <c r="F127" s="452">
        <v>55</v>
      </c>
      <c r="G127" s="453">
        <v>0.71</v>
      </c>
      <c r="H127" s="454">
        <f t="shared" si="4"/>
        <v>39.049999999999997</v>
      </c>
      <c r="I127" s="455">
        <v>0.98</v>
      </c>
      <c r="J127" s="454">
        <f t="shared" si="5"/>
        <v>53.9</v>
      </c>
      <c r="K127" s="455">
        <v>0.74</v>
      </c>
      <c r="L127" s="454">
        <f t="shared" si="6"/>
        <v>40.700000000000003</v>
      </c>
      <c r="M127" s="455">
        <v>0.96</v>
      </c>
      <c r="N127" s="454">
        <f t="shared" si="7"/>
        <v>52.8</v>
      </c>
    </row>
    <row r="128" spans="1:14">
      <c r="A128" s="448">
        <v>124</v>
      </c>
      <c r="B128" s="449">
        <v>1623</v>
      </c>
      <c r="C128" s="450" t="s">
        <v>1513</v>
      </c>
      <c r="D128" s="450" t="s">
        <v>1509</v>
      </c>
      <c r="E128" s="451" t="s">
        <v>1279</v>
      </c>
      <c r="F128" s="452">
        <v>55</v>
      </c>
      <c r="G128" s="453">
        <v>0.71</v>
      </c>
      <c r="H128" s="454">
        <f t="shared" si="4"/>
        <v>39.049999999999997</v>
      </c>
      <c r="I128" s="455">
        <v>0.93</v>
      </c>
      <c r="J128" s="454">
        <f t="shared" si="5"/>
        <v>51.150000000000006</v>
      </c>
      <c r="K128" s="455">
        <v>0.74</v>
      </c>
      <c r="L128" s="454">
        <f t="shared" si="6"/>
        <v>40.700000000000003</v>
      </c>
      <c r="M128" s="455">
        <v>0.96</v>
      </c>
      <c r="N128" s="454">
        <f t="shared" si="7"/>
        <v>52.8</v>
      </c>
    </row>
    <row r="129" spans="1:14" ht="25.5">
      <c r="A129" s="448">
        <v>125</v>
      </c>
      <c r="B129" s="449">
        <v>1624</v>
      </c>
      <c r="C129" s="450" t="s">
        <v>1514</v>
      </c>
      <c r="D129" s="451" t="s">
        <v>1515</v>
      </c>
      <c r="E129" s="451" t="s">
        <v>1279</v>
      </c>
      <c r="F129" s="452">
        <v>500</v>
      </c>
      <c r="G129" s="453">
        <v>0.69</v>
      </c>
      <c r="H129" s="454">
        <f t="shared" si="4"/>
        <v>345</v>
      </c>
      <c r="I129" s="455">
        <v>0.82000000000000006</v>
      </c>
      <c r="J129" s="454">
        <f t="shared" si="5"/>
        <v>410.00000000000006</v>
      </c>
      <c r="K129" s="455">
        <v>0.67</v>
      </c>
      <c r="L129" s="454">
        <f t="shared" si="6"/>
        <v>335</v>
      </c>
      <c r="M129" s="455">
        <v>0.73</v>
      </c>
      <c r="N129" s="454">
        <f t="shared" si="7"/>
        <v>365</v>
      </c>
    </row>
    <row r="130" spans="1:14" ht="38.25">
      <c r="A130" s="448">
        <v>126</v>
      </c>
      <c r="B130" s="449">
        <v>1625</v>
      </c>
      <c r="C130" s="450" t="s">
        <v>1516</v>
      </c>
      <c r="D130" s="450" t="s">
        <v>1517</v>
      </c>
      <c r="E130" s="451" t="s">
        <v>1279</v>
      </c>
      <c r="F130" s="452">
        <v>2800</v>
      </c>
      <c r="G130" s="453">
        <v>0.68</v>
      </c>
      <c r="H130" s="454">
        <f t="shared" si="4"/>
        <v>1904.0000000000002</v>
      </c>
      <c r="I130" s="455">
        <v>0.85</v>
      </c>
      <c r="J130" s="454">
        <f t="shared" si="5"/>
        <v>2380</v>
      </c>
      <c r="K130" s="455">
        <v>0</v>
      </c>
      <c r="L130" s="454">
        <f t="shared" si="6"/>
        <v>0</v>
      </c>
      <c r="M130" s="455">
        <v>0.84</v>
      </c>
      <c r="N130" s="454">
        <f t="shared" si="7"/>
        <v>2352</v>
      </c>
    </row>
    <row r="131" spans="1:14" ht="25.5">
      <c r="A131" s="448">
        <v>127</v>
      </c>
      <c r="B131" s="449">
        <v>1626</v>
      </c>
      <c r="C131" s="450" t="s">
        <v>1518</v>
      </c>
      <c r="D131" s="450" t="s">
        <v>1519</v>
      </c>
      <c r="E131" s="451" t="s">
        <v>1279</v>
      </c>
      <c r="F131" s="452">
        <v>50</v>
      </c>
      <c r="G131" s="453">
        <v>0.52</v>
      </c>
      <c r="H131" s="454">
        <f t="shared" si="4"/>
        <v>26</v>
      </c>
      <c r="I131" s="455">
        <v>0.67</v>
      </c>
      <c r="J131" s="454">
        <f t="shared" si="5"/>
        <v>33.5</v>
      </c>
      <c r="K131" s="455">
        <v>0.89</v>
      </c>
      <c r="L131" s="454">
        <f t="shared" si="6"/>
        <v>44.5</v>
      </c>
      <c r="M131" s="455">
        <v>0.73</v>
      </c>
      <c r="N131" s="454">
        <f t="shared" si="7"/>
        <v>36.5</v>
      </c>
    </row>
    <row r="132" spans="1:14" ht="25.5">
      <c r="A132" s="448">
        <v>128</v>
      </c>
      <c r="B132" s="449">
        <v>1627</v>
      </c>
      <c r="C132" s="450" t="s">
        <v>1520</v>
      </c>
      <c r="D132" s="450" t="s">
        <v>1519</v>
      </c>
      <c r="E132" s="451" t="s">
        <v>1279</v>
      </c>
      <c r="F132" s="452">
        <v>1</v>
      </c>
      <c r="G132" s="453">
        <v>0.52</v>
      </c>
      <c r="H132" s="454">
        <f t="shared" si="4"/>
        <v>0.52</v>
      </c>
      <c r="I132" s="455">
        <v>0.71</v>
      </c>
      <c r="J132" s="454">
        <f t="shared" si="5"/>
        <v>0.71</v>
      </c>
      <c r="K132" s="455">
        <v>1.4</v>
      </c>
      <c r="L132" s="454">
        <f t="shared" si="6"/>
        <v>1.4</v>
      </c>
      <c r="M132" s="455">
        <v>0.83</v>
      </c>
      <c r="N132" s="454">
        <f t="shared" si="7"/>
        <v>0.83</v>
      </c>
    </row>
    <row r="133" spans="1:14" ht="25.5">
      <c r="A133" s="448">
        <v>129</v>
      </c>
      <c r="B133" s="449">
        <v>1628</v>
      </c>
      <c r="C133" s="450" t="s">
        <v>1521</v>
      </c>
      <c r="D133" s="450" t="s">
        <v>1522</v>
      </c>
      <c r="E133" s="451" t="s">
        <v>1304</v>
      </c>
      <c r="F133" s="452">
        <v>3</v>
      </c>
      <c r="G133" s="453">
        <v>46.5</v>
      </c>
      <c r="H133" s="454">
        <f t="shared" si="4"/>
        <v>139.5</v>
      </c>
      <c r="I133" s="455">
        <v>71.510000000000005</v>
      </c>
      <c r="J133" s="454">
        <f t="shared" si="5"/>
        <v>214.53000000000003</v>
      </c>
      <c r="K133" s="455">
        <v>27.59</v>
      </c>
      <c r="L133" s="454">
        <f t="shared" si="6"/>
        <v>82.77</v>
      </c>
      <c r="M133" s="455">
        <v>44.5</v>
      </c>
      <c r="N133" s="454">
        <f t="shared" si="7"/>
        <v>133.5</v>
      </c>
    </row>
    <row r="134" spans="1:14" ht="25.5">
      <c r="A134" s="448">
        <v>130</v>
      </c>
      <c r="B134" s="449">
        <v>1629</v>
      </c>
      <c r="C134" s="450" t="s">
        <v>1523</v>
      </c>
      <c r="D134" s="450" t="s">
        <v>1522</v>
      </c>
      <c r="E134" s="451" t="s">
        <v>1304</v>
      </c>
      <c r="F134" s="452">
        <v>65</v>
      </c>
      <c r="G134" s="453">
        <v>46.5</v>
      </c>
      <c r="H134" s="454">
        <f t="shared" ref="H134:H197" si="8">SUM(F134*G134)</f>
        <v>3022.5</v>
      </c>
      <c r="I134" s="455">
        <v>71.510000000000005</v>
      </c>
      <c r="J134" s="454">
        <f t="shared" ref="J134:J197" si="9">SUM(F134*I134)</f>
        <v>4648.1500000000005</v>
      </c>
      <c r="K134" s="455">
        <v>27.59</v>
      </c>
      <c r="L134" s="454">
        <f t="shared" ref="L134:L197" si="10">SUM(F134*K134)</f>
        <v>1793.35</v>
      </c>
      <c r="M134" s="455">
        <v>44.5</v>
      </c>
      <c r="N134" s="454">
        <f t="shared" ref="N134:N197" si="11">SUM(F134*M134)</f>
        <v>2892.5</v>
      </c>
    </row>
    <row r="135" spans="1:14" ht="25.5">
      <c r="A135" s="448">
        <v>131</v>
      </c>
      <c r="B135" s="449">
        <v>1630</v>
      </c>
      <c r="C135" s="450" t="s">
        <v>1524</v>
      </c>
      <c r="D135" s="450" t="s">
        <v>1525</v>
      </c>
      <c r="E135" s="451" t="s">
        <v>1279</v>
      </c>
      <c r="F135" s="452" t="s">
        <v>1375</v>
      </c>
      <c r="G135" s="453">
        <v>0.19</v>
      </c>
      <c r="H135" s="454">
        <f t="shared" si="8"/>
        <v>0.38</v>
      </c>
      <c r="I135" s="455">
        <v>0.34</v>
      </c>
      <c r="J135" s="454">
        <f t="shared" si="9"/>
        <v>0.68</v>
      </c>
      <c r="K135" s="455">
        <v>0.28000000000000003</v>
      </c>
      <c r="L135" s="454">
        <f t="shared" si="10"/>
        <v>0.56000000000000005</v>
      </c>
      <c r="M135" s="455">
        <v>0.26</v>
      </c>
      <c r="N135" s="454">
        <f t="shared" si="11"/>
        <v>0.52</v>
      </c>
    </row>
    <row r="136" spans="1:14" ht="25.5">
      <c r="A136" s="448">
        <v>132</v>
      </c>
      <c r="B136" s="449">
        <v>1631</v>
      </c>
      <c r="C136" s="450" t="s">
        <v>1526</v>
      </c>
      <c r="D136" s="450" t="s">
        <v>1527</v>
      </c>
      <c r="E136" s="451" t="s">
        <v>1279</v>
      </c>
      <c r="F136" s="452" t="s">
        <v>1375</v>
      </c>
      <c r="G136" s="453">
        <v>0.19</v>
      </c>
      <c r="H136" s="454">
        <f t="shared" si="8"/>
        <v>0.38</v>
      </c>
      <c r="I136" s="455">
        <v>0.35000000000000003</v>
      </c>
      <c r="J136" s="454">
        <f t="shared" si="9"/>
        <v>0.70000000000000007</v>
      </c>
      <c r="K136" s="455">
        <v>0.28000000000000003</v>
      </c>
      <c r="L136" s="454">
        <f t="shared" si="10"/>
        <v>0.56000000000000005</v>
      </c>
      <c r="M136" s="455">
        <v>0.26</v>
      </c>
      <c r="N136" s="454">
        <f t="shared" si="11"/>
        <v>0.52</v>
      </c>
    </row>
    <row r="137" spans="1:14" ht="25.5">
      <c r="A137" s="448">
        <v>133</v>
      </c>
      <c r="B137" s="449">
        <v>1632</v>
      </c>
      <c r="C137" s="450" t="s">
        <v>1528</v>
      </c>
      <c r="D137" s="456" t="s">
        <v>1529</v>
      </c>
      <c r="E137" s="456" t="s">
        <v>1279</v>
      </c>
      <c r="F137" s="452">
        <v>180</v>
      </c>
      <c r="G137" s="453">
        <v>0.75</v>
      </c>
      <c r="H137" s="454">
        <f t="shared" si="8"/>
        <v>135</v>
      </c>
      <c r="I137" s="455">
        <v>0.56000000000000005</v>
      </c>
      <c r="J137" s="454">
        <f t="shared" si="9"/>
        <v>100.80000000000001</v>
      </c>
      <c r="K137" s="455">
        <v>0.49</v>
      </c>
      <c r="L137" s="454">
        <f t="shared" si="10"/>
        <v>88.2</v>
      </c>
      <c r="M137" s="455">
        <v>0.51</v>
      </c>
      <c r="N137" s="454">
        <f t="shared" si="11"/>
        <v>91.8</v>
      </c>
    </row>
    <row r="138" spans="1:14">
      <c r="A138" s="448">
        <v>134</v>
      </c>
      <c r="B138" s="449">
        <v>1633</v>
      </c>
      <c r="C138" s="450" t="s">
        <v>1530</v>
      </c>
      <c r="D138" s="450" t="s">
        <v>1531</v>
      </c>
      <c r="E138" s="451" t="s">
        <v>1279</v>
      </c>
      <c r="F138" s="452">
        <v>200</v>
      </c>
      <c r="G138" s="453">
        <v>0.77</v>
      </c>
      <c r="H138" s="454">
        <f t="shared" si="8"/>
        <v>154</v>
      </c>
      <c r="I138" s="455">
        <v>0.75</v>
      </c>
      <c r="J138" s="454">
        <f t="shared" si="9"/>
        <v>150</v>
      </c>
      <c r="K138" s="455">
        <v>0.87</v>
      </c>
      <c r="L138" s="454">
        <f t="shared" si="10"/>
        <v>174</v>
      </c>
      <c r="M138" s="455">
        <v>0.78</v>
      </c>
      <c r="N138" s="454">
        <f t="shared" si="11"/>
        <v>156</v>
      </c>
    </row>
    <row r="139" spans="1:14" ht="25.5">
      <c r="A139" s="448">
        <v>135</v>
      </c>
      <c r="B139" s="449">
        <v>1635</v>
      </c>
      <c r="C139" s="450" t="s">
        <v>1532</v>
      </c>
      <c r="D139" s="450" t="s">
        <v>1533</v>
      </c>
      <c r="E139" s="451" t="s">
        <v>1279</v>
      </c>
      <c r="F139" s="452">
        <v>70</v>
      </c>
      <c r="G139" s="453">
        <v>2.65</v>
      </c>
      <c r="H139" s="454">
        <f t="shared" si="8"/>
        <v>185.5</v>
      </c>
      <c r="I139" s="455">
        <v>2.36</v>
      </c>
      <c r="J139" s="454">
        <f t="shared" si="9"/>
        <v>165.2</v>
      </c>
      <c r="K139" s="455">
        <v>3.28</v>
      </c>
      <c r="L139" s="454">
        <f t="shared" si="10"/>
        <v>229.6</v>
      </c>
      <c r="M139" s="455">
        <v>2.63</v>
      </c>
      <c r="N139" s="454">
        <f t="shared" si="11"/>
        <v>184.1</v>
      </c>
    </row>
    <row r="140" spans="1:14">
      <c r="A140" s="448">
        <v>136</v>
      </c>
      <c r="B140" s="449">
        <v>1637</v>
      </c>
      <c r="C140" s="450" t="s">
        <v>1534</v>
      </c>
      <c r="D140" s="450" t="s">
        <v>1534</v>
      </c>
      <c r="E140" s="451" t="s">
        <v>1279</v>
      </c>
      <c r="F140" s="452">
        <v>12</v>
      </c>
      <c r="G140" s="453">
        <v>0.22</v>
      </c>
      <c r="H140" s="454">
        <f t="shared" si="8"/>
        <v>2.64</v>
      </c>
      <c r="I140" s="455">
        <v>0.2</v>
      </c>
      <c r="J140" s="454">
        <f t="shared" si="9"/>
        <v>2.4000000000000004</v>
      </c>
      <c r="K140" s="455">
        <v>0.45</v>
      </c>
      <c r="L140" s="454">
        <f t="shared" si="10"/>
        <v>5.4</v>
      </c>
      <c r="M140" s="455">
        <v>1.6405000000000001</v>
      </c>
      <c r="N140" s="454">
        <f t="shared" si="11"/>
        <v>19.686</v>
      </c>
    </row>
    <row r="141" spans="1:14" ht="25.5">
      <c r="A141" s="448">
        <v>137</v>
      </c>
      <c r="B141" s="449">
        <v>1638</v>
      </c>
      <c r="C141" s="450" t="s">
        <v>1535</v>
      </c>
      <c r="D141" s="450" t="s">
        <v>1536</v>
      </c>
      <c r="E141" s="451" t="s">
        <v>1279</v>
      </c>
      <c r="F141" s="452">
        <v>150</v>
      </c>
      <c r="G141" s="453">
        <v>2.99</v>
      </c>
      <c r="H141" s="454">
        <f t="shared" si="8"/>
        <v>448.50000000000006</v>
      </c>
      <c r="I141" s="455">
        <v>2.44</v>
      </c>
      <c r="J141" s="454">
        <f t="shared" si="9"/>
        <v>366</v>
      </c>
      <c r="K141" s="455">
        <v>2.65</v>
      </c>
      <c r="L141" s="454">
        <f t="shared" si="10"/>
        <v>397.5</v>
      </c>
      <c r="M141" s="455">
        <v>3.29</v>
      </c>
      <c r="N141" s="454">
        <f t="shared" si="11"/>
        <v>493.5</v>
      </c>
    </row>
    <row r="142" spans="1:14" ht="25.5">
      <c r="A142" s="448">
        <v>138</v>
      </c>
      <c r="B142" s="449">
        <v>1639</v>
      </c>
      <c r="C142" s="450" t="s">
        <v>1537</v>
      </c>
      <c r="D142" s="456"/>
      <c r="E142" s="456" t="s">
        <v>1279</v>
      </c>
      <c r="F142" s="452" t="s">
        <v>1444</v>
      </c>
      <c r="G142" s="453">
        <v>4.1399999999999997</v>
      </c>
      <c r="H142" s="454">
        <f t="shared" si="8"/>
        <v>49.679999999999993</v>
      </c>
      <c r="I142" s="455">
        <v>4.08</v>
      </c>
      <c r="J142" s="454">
        <f t="shared" si="9"/>
        <v>48.96</v>
      </c>
      <c r="K142" s="455">
        <v>3.05</v>
      </c>
      <c r="L142" s="454">
        <f t="shared" si="10"/>
        <v>36.599999999999994</v>
      </c>
      <c r="M142" s="455">
        <v>3.94</v>
      </c>
      <c r="N142" s="454">
        <f t="shared" si="11"/>
        <v>47.28</v>
      </c>
    </row>
    <row r="143" spans="1:14" ht="25.5">
      <c r="A143" s="448">
        <v>139</v>
      </c>
      <c r="B143" s="449">
        <v>1641</v>
      </c>
      <c r="C143" s="450" t="s">
        <v>1538</v>
      </c>
      <c r="D143" s="450" t="s">
        <v>1519</v>
      </c>
      <c r="E143" s="451" t="s">
        <v>1279</v>
      </c>
      <c r="F143" s="452">
        <v>950</v>
      </c>
      <c r="G143" s="453">
        <v>0.23</v>
      </c>
      <c r="H143" s="454">
        <f t="shared" si="8"/>
        <v>218.5</v>
      </c>
      <c r="I143" s="455">
        <v>0.3</v>
      </c>
      <c r="J143" s="454">
        <f t="shared" si="9"/>
        <v>285</v>
      </c>
      <c r="K143" s="455">
        <v>0.3</v>
      </c>
      <c r="L143" s="454">
        <f t="shared" si="10"/>
        <v>285</v>
      </c>
      <c r="M143" s="455">
        <v>0.3</v>
      </c>
      <c r="N143" s="454">
        <f t="shared" si="11"/>
        <v>285</v>
      </c>
    </row>
    <row r="144" spans="1:14" ht="25.5">
      <c r="A144" s="448">
        <v>140</v>
      </c>
      <c r="B144" s="449">
        <v>1642</v>
      </c>
      <c r="C144" s="450" t="s">
        <v>1539</v>
      </c>
      <c r="D144" s="450" t="s">
        <v>1519</v>
      </c>
      <c r="E144" s="451" t="s">
        <v>1279</v>
      </c>
      <c r="F144" s="452">
        <v>1</v>
      </c>
      <c r="G144" s="453">
        <v>0.23</v>
      </c>
      <c r="H144" s="454">
        <f t="shared" si="8"/>
        <v>0.23</v>
      </c>
      <c r="I144" s="455">
        <v>0.52</v>
      </c>
      <c r="J144" s="454">
        <f t="shared" si="9"/>
        <v>0.52</v>
      </c>
      <c r="K144" s="455">
        <v>0.38</v>
      </c>
      <c r="L144" s="454">
        <f t="shared" si="10"/>
        <v>0.38</v>
      </c>
      <c r="M144" s="455">
        <v>0.54</v>
      </c>
      <c r="N144" s="454">
        <f t="shared" si="11"/>
        <v>0.54</v>
      </c>
    </row>
    <row r="145" spans="1:14" ht="25.5">
      <c r="A145" s="448">
        <v>141</v>
      </c>
      <c r="B145" s="449">
        <v>1645</v>
      </c>
      <c r="C145" s="450" t="s">
        <v>1540</v>
      </c>
      <c r="D145" s="456"/>
      <c r="E145" s="456" t="s">
        <v>1279</v>
      </c>
      <c r="F145" s="452" t="s">
        <v>1541</v>
      </c>
      <c r="G145" s="453">
        <v>7.67</v>
      </c>
      <c r="H145" s="454">
        <f t="shared" si="8"/>
        <v>268.45</v>
      </c>
      <c r="I145" s="455">
        <v>7.6499999999999995</v>
      </c>
      <c r="J145" s="454">
        <f t="shared" si="9"/>
        <v>267.75</v>
      </c>
      <c r="K145" s="455">
        <v>7.59</v>
      </c>
      <c r="L145" s="454">
        <f t="shared" si="10"/>
        <v>265.64999999999998</v>
      </c>
      <c r="M145" s="455">
        <v>6.25</v>
      </c>
      <c r="N145" s="454">
        <f t="shared" si="11"/>
        <v>218.75</v>
      </c>
    </row>
    <row r="146" spans="1:14" ht="38.25">
      <c r="A146" s="448">
        <v>142</v>
      </c>
      <c r="B146" s="449">
        <v>1647</v>
      </c>
      <c r="C146" s="450" t="s">
        <v>1542</v>
      </c>
      <c r="D146" s="450" t="s">
        <v>1543</v>
      </c>
      <c r="E146" s="451" t="s">
        <v>1279</v>
      </c>
      <c r="F146" s="452">
        <v>100</v>
      </c>
      <c r="G146" s="453">
        <v>0.7</v>
      </c>
      <c r="H146" s="454">
        <f t="shared" si="8"/>
        <v>70</v>
      </c>
      <c r="I146" s="455">
        <v>1.1599999999999999</v>
      </c>
      <c r="J146" s="454">
        <f t="shared" si="9"/>
        <v>115.99999999999999</v>
      </c>
      <c r="K146" s="455">
        <v>1.2</v>
      </c>
      <c r="L146" s="454">
        <f t="shared" si="10"/>
        <v>120</v>
      </c>
      <c r="M146" s="455">
        <v>1.29</v>
      </c>
      <c r="N146" s="454">
        <f t="shared" si="11"/>
        <v>129</v>
      </c>
    </row>
    <row r="147" spans="1:14" ht="25.5">
      <c r="A147" s="448">
        <v>143</v>
      </c>
      <c r="B147" s="449">
        <v>1665</v>
      </c>
      <c r="C147" s="450" t="s">
        <v>1544</v>
      </c>
      <c r="D147" s="456"/>
      <c r="E147" s="456" t="s">
        <v>1279</v>
      </c>
      <c r="F147" s="452">
        <v>231</v>
      </c>
      <c r="G147" s="453">
        <v>7.76</v>
      </c>
      <c r="H147" s="454">
        <f t="shared" si="8"/>
        <v>1792.56</v>
      </c>
      <c r="I147" s="455">
        <v>8.5299999999999994</v>
      </c>
      <c r="J147" s="454">
        <f t="shared" si="9"/>
        <v>1970.4299999999998</v>
      </c>
      <c r="K147" s="455">
        <v>8.2200000000000006</v>
      </c>
      <c r="L147" s="454">
        <f t="shared" si="10"/>
        <v>1898.8200000000002</v>
      </c>
      <c r="M147" s="455">
        <v>9.69</v>
      </c>
      <c r="N147" s="454">
        <f t="shared" si="11"/>
        <v>2238.39</v>
      </c>
    </row>
    <row r="148" spans="1:14" ht="25.5">
      <c r="A148" s="448">
        <v>144</v>
      </c>
      <c r="B148" s="449">
        <v>1666</v>
      </c>
      <c r="C148" s="450" t="s">
        <v>1545</v>
      </c>
      <c r="D148" s="456"/>
      <c r="E148" s="456" t="s">
        <v>1279</v>
      </c>
      <c r="F148" s="452">
        <v>24</v>
      </c>
      <c r="G148" s="453">
        <v>7.76</v>
      </c>
      <c r="H148" s="454">
        <f t="shared" si="8"/>
        <v>186.24</v>
      </c>
      <c r="I148" s="455">
        <v>8.86</v>
      </c>
      <c r="J148" s="454">
        <f t="shared" si="9"/>
        <v>212.64</v>
      </c>
      <c r="K148" s="455">
        <v>9.9499999999999993</v>
      </c>
      <c r="L148" s="454">
        <f t="shared" si="10"/>
        <v>238.79999999999998</v>
      </c>
      <c r="M148" s="455">
        <v>12.21</v>
      </c>
      <c r="N148" s="454">
        <f t="shared" si="11"/>
        <v>293.04000000000002</v>
      </c>
    </row>
    <row r="149" spans="1:14" ht="25.5">
      <c r="A149" s="448">
        <v>145</v>
      </c>
      <c r="B149" s="449">
        <v>1667</v>
      </c>
      <c r="C149" s="450" t="s">
        <v>1546</v>
      </c>
      <c r="D149" s="456"/>
      <c r="E149" s="456" t="s">
        <v>1279</v>
      </c>
      <c r="F149" s="452">
        <v>12</v>
      </c>
      <c r="G149" s="453">
        <v>7.76</v>
      </c>
      <c r="H149" s="454">
        <f t="shared" si="8"/>
        <v>93.12</v>
      </c>
      <c r="I149" s="455">
        <v>8.65</v>
      </c>
      <c r="J149" s="454">
        <f t="shared" si="9"/>
        <v>103.80000000000001</v>
      </c>
      <c r="K149" s="455">
        <v>9.9499999999999993</v>
      </c>
      <c r="L149" s="454">
        <f t="shared" si="10"/>
        <v>119.39999999999999</v>
      </c>
      <c r="M149" s="455">
        <v>12.21</v>
      </c>
      <c r="N149" s="454">
        <f t="shared" si="11"/>
        <v>146.52000000000001</v>
      </c>
    </row>
    <row r="150" spans="1:14">
      <c r="A150" s="448">
        <v>146</v>
      </c>
      <c r="B150" s="449">
        <v>1668</v>
      </c>
      <c r="C150" s="450" t="s">
        <v>1547</v>
      </c>
      <c r="D150" s="450" t="s">
        <v>1509</v>
      </c>
      <c r="E150" s="451" t="s">
        <v>1279</v>
      </c>
      <c r="F150" s="452">
        <v>1</v>
      </c>
      <c r="G150" s="453">
        <v>0.71</v>
      </c>
      <c r="H150" s="454">
        <f t="shared" si="8"/>
        <v>0.71</v>
      </c>
      <c r="I150" s="455">
        <v>0.95</v>
      </c>
      <c r="J150" s="454">
        <f t="shared" si="9"/>
        <v>0.95</v>
      </c>
      <c r="K150" s="455">
        <v>0.74</v>
      </c>
      <c r="L150" s="454">
        <f t="shared" si="10"/>
        <v>0.74</v>
      </c>
      <c r="M150" s="455">
        <v>0.96</v>
      </c>
      <c r="N150" s="454">
        <f t="shared" si="11"/>
        <v>0.96</v>
      </c>
    </row>
    <row r="151" spans="1:14">
      <c r="A151" s="448">
        <v>147</v>
      </c>
      <c r="B151" s="449">
        <v>1670</v>
      </c>
      <c r="C151" s="451" t="s">
        <v>1548</v>
      </c>
      <c r="D151" s="451" t="s">
        <v>1549</v>
      </c>
      <c r="E151" s="451" t="s">
        <v>1279</v>
      </c>
      <c r="F151" s="452">
        <v>1</v>
      </c>
      <c r="G151" s="453">
        <v>5.25</v>
      </c>
      <c r="H151" s="454">
        <f t="shared" si="8"/>
        <v>5.25</v>
      </c>
      <c r="I151" s="455">
        <v>5.09</v>
      </c>
      <c r="J151" s="454">
        <f t="shared" si="9"/>
        <v>5.09</v>
      </c>
      <c r="K151" s="455">
        <v>5.66</v>
      </c>
      <c r="L151" s="454">
        <f t="shared" si="10"/>
        <v>5.66</v>
      </c>
      <c r="M151" s="455">
        <v>0</v>
      </c>
      <c r="N151" s="454">
        <f t="shared" si="11"/>
        <v>0</v>
      </c>
    </row>
    <row r="152" spans="1:14">
      <c r="A152" s="448">
        <v>148</v>
      </c>
      <c r="B152" s="449">
        <v>1690</v>
      </c>
      <c r="C152" s="450" t="s">
        <v>1550</v>
      </c>
      <c r="D152" s="450" t="s">
        <v>1551</v>
      </c>
      <c r="E152" s="451" t="s">
        <v>1279</v>
      </c>
      <c r="F152" s="452">
        <v>7</v>
      </c>
      <c r="G152" s="453">
        <v>103.5</v>
      </c>
      <c r="H152" s="454">
        <f t="shared" si="8"/>
        <v>724.5</v>
      </c>
      <c r="I152" s="455">
        <v>165.34</v>
      </c>
      <c r="J152" s="454">
        <f t="shared" si="9"/>
        <v>1157.3800000000001</v>
      </c>
      <c r="K152" s="455">
        <v>160.1</v>
      </c>
      <c r="L152" s="454">
        <f t="shared" si="10"/>
        <v>1120.7</v>
      </c>
      <c r="M152" s="455">
        <v>112.5</v>
      </c>
      <c r="N152" s="454">
        <f t="shared" si="11"/>
        <v>787.5</v>
      </c>
    </row>
    <row r="153" spans="1:14" ht="25.5">
      <c r="A153" s="448">
        <v>149</v>
      </c>
      <c r="B153" s="449">
        <v>1691</v>
      </c>
      <c r="C153" s="450" t="s">
        <v>1552</v>
      </c>
      <c r="D153" s="456"/>
      <c r="E153" s="456" t="s">
        <v>1279</v>
      </c>
      <c r="F153" s="452">
        <v>1</v>
      </c>
      <c r="G153" s="453">
        <v>27.6</v>
      </c>
      <c r="H153" s="454">
        <f t="shared" si="8"/>
        <v>27.6</v>
      </c>
      <c r="I153" s="455">
        <v>17.87</v>
      </c>
      <c r="J153" s="454">
        <f t="shared" si="9"/>
        <v>17.87</v>
      </c>
      <c r="K153" s="455">
        <v>0</v>
      </c>
      <c r="L153" s="454">
        <f t="shared" si="10"/>
        <v>0</v>
      </c>
      <c r="M153" s="455">
        <v>0</v>
      </c>
      <c r="N153" s="454">
        <f t="shared" si="11"/>
        <v>0</v>
      </c>
    </row>
    <row r="154" spans="1:14">
      <c r="A154" s="448">
        <v>150</v>
      </c>
      <c r="B154" s="449">
        <v>1700</v>
      </c>
      <c r="C154" s="450" t="s">
        <v>1553</v>
      </c>
      <c r="D154" s="456" t="s">
        <v>1554</v>
      </c>
      <c r="E154" s="456" t="s">
        <v>1279</v>
      </c>
      <c r="F154" s="452">
        <v>30</v>
      </c>
      <c r="G154" s="453">
        <v>4.93</v>
      </c>
      <c r="H154" s="454">
        <f t="shared" si="8"/>
        <v>147.89999999999998</v>
      </c>
      <c r="I154" s="455">
        <v>5.85</v>
      </c>
      <c r="J154" s="454">
        <f t="shared" si="9"/>
        <v>175.5</v>
      </c>
      <c r="K154" s="455">
        <v>21.45</v>
      </c>
      <c r="L154" s="454">
        <f t="shared" si="10"/>
        <v>643.5</v>
      </c>
      <c r="M154" s="455">
        <v>0</v>
      </c>
      <c r="N154" s="454">
        <f t="shared" si="11"/>
        <v>0</v>
      </c>
    </row>
    <row r="155" spans="1:14">
      <c r="A155" s="448">
        <v>151</v>
      </c>
      <c r="B155" s="449">
        <v>1707</v>
      </c>
      <c r="C155" s="450" t="s">
        <v>1555</v>
      </c>
      <c r="D155" s="450" t="s">
        <v>1556</v>
      </c>
      <c r="E155" s="451" t="s">
        <v>1279</v>
      </c>
      <c r="F155" s="452" t="s">
        <v>1375</v>
      </c>
      <c r="G155" s="453">
        <v>177.48</v>
      </c>
      <c r="H155" s="454">
        <f t="shared" si="8"/>
        <v>354.96</v>
      </c>
      <c r="I155" s="455">
        <v>127.66000000000001</v>
      </c>
      <c r="J155" s="454">
        <f t="shared" si="9"/>
        <v>255.32000000000002</v>
      </c>
      <c r="K155" s="455">
        <v>139</v>
      </c>
      <c r="L155" s="454">
        <f t="shared" si="10"/>
        <v>278</v>
      </c>
      <c r="M155" s="455">
        <v>182.13</v>
      </c>
      <c r="N155" s="454">
        <f t="shared" si="11"/>
        <v>364.26</v>
      </c>
    </row>
    <row r="156" spans="1:14">
      <c r="A156" s="448">
        <v>152</v>
      </c>
      <c r="B156" s="449">
        <v>1708</v>
      </c>
      <c r="C156" s="450" t="s">
        <v>1557</v>
      </c>
      <c r="D156" s="450" t="s">
        <v>1558</v>
      </c>
      <c r="E156" s="451" t="s">
        <v>1279</v>
      </c>
      <c r="F156" s="452" t="s">
        <v>1375</v>
      </c>
      <c r="G156" s="453">
        <v>62.79</v>
      </c>
      <c r="H156" s="454">
        <f t="shared" si="8"/>
        <v>125.58</v>
      </c>
      <c r="I156" s="455">
        <v>55.33</v>
      </c>
      <c r="J156" s="454">
        <f t="shared" si="9"/>
        <v>110.66</v>
      </c>
      <c r="K156" s="455">
        <v>78.33</v>
      </c>
      <c r="L156" s="454">
        <f t="shared" si="10"/>
        <v>156.66</v>
      </c>
      <c r="M156" s="455">
        <v>65</v>
      </c>
      <c r="N156" s="454">
        <f t="shared" si="11"/>
        <v>130</v>
      </c>
    </row>
    <row r="157" spans="1:14">
      <c r="A157" s="448">
        <v>153</v>
      </c>
      <c r="B157" s="449">
        <v>1709</v>
      </c>
      <c r="C157" s="450" t="s">
        <v>1559</v>
      </c>
      <c r="D157" s="456" t="s">
        <v>1560</v>
      </c>
      <c r="E157" s="456" t="s">
        <v>1279</v>
      </c>
      <c r="F157" s="452">
        <v>2</v>
      </c>
      <c r="G157" s="453">
        <v>304.75</v>
      </c>
      <c r="H157" s="454">
        <f t="shared" si="8"/>
        <v>609.5</v>
      </c>
      <c r="I157" s="455">
        <v>190.13</v>
      </c>
      <c r="J157" s="454">
        <f t="shared" si="9"/>
        <v>380.26</v>
      </c>
      <c r="K157" s="455">
        <v>304.60000000000002</v>
      </c>
      <c r="L157" s="454">
        <f t="shared" si="10"/>
        <v>609.20000000000005</v>
      </c>
      <c r="M157" s="455">
        <v>331.25</v>
      </c>
      <c r="N157" s="454">
        <f t="shared" si="11"/>
        <v>662.5</v>
      </c>
    </row>
    <row r="158" spans="1:14">
      <c r="A158" s="448">
        <v>154</v>
      </c>
      <c r="B158" s="449">
        <v>1710</v>
      </c>
      <c r="C158" s="450" t="s">
        <v>1561</v>
      </c>
      <c r="D158" s="456"/>
      <c r="E158" s="456" t="s">
        <v>1279</v>
      </c>
      <c r="F158" s="452">
        <v>1</v>
      </c>
      <c r="G158" s="453">
        <v>174</v>
      </c>
      <c r="H158" s="454">
        <f t="shared" si="8"/>
        <v>174</v>
      </c>
      <c r="I158" s="455">
        <v>171.20999999999998</v>
      </c>
      <c r="J158" s="454">
        <f t="shared" si="9"/>
        <v>171.20999999999998</v>
      </c>
      <c r="K158" s="455">
        <v>189</v>
      </c>
      <c r="L158" s="454">
        <f t="shared" si="10"/>
        <v>189</v>
      </c>
      <c r="M158" s="455">
        <v>96.56</v>
      </c>
      <c r="N158" s="454">
        <f t="shared" si="11"/>
        <v>96.56</v>
      </c>
    </row>
    <row r="159" spans="1:14" ht="25.5">
      <c r="A159" s="448">
        <v>155</v>
      </c>
      <c r="B159" s="449">
        <v>1711</v>
      </c>
      <c r="C159" s="450" t="s">
        <v>1562</v>
      </c>
      <c r="D159" s="456"/>
      <c r="E159" s="456" t="s">
        <v>1279</v>
      </c>
      <c r="F159" s="452">
        <v>10</v>
      </c>
      <c r="G159" s="453">
        <v>150.74</v>
      </c>
      <c r="H159" s="454">
        <f t="shared" si="8"/>
        <v>1507.4</v>
      </c>
      <c r="I159" s="455">
        <v>96.93</v>
      </c>
      <c r="J159" s="454">
        <f t="shared" si="9"/>
        <v>969.30000000000007</v>
      </c>
      <c r="K159" s="455">
        <v>132.94</v>
      </c>
      <c r="L159" s="454">
        <f t="shared" si="10"/>
        <v>1329.4</v>
      </c>
      <c r="M159" s="455">
        <v>139.71</v>
      </c>
      <c r="N159" s="454">
        <f t="shared" si="11"/>
        <v>1397.1000000000001</v>
      </c>
    </row>
    <row r="160" spans="1:14" ht="25.5">
      <c r="A160" s="448">
        <v>156</v>
      </c>
      <c r="B160" s="449">
        <v>1712</v>
      </c>
      <c r="C160" s="451" t="s">
        <v>1563</v>
      </c>
      <c r="D160" s="451" t="s">
        <v>1564</v>
      </c>
      <c r="E160" s="451" t="s">
        <v>1279</v>
      </c>
      <c r="F160" s="452">
        <v>1</v>
      </c>
      <c r="G160" s="453">
        <v>22.42</v>
      </c>
      <c r="H160" s="454">
        <f t="shared" si="8"/>
        <v>22.42</v>
      </c>
      <c r="I160" s="455">
        <v>19.350000000000001</v>
      </c>
      <c r="J160" s="454">
        <f t="shared" si="9"/>
        <v>19.350000000000001</v>
      </c>
      <c r="K160" s="455">
        <v>20.46</v>
      </c>
      <c r="L160" s="454">
        <f t="shared" si="10"/>
        <v>20.46</v>
      </c>
      <c r="M160" s="455">
        <v>23.19</v>
      </c>
      <c r="N160" s="454">
        <f t="shared" si="11"/>
        <v>23.19</v>
      </c>
    </row>
    <row r="161" spans="1:14" ht="25.5">
      <c r="A161" s="448">
        <v>157</v>
      </c>
      <c r="B161" s="449">
        <v>1713</v>
      </c>
      <c r="C161" s="451" t="s">
        <v>1565</v>
      </c>
      <c r="D161" s="451" t="s">
        <v>1566</v>
      </c>
      <c r="E161" s="451" t="s">
        <v>1279</v>
      </c>
      <c r="F161" s="452">
        <v>1</v>
      </c>
      <c r="G161" s="453">
        <v>35.65</v>
      </c>
      <c r="H161" s="454">
        <f t="shared" si="8"/>
        <v>35.65</v>
      </c>
      <c r="I161" s="455">
        <v>30.41</v>
      </c>
      <c r="J161" s="454">
        <f t="shared" si="9"/>
        <v>30.41</v>
      </c>
      <c r="K161" s="455">
        <v>32.590000000000003</v>
      </c>
      <c r="L161" s="454">
        <f t="shared" si="10"/>
        <v>32.590000000000003</v>
      </c>
      <c r="M161" s="455">
        <v>36.880000000000003</v>
      </c>
      <c r="N161" s="454">
        <f t="shared" si="11"/>
        <v>36.880000000000003</v>
      </c>
    </row>
    <row r="162" spans="1:14" ht="25.5">
      <c r="A162" s="448">
        <v>158</v>
      </c>
      <c r="B162" s="449">
        <v>1714</v>
      </c>
      <c r="C162" s="451" t="s">
        <v>1567</v>
      </c>
      <c r="D162" s="451" t="s">
        <v>1568</v>
      </c>
      <c r="E162" s="451" t="s">
        <v>1279</v>
      </c>
      <c r="F162" s="452">
        <v>1</v>
      </c>
      <c r="G162" s="453">
        <v>29.9</v>
      </c>
      <c r="H162" s="454">
        <f t="shared" si="8"/>
        <v>29.9</v>
      </c>
      <c r="I162" s="455">
        <v>26.360000000000003</v>
      </c>
      <c r="J162" s="454">
        <f t="shared" si="9"/>
        <v>26.360000000000003</v>
      </c>
      <c r="K162" s="455">
        <v>27.3</v>
      </c>
      <c r="L162" s="454">
        <f t="shared" si="10"/>
        <v>27.3</v>
      </c>
      <c r="M162" s="455">
        <v>30.94</v>
      </c>
      <c r="N162" s="454">
        <f t="shared" si="11"/>
        <v>30.94</v>
      </c>
    </row>
    <row r="163" spans="1:14" ht="25.5">
      <c r="A163" s="448">
        <v>159</v>
      </c>
      <c r="B163" s="449">
        <v>1715</v>
      </c>
      <c r="C163" s="451" t="s">
        <v>1569</v>
      </c>
      <c r="D163" s="451" t="s">
        <v>1570</v>
      </c>
      <c r="E163" s="451" t="s">
        <v>1279</v>
      </c>
      <c r="F163" s="452">
        <v>1</v>
      </c>
      <c r="G163" s="453">
        <v>16.79</v>
      </c>
      <c r="H163" s="454">
        <f t="shared" si="8"/>
        <v>16.79</v>
      </c>
      <c r="I163" s="455">
        <v>14.77</v>
      </c>
      <c r="J163" s="454">
        <f t="shared" si="9"/>
        <v>14.77</v>
      </c>
      <c r="K163" s="455">
        <v>15.4</v>
      </c>
      <c r="L163" s="454">
        <f t="shared" si="10"/>
        <v>15.4</v>
      </c>
      <c r="M163" s="455">
        <v>17.38</v>
      </c>
      <c r="N163" s="454">
        <f t="shared" si="11"/>
        <v>17.38</v>
      </c>
    </row>
    <row r="164" spans="1:14" ht="25.5">
      <c r="A164" s="448">
        <v>160</v>
      </c>
      <c r="B164" s="449">
        <v>1716</v>
      </c>
      <c r="C164" s="451" t="s">
        <v>1571</v>
      </c>
      <c r="D164" s="451" t="s">
        <v>1572</v>
      </c>
      <c r="E164" s="451" t="s">
        <v>1279</v>
      </c>
      <c r="F164" s="452">
        <v>1</v>
      </c>
      <c r="G164" s="453">
        <v>16.329999999999998</v>
      </c>
      <c r="H164" s="454">
        <f t="shared" si="8"/>
        <v>16.329999999999998</v>
      </c>
      <c r="I164" s="455">
        <v>14.06</v>
      </c>
      <c r="J164" s="454">
        <f t="shared" si="9"/>
        <v>14.06</v>
      </c>
      <c r="K164" s="455">
        <v>14.89</v>
      </c>
      <c r="L164" s="454">
        <f t="shared" si="10"/>
        <v>14.89</v>
      </c>
      <c r="M164" s="455">
        <v>16.88</v>
      </c>
      <c r="N164" s="454">
        <f t="shared" si="11"/>
        <v>16.88</v>
      </c>
    </row>
    <row r="165" spans="1:14" ht="25.5">
      <c r="A165" s="448">
        <v>161</v>
      </c>
      <c r="B165" s="449">
        <v>1717</v>
      </c>
      <c r="C165" s="451" t="s">
        <v>1573</v>
      </c>
      <c r="D165" s="451" t="s">
        <v>1574</v>
      </c>
      <c r="E165" s="451" t="s">
        <v>1279</v>
      </c>
      <c r="F165" s="452">
        <v>1</v>
      </c>
      <c r="G165" s="453">
        <v>10</v>
      </c>
      <c r="H165" s="454">
        <f t="shared" si="8"/>
        <v>10</v>
      </c>
      <c r="I165" s="455">
        <v>8.7200000000000006</v>
      </c>
      <c r="J165" s="454">
        <f t="shared" si="9"/>
        <v>8.7200000000000006</v>
      </c>
      <c r="K165" s="455">
        <v>9.14</v>
      </c>
      <c r="L165" s="454">
        <f t="shared" si="10"/>
        <v>9.14</v>
      </c>
      <c r="M165" s="455">
        <v>10.38</v>
      </c>
      <c r="N165" s="454">
        <f t="shared" si="11"/>
        <v>10.38</v>
      </c>
    </row>
    <row r="166" spans="1:14" ht="25.5">
      <c r="A166" s="448">
        <v>162</v>
      </c>
      <c r="B166" s="449">
        <v>1718</v>
      </c>
      <c r="C166" s="451" t="s">
        <v>1575</v>
      </c>
      <c r="D166" s="451" t="s">
        <v>1576</v>
      </c>
      <c r="E166" s="451" t="s">
        <v>1279</v>
      </c>
      <c r="F166" s="452">
        <v>1</v>
      </c>
      <c r="G166" s="453">
        <v>20.239999999999998</v>
      </c>
      <c r="H166" s="454">
        <f t="shared" si="8"/>
        <v>20.239999999999998</v>
      </c>
      <c r="I166" s="455">
        <v>19.330000000000002</v>
      </c>
      <c r="J166" s="454">
        <f t="shared" si="9"/>
        <v>19.330000000000002</v>
      </c>
      <c r="K166" s="455">
        <v>19.71</v>
      </c>
      <c r="L166" s="454">
        <f t="shared" si="10"/>
        <v>19.71</v>
      </c>
      <c r="M166" s="455">
        <v>20.94</v>
      </c>
      <c r="N166" s="454">
        <f t="shared" si="11"/>
        <v>20.94</v>
      </c>
    </row>
    <row r="167" spans="1:14" ht="25.5">
      <c r="A167" s="448">
        <v>163</v>
      </c>
      <c r="B167" s="449">
        <v>1719</v>
      </c>
      <c r="C167" s="451" t="s">
        <v>1577</v>
      </c>
      <c r="D167" s="451" t="s">
        <v>1578</v>
      </c>
      <c r="E167" s="451" t="s">
        <v>1279</v>
      </c>
      <c r="F167" s="452">
        <v>1</v>
      </c>
      <c r="G167" s="453">
        <v>9.08</v>
      </c>
      <c r="H167" s="454">
        <f t="shared" si="8"/>
        <v>9.08</v>
      </c>
      <c r="I167" s="455">
        <v>0</v>
      </c>
      <c r="J167" s="454">
        <f t="shared" si="9"/>
        <v>0</v>
      </c>
      <c r="K167" s="455">
        <v>5.35</v>
      </c>
      <c r="L167" s="454">
        <f t="shared" si="10"/>
        <v>5.35</v>
      </c>
      <c r="M167" s="455">
        <v>0</v>
      </c>
      <c r="N167" s="454">
        <f t="shared" si="11"/>
        <v>0</v>
      </c>
    </row>
    <row r="168" spans="1:14" ht="25.5">
      <c r="A168" s="448">
        <v>164</v>
      </c>
      <c r="B168" s="449">
        <v>1720</v>
      </c>
      <c r="C168" s="451" t="s">
        <v>1579</v>
      </c>
      <c r="D168" s="451" t="s">
        <v>1580</v>
      </c>
      <c r="E168" s="451" t="s">
        <v>1279</v>
      </c>
      <c r="F168" s="452">
        <v>4</v>
      </c>
      <c r="G168" s="453">
        <v>30.99</v>
      </c>
      <c r="H168" s="454">
        <f t="shared" si="8"/>
        <v>123.96</v>
      </c>
      <c r="I168" s="455">
        <v>27.950000000000003</v>
      </c>
      <c r="J168" s="454">
        <f t="shared" si="9"/>
        <v>111.80000000000001</v>
      </c>
      <c r="K168" s="455">
        <v>29.48</v>
      </c>
      <c r="L168" s="454">
        <f t="shared" si="10"/>
        <v>117.92</v>
      </c>
      <c r="M168" s="455">
        <v>31.75</v>
      </c>
      <c r="N168" s="454">
        <f t="shared" si="11"/>
        <v>127</v>
      </c>
    </row>
    <row r="169" spans="1:14" ht="25.5">
      <c r="A169" s="448">
        <v>165</v>
      </c>
      <c r="B169" s="449">
        <v>1721</v>
      </c>
      <c r="C169" s="451" t="s">
        <v>1581</v>
      </c>
      <c r="D169" s="451" t="s">
        <v>1582</v>
      </c>
      <c r="E169" s="451" t="s">
        <v>1279</v>
      </c>
      <c r="F169" s="452">
        <v>1</v>
      </c>
      <c r="G169" s="453">
        <v>15.12</v>
      </c>
      <c r="H169" s="454">
        <f t="shared" si="8"/>
        <v>15.12</v>
      </c>
      <c r="I169" s="455">
        <v>10.67</v>
      </c>
      <c r="J169" s="454">
        <f t="shared" si="9"/>
        <v>10.67</v>
      </c>
      <c r="K169" s="455">
        <v>13.79</v>
      </c>
      <c r="L169" s="454">
        <f t="shared" si="10"/>
        <v>13.79</v>
      </c>
      <c r="M169" s="455">
        <v>15.63</v>
      </c>
      <c r="N169" s="454">
        <f t="shared" si="11"/>
        <v>15.63</v>
      </c>
    </row>
    <row r="170" spans="1:14">
      <c r="A170" s="448">
        <v>166</v>
      </c>
      <c r="B170" s="449">
        <v>1722</v>
      </c>
      <c r="C170" s="451" t="s">
        <v>1583</v>
      </c>
      <c r="D170" s="451" t="s">
        <v>1584</v>
      </c>
      <c r="E170" s="451" t="s">
        <v>1279</v>
      </c>
      <c r="F170" s="452">
        <v>1</v>
      </c>
      <c r="G170" s="453">
        <v>17.190000000000001</v>
      </c>
      <c r="H170" s="454">
        <f t="shared" si="8"/>
        <v>17.190000000000001</v>
      </c>
      <c r="I170" s="455">
        <v>14.58</v>
      </c>
      <c r="J170" s="454">
        <f t="shared" si="9"/>
        <v>14.58</v>
      </c>
      <c r="K170" s="455">
        <v>15.69</v>
      </c>
      <c r="L170" s="454">
        <f t="shared" si="10"/>
        <v>15.69</v>
      </c>
      <c r="M170" s="455">
        <v>17.809999999999999</v>
      </c>
      <c r="N170" s="454">
        <f t="shared" si="11"/>
        <v>17.809999999999999</v>
      </c>
    </row>
    <row r="171" spans="1:14">
      <c r="A171" s="448">
        <v>167</v>
      </c>
      <c r="B171" s="449">
        <v>1723</v>
      </c>
      <c r="C171" s="451" t="s">
        <v>1585</v>
      </c>
      <c r="D171" s="451" t="s">
        <v>1586</v>
      </c>
      <c r="E171" s="451" t="s">
        <v>1279</v>
      </c>
      <c r="F171" s="452">
        <v>1</v>
      </c>
      <c r="G171" s="453">
        <v>10.81</v>
      </c>
      <c r="H171" s="454">
        <f t="shared" si="8"/>
        <v>10.81</v>
      </c>
      <c r="I171" s="455">
        <v>8.94</v>
      </c>
      <c r="J171" s="454">
        <f t="shared" si="9"/>
        <v>8.94</v>
      </c>
      <c r="K171" s="455">
        <v>9.83</v>
      </c>
      <c r="L171" s="454">
        <f t="shared" si="10"/>
        <v>9.83</v>
      </c>
      <c r="M171" s="455">
        <v>11.19</v>
      </c>
      <c r="N171" s="454">
        <f t="shared" si="11"/>
        <v>11.19</v>
      </c>
    </row>
    <row r="172" spans="1:14" ht="25.5">
      <c r="A172" s="448">
        <v>168</v>
      </c>
      <c r="B172" s="449">
        <v>1724</v>
      </c>
      <c r="C172" s="451" t="s">
        <v>1587</v>
      </c>
      <c r="D172" s="451" t="s">
        <v>1588</v>
      </c>
      <c r="E172" s="451" t="s">
        <v>1279</v>
      </c>
      <c r="F172" s="452">
        <v>1</v>
      </c>
      <c r="G172" s="453">
        <v>5</v>
      </c>
      <c r="H172" s="454">
        <f t="shared" si="8"/>
        <v>5</v>
      </c>
      <c r="I172" s="455">
        <v>4.2699999999999996</v>
      </c>
      <c r="J172" s="454">
        <f t="shared" si="9"/>
        <v>4.2699999999999996</v>
      </c>
      <c r="K172" s="455">
        <v>4.54</v>
      </c>
      <c r="L172" s="454">
        <f t="shared" si="10"/>
        <v>4.54</v>
      </c>
      <c r="M172" s="455">
        <v>5.19</v>
      </c>
      <c r="N172" s="454">
        <f t="shared" si="11"/>
        <v>5.19</v>
      </c>
    </row>
    <row r="173" spans="1:14" ht="25.5">
      <c r="A173" s="448">
        <v>169</v>
      </c>
      <c r="B173" s="449">
        <v>1725</v>
      </c>
      <c r="C173" s="451" t="s">
        <v>1589</v>
      </c>
      <c r="D173" s="451" t="s">
        <v>1590</v>
      </c>
      <c r="E173" s="451" t="s">
        <v>1279</v>
      </c>
      <c r="F173" s="452">
        <v>1</v>
      </c>
      <c r="G173" s="453">
        <v>15.12</v>
      </c>
      <c r="H173" s="454">
        <f t="shared" si="8"/>
        <v>15.12</v>
      </c>
      <c r="I173" s="455">
        <v>27.950000000000003</v>
      </c>
      <c r="J173" s="454">
        <f t="shared" si="9"/>
        <v>27.950000000000003</v>
      </c>
      <c r="K173" s="455">
        <v>23.53</v>
      </c>
      <c r="L173" s="454">
        <f t="shared" si="10"/>
        <v>23.53</v>
      </c>
      <c r="M173" s="455">
        <v>0</v>
      </c>
      <c r="N173" s="454">
        <f t="shared" si="11"/>
        <v>0</v>
      </c>
    </row>
    <row r="174" spans="1:14" ht="38.25">
      <c r="A174" s="448">
        <v>170</v>
      </c>
      <c r="B174" s="449">
        <v>1730</v>
      </c>
      <c r="C174" s="450" t="s">
        <v>1591</v>
      </c>
      <c r="D174" s="450" t="s">
        <v>1592</v>
      </c>
      <c r="E174" s="451" t="s">
        <v>1279</v>
      </c>
      <c r="F174" s="452">
        <v>10</v>
      </c>
      <c r="G174" s="453">
        <v>53.25</v>
      </c>
      <c r="H174" s="454">
        <f t="shared" si="8"/>
        <v>532.5</v>
      </c>
      <c r="I174" s="455">
        <v>70.540000000000006</v>
      </c>
      <c r="J174" s="454">
        <f t="shared" si="9"/>
        <v>705.40000000000009</v>
      </c>
      <c r="K174" s="455">
        <v>61.45</v>
      </c>
      <c r="L174" s="454">
        <f t="shared" si="10"/>
        <v>614.5</v>
      </c>
      <c r="M174" s="455">
        <v>0</v>
      </c>
      <c r="N174" s="454">
        <f t="shared" si="11"/>
        <v>0</v>
      </c>
    </row>
    <row r="175" spans="1:14" ht="25.5">
      <c r="A175" s="448">
        <v>171</v>
      </c>
      <c r="B175" s="449">
        <v>1750</v>
      </c>
      <c r="C175" s="450" t="s">
        <v>1593</v>
      </c>
      <c r="D175" s="456"/>
      <c r="E175" s="456" t="s">
        <v>1279</v>
      </c>
      <c r="F175" s="452">
        <v>1</v>
      </c>
      <c r="G175" s="453">
        <v>3.35</v>
      </c>
      <c r="H175" s="454">
        <f t="shared" si="8"/>
        <v>3.35</v>
      </c>
      <c r="I175" s="455">
        <v>2.9299999999999997</v>
      </c>
      <c r="J175" s="454">
        <f t="shared" si="9"/>
        <v>2.9299999999999997</v>
      </c>
      <c r="K175" s="455">
        <v>2.99</v>
      </c>
      <c r="L175" s="454">
        <f t="shared" si="10"/>
        <v>2.99</v>
      </c>
      <c r="M175" s="455">
        <v>5.31</v>
      </c>
      <c r="N175" s="454">
        <f t="shared" si="11"/>
        <v>5.31</v>
      </c>
    </row>
    <row r="176" spans="1:14">
      <c r="A176" s="448">
        <v>172</v>
      </c>
      <c r="B176" s="449">
        <v>1751</v>
      </c>
      <c r="C176" s="450" t="s">
        <v>1594</v>
      </c>
      <c r="D176" s="456" t="s">
        <v>1595</v>
      </c>
      <c r="E176" s="456" t="s">
        <v>1279</v>
      </c>
      <c r="F176" s="452">
        <v>850</v>
      </c>
      <c r="G176" s="453">
        <v>3.35</v>
      </c>
      <c r="H176" s="454">
        <f t="shared" si="8"/>
        <v>2847.5</v>
      </c>
      <c r="I176" s="455">
        <v>3.07</v>
      </c>
      <c r="J176" s="454">
        <f t="shared" si="9"/>
        <v>2609.5</v>
      </c>
      <c r="K176" s="455">
        <v>2.99</v>
      </c>
      <c r="L176" s="454">
        <f t="shared" si="10"/>
        <v>2541.5</v>
      </c>
      <c r="M176" s="455">
        <v>5.31</v>
      </c>
      <c r="N176" s="454">
        <f t="shared" si="11"/>
        <v>4513.5</v>
      </c>
    </row>
    <row r="177" spans="1:14">
      <c r="A177" s="448">
        <v>173</v>
      </c>
      <c r="B177" s="449">
        <v>1752</v>
      </c>
      <c r="C177" s="450" t="s">
        <v>1596</v>
      </c>
      <c r="D177" s="456"/>
      <c r="E177" s="456" t="s">
        <v>1279</v>
      </c>
      <c r="F177" s="452">
        <v>1</v>
      </c>
      <c r="G177" s="453">
        <v>3.35</v>
      </c>
      <c r="H177" s="454">
        <f t="shared" si="8"/>
        <v>3.35</v>
      </c>
      <c r="I177" s="455">
        <v>2.9299999999999997</v>
      </c>
      <c r="J177" s="454">
        <f t="shared" si="9"/>
        <v>2.9299999999999997</v>
      </c>
      <c r="K177" s="455">
        <v>2.99</v>
      </c>
      <c r="L177" s="454">
        <f t="shared" si="10"/>
        <v>2.99</v>
      </c>
      <c r="M177" s="455">
        <v>5.31</v>
      </c>
      <c r="N177" s="454">
        <f t="shared" si="11"/>
        <v>5.31</v>
      </c>
    </row>
    <row r="178" spans="1:14">
      <c r="A178" s="448">
        <v>174</v>
      </c>
      <c r="B178" s="449">
        <v>1753</v>
      </c>
      <c r="C178" s="450" t="s">
        <v>1597</v>
      </c>
      <c r="D178" s="456"/>
      <c r="E178" s="456" t="s">
        <v>1279</v>
      </c>
      <c r="F178" s="452">
        <v>1</v>
      </c>
      <c r="G178" s="453">
        <v>3.35</v>
      </c>
      <c r="H178" s="454">
        <f t="shared" si="8"/>
        <v>3.35</v>
      </c>
      <c r="I178" s="455">
        <v>2.94</v>
      </c>
      <c r="J178" s="454">
        <f t="shared" si="9"/>
        <v>2.94</v>
      </c>
      <c r="K178" s="455">
        <v>2.99</v>
      </c>
      <c r="L178" s="454">
        <f t="shared" si="10"/>
        <v>2.99</v>
      </c>
      <c r="M178" s="455">
        <v>5.31</v>
      </c>
      <c r="N178" s="454">
        <f t="shared" si="11"/>
        <v>5.31</v>
      </c>
    </row>
    <row r="179" spans="1:14">
      <c r="A179" s="448">
        <v>175</v>
      </c>
      <c r="B179" s="449">
        <v>1754</v>
      </c>
      <c r="C179" s="450" t="s">
        <v>1598</v>
      </c>
      <c r="D179" s="456"/>
      <c r="E179" s="456" t="s">
        <v>1279</v>
      </c>
      <c r="F179" s="452" t="s">
        <v>1599</v>
      </c>
      <c r="G179" s="453">
        <v>3.35</v>
      </c>
      <c r="H179" s="454">
        <f t="shared" si="8"/>
        <v>167.5</v>
      </c>
      <c r="I179" s="455">
        <v>2.9299999999999997</v>
      </c>
      <c r="J179" s="454">
        <f t="shared" si="9"/>
        <v>146.5</v>
      </c>
      <c r="K179" s="455">
        <v>2.99</v>
      </c>
      <c r="L179" s="454">
        <f t="shared" si="10"/>
        <v>149.5</v>
      </c>
      <c r="M179" s="455">
        <v>5.31</v>
      </c>
      <c r="N179" s="454">
        <f t="shared" si="11"/>
        <v>265.5</v>
      </c>
    </row>
    <row r="180" spans="1:14">
      <c r="A180" s="448">
        <v>176</v>
      </c>
      <c r="B180" s="449">
        <v>1755</v>
      </c>
      <c r="C180" s="450" t="s">
        <v>1600</v>
      </c>
      <c r="D180" s="456"/>
      <c r="E180" s="456" t="s">
        <v>1279</v>
      </c>
      <c r="F180" s="452">
        <v>1</v>
      </c>
      <c r="G180" s="453">
        <v>3.35</v>
      </c>
      <c r="H180" s="454">
        <f t="shared" si="8"/>
        <v>3.35</v>
      </c>
      <c r="I180" s="455">
        <v>2.94</v>
      </c>
      <c r="J180" s="454">
        <f t="shared" si="9"/>
        <v>2.94</v>
      </c>
      <c r="K180" s="455">
        <v>2.99</v>
      </c>
      <c r="L180" s="454">
        <f t="shared" si="10"/>
        <v>2.99</v>
      </c>
      <c r="M180" s="455">
        <v>5.31</v>
      </c>
      <c r="N180" s="454">
        <f t="shared" si="11"/>
        <v>5.31</v>
      </c>
    </row>
    <row r="181" spans="1:14" ht="25.5">
      <c r="A181" s="448">
        <v>177</v>
      </c>
      <c r="B181" s="449">
        <v>1756</v>
      </c>
      <c r="C181" s="451" t="s">
        <v>1601</v>
      </c>
      <c r="D181" s="456" t="s">
        <v>1602</v>
      </c>
      <c r="E181" s="456" t="s">
        <v>1279</v>
      </c>
      <c r="F181" s="452">
        <v>1</v>
      </c>
      <c r="G181" s="453">
        <v>4.8499999999999996</v>
      </c>
      <c r="H181" s="454">
        <f t="shared" si="8"/>
        <v>4.8499999999999996</v>
      </c>
      <c r="I181" s="455">
        <v>4.8</v>
      </c>
      <c r="J181" s="454">
        <f t="shared" si="9"/>
        <v>4.8</v>
      </c>
      <c r="K181" s="455">
        <v>4.8899999999999997</v>
      </c>
      <c r="L181" s="454">
        <f t="shared" si="10"/>
        <v>4.8899999999999997</v>
      </c>
      <c r="M181" s="455">
        <v>4.75</v>
      </c>
      <c r="N181" s="454">
        <f t="shared" si="11"/>
        <v>4.75</v>
      </c>
    </row>
    <row r="182" spans="1:14" ht="25.5">
      <c r="A182" s="448">
        <v>178</v>
      </c>
      <c r="B182" s="449">
        <v>1757</v>
      </c>
      <c r="C182" s="451" t="s">
        <v>1603</v>
      </c>
      <c r="D182" s="456" t="s">
        <v>1604</v>
      </c>
      <c r="E182" s="456" t="s">
        <v>1279</v>
      </c>
      <c r="F182" s="452">
        <v>50</v>
      </c>
      <c r="G182" s="453">
        <v>4.8499999999999996</v>
      </c>
      <c r="H182" s="454">
        <f t="shared" si="8"/>
        <v>242.49999999999997</v>
      </c>
      <c r="I182" s="455">
        <v>4.8</v>
      </c>
      <c r="J182" s="454">
        <f t="shared" si="9"/>
        <v>240</v>
      </c>
      <c r="K182" s="455">
        <v>5.86</v>
      </c>
      <c r="L182" s="454">
        <f t="shared" si="10"/>
        <v>293</v>
      </c>
      <c r="M182" s="455">
        <v>4.75</v>
      </c>
      <c r="N182" s="454">
        <f t="shared" si="11"/>
        <v>237.5</v>
      </c>
    </row>
    <row r="183" spans="1:14" ht="25.5">
      <c r="A183" s="448">
        <v>179</v>
      </c>
      <c r="B183" s="449">
        <v>1801</v>
      </c>
      <c r="C183" s="450" t="s">
        <v>1605</v>
      </c>
      <c r="D183" s="450" t="s">
        <v>1606</v>
      </c>
      <c r="E183" s="451" t="s">
        <v>1279</v>
      </c>
      <c r="F183" s="452">
        <v>10</v>
      </c>
      <c r="G183" s="453">
        <v>86.42</v>
      </c>
      <c r="H183" s="454">
        <f t="shared" si="8"/>
        <v>864.2</v>
      </c>
      <c r="I183" s="455">
        <v>80.510000000000005</v>
      </c>
      <c r="J183" s="454">
        <f t="shared" si="9"/>
        <v>805.1</v>
      </c>
      <c r="K183" s="455">
        <v>101.67</v>
      </c>
      <c r="L183" s="454">
        <f t="shared" si="10"/>
        <v>1016.7</v>
      </c>
      <c r="M183" s="455">
        <v>89.45</v>
      </c>
      <c r="N183" s="454">
        <f t="shared" si="11"/>
        <v>894.5</v>
      </c>
    </row>
    <row r="184" spans="1:14" ht="25.5">
      <c r="A184" s="448">
        <v>180</v>
      </c>
      <c r="B184" s="449">
        <v>1802</v>
      </c>
      <c r="C184" s="450" t="s">
        <v>1607</v>
      </c>
      <c r="D184" s="456"/>
      <c r="E184" s="456" t="s">
        <v>1279</v>
      </c>
      <c r="F184" s="452">
        <v>2</v>
      </c>
      <c r="G184" s="453">
        <v>710.12</v>
      </c>
      <c r="H184" s="454">
        <f t="shared" si="8"/>
        <v>1420.24</v>
      </c>
      <c r="I184" s="455">
        <v>658.38</v>
      </c>
      <c r="J184" s="454">
        <f t="shared" si="9"/>
        <v>1316.76</v>
      </c>
      <c r="K184" s="455">
        <v>799.94</v>
      </c>
      <c r="L184" s="454">
        <f t="shared" si="10"/>
        <v>1599.88</v>
      </c>
      <c r="M184" s="455">
        <v>762.35</v>
      </c>
      <c r="N184" s="454">
        <f t="shared" si="11"/>
        <v>1524.7</v>
      </c>
    </row>
    <row r="185" spans="1:14" ht="25.5">
      <c r="A185" s="448">
        <v>181</v>
      </c>
      <c r="B185" s="449">
        <v>1804</v>
      </c>
      <c r="C185" s="450" t="s">
        <v>1608</v>
      </c>
      <c r="D185" s="456"/>
      <c r="E185" s="456" t="s">
        <v>1279</v>
      </c>
      <c r="F185" s="452">
        <v>1</v>
      </c>
      <c r="G185" s="453">
        <v>1.73</v>
      </c>
      <c r="H185" s="454">
        <f t="shared" si="8"/>
        <v>1.73</v>
      </c>
      <c r="I185" s="455">
        <v>1.06</v>
      </c>
      <c r="J185" s="454">
        <f t="shared" si="9"/>
        <v>1.06</v>
      </c>
      <c r="K185" s="455">
        <v>1.5</v>
      </c>
      <c r="L185" s="454">
        <f t="shared" si="10"/>
        <v>1.5</v>
      </c>
      <c r="M185" s="455">
        <v>1.2</v>
      </c>
      <c r="N185" s="454">
        <f t="shared" si="11"/>
        <v>1.2</v>
      </c>
    </row>
    <row r="186" spans="1:14" ht="25.5">
      <c r="A186" s="448">
        <v>182</v>
      </c>
      <c r="B186" s="449">
        <v>1805</v>
      </c>
      <c r="C186" s="450" t="s">
        <v>1609</v>
      </c>
      <c r="D186" s="456"/>
      <c r="E186" s="456" t="s">
        <v>1279</v>
      </c>
      <c r="F186" s="452">
        <v>1</v>
      </c>
      <c r="G186" s="453">
        <v>1.73</v>
      </c>
      <c r="H186" s="454">
        <f t="shared" si="8"/>
        <v>1.73</v>
      </c>
      <c r="I186" s="455">
        <v>1.06</v>
      </c>
      <c r="J186" s="454">
        <f t="shared" si="9"/>
        <v>1.06</v>
      </c>
      <c r="K186" s="455">
        <v>1.5</v>
      </c>
      <c r="L186" s="454">
        <f t="shared" si="10"/>
        <v>1.5</v>
      </c>
      <c r="M186" s="455">
        <v>1.2</v>
      </c>
      <c r="N186" s="454">
        <f t="shared" si="11"/>
        <v>1.2</v>
      </c>
    </row>
    <row r="187" spans="1:14" ht="25.5">
      <c r="A187" s="448">
        <v>183</v>
      </c>
      <c r="B187" s="449">
        <v>1806</v>
      </c>
      <c r="C187" s="450" t="s">
        <v>1610</v>
      </c>
      <c r="D187" s="456"/>
      <c r="E187" s="456" t="s">
        <v>1279</v>
      </c>
      <c r="F187" s="452" t="s">
        <v>1375</v>
      </c>
      <c r="G187" s="453">
        <v>7.2</v>
      </c>
      <c r="H187" s="454">
        <f t="shared" si="8"/>
        <v>14.4</v>
      </c>
      <c r="I187" s="455">
        <v>8.99</v>
      </c>
      <c r="J187" s="454">
        <f t="shared" si="9"/>
        <v>17.98</v>
      </c>
      <c r="K187" s="455">
        <v>4.0199999999999996</v>
      </c>
      <c r="L187" s="454">
        <f t="shared" si="10"/>
        <v>8.0399999999999991</v>
      </c>
      <c r="M187" s="455">
        <v>13.69</v>
      </c>
      <c r="N187" s="454">
        <f t="shared" si="11"/>
        <v>27.38</v>
      </c>
    </row>
    <row r="188" spans="1:14" ht="25.5">
      <c r="A188" s="448">
        <v>184</v>
      </c>
      <c r="B188" s="449">
        <v>1807</v>
      </c>
      <c r="C188" s="450" t="s">
        <v>1611</v>
      </c>
      <c r="D188" s="456"/>
      <c r="E188" s="456" t="s">
        <v>1279</v>
      </c>
      <c r="F188" s="452">
        <v>1</v>
      </c>
      <c r="G188" s="453">
        <v>7.2</v>
      </c>
      <c r="H188" s="454">
        <f t="shared" si="8"/>
        <v>7.2</v>
      </c>
      <c r="I188" s="455">
        <v>9.02</v>
      </c>
      <c r="J188" s="454">
        <f t="shared" si="9"/>
        <v>9.02</v>
      </c>
      <c r="K188" s="455">
        <v>4.0199999999999996</v>
      </c>
      <c r="L188" s="454">
        <f t="shared" si="10"/>
        <v>4.0199999999999996</v>
      </c>
      <c r="M188" s="455">
        <v>13.69</v>
      </c>
      <c r="N188" s="454">
        <f t="shared" si="11"/>
        <v>13.69</v>
      </c>
    </row>
    <row r="189" spans="1:14">
      <c r="A189" s="448">
        <v>185</v>
      </c>
      <c r="B189" s="449">
        <v>1808</v>
      </c>
      <c r="C189" s="450" t="s">
        <v>1612</v>
      </c>
      <c r="D189" s="456"/>
      <c r="E189" s="456" t="s">
        <v>1279</v>
      </c>
      <c r="F189" s="452">
        <v>29</v>
      </c>
      <c r="G189" s="453">
        <v>5.8</v>
      </c>
      <c r="H189" s="454">
        <f t="shared" si="8"/>
        <v>168.2</v>
      </c>
      <c r="I189" s="455">
        <v>6.09</v>
      </c>
      <c r="J189" s="454">
        <f t="shared" si="9"/>
        <v>176.60999999999999</v>
      </c>
      <c r="K189" s="455">
        <v>6.19</v>
      </c>
      <c r="L189" s="454">
        <f t="shared" si="10"/>
        <v>179.51000000000002</v>
      </c>
      <c r="M189" s="455">
        <v>6.89</v>
      </c>
      <c r="N189" s="454">
        <f t="shared" si="11"/>
        <v>199.81</v>
      </c>
    </row>
    <row r="190" spans="1:14">
      <c r="A190" s="448">
        <v>186</v>
      </c>
      <c r="B190" s="449">
        <v>1809</v>
      </c>
      <c r="C190" s="450" t="s">
        <v>1613</v>
      </c>
      <c r="D190" s="456"/>
      <c r="E190" s="456" t="s">
        <v>1279</v>
      </c>
      <c r="F190" s="452">
        <v>4</v>
      </c>
      <c r="G190" s="453">
        <v>10.36</v>
      </c>
      <c r="H190" s="454">
        <f t="shared" si="8"/>
        <v>41.44</v>
      </c>
      <c r="I190" s="455">
        <v>8.66</v>
      </c>
      <c r="J190" s="454">
        <f t="shared" si="9"/>
        <v>34.64</v>
      </c>
      <c r="K190" s="455">
        <v>6.19</v>
      </c>
      <c r="L190" s="454">
        <f t="shared" si="10"/>
        <v>24.76</v>
      </c>
      <c r="M190" s="455">
        <v>7.55</v>
      </c>
      <c r="N190" s="454">
        <f t="shared" si="11"/>
        <v>30.2</v>
      </c>
    </row>
    <row r="191" spans="1:14">
      <c r="A191" s="448">
        <v>187</v>
      </c>
      <c r="B191" s="449">
        <v>1810</v>
      </c>
      <c r="C191" s="450" t="s">
        <v>1614</v>
      </c>
      <c r="D191" s="456"/>
      <c r="E191" s="456" t="s">
        <v>1279</v>
      </c>
      <c r="F191" s="452">
        <v>5</v>
      </c>
      <c r="G191" s="453">
        <v>6.07</v>
      </c>
      <c r="H191" s="454">
        <f t="shared" si="8"/>
        <v>30.35</v>
      </c>
      <c r="I191" s="455">
        <v>6.1899999999999995</v>
      </c>
      <c r="J191" s="454">
        <f t="shared" si="9"/>
        <v>30.949999999999996</v>
      </c>
      <c r="K191" s="455">
        <v>6.19</v>
      </c>
      <c r="L191" s="454">
        <f t="shared" si="10"/>
        <v>30.950000000000003</v>
      </c>
      <c r="M191" s="455">
        <v>7.55</v>
      </c>
      <c r="N191" s="454">
        <f t="shared" si="11"/>
        <v>37.75</v>
      </c>
    </row>
    <row r="192" spans="1:14">
      <c r="A192" s="448">
        <v>188</v>
      </c>
      <c r="B192" s="449">
        <v>1811</v>
      </c>
      <c r="C192" s="450" t="s">
        <v>1615</v>
      </c>
      <c r="D192" s="456"/>
      <c r="E192" s="456" t="s">
        <v>1279</v>
      </c>
      <c r="F192" s="452">
        <v>4</v>
      </c>
      <c r="G192" s="453">
        <v>6.07</v>
      </c>
      <c r="H192" s="454">
        <f t="shared" si="8"/>
        <v>24.28</v>
      </c>
      <c r="I192" s="455">
        <v>5.87</v>
      </c>
      <c r="J192" s="454">
        <f t="shared" si="9"/>
        <v>23.48</v>
      </c>
      <c r="K192" s="455">
        <v>6.19</v>
      </c>
      <c r="L192" s="454">
        <f t="shared" si="10"/>
        <v>24.76</v>
      </c>
      <c r="M192" s="455">
        <v>7.55</v>
      </c>
      <c r="N192" s="454">
        <f t="shared" si="11"/>
        <v>30.2</v>
      </c>
    </row>
    <row r="193" spans="1:14" ht="25.5">
      <c r="A193" s="448">
        <v>189</v>
      </c>
      <c r="B193" s="449">
        <v>1812</v>
      </c>
      <c r="C193" s="450" t="s">
        <v>1616</v>
      </c>
      <c r="D193" s="456"/>
      <c r="E193" s="456" t="s">
        <v>1279</v>
      </c>
      <c r="F193" s="452">
        <v>1</v>
      </c>
      <c r="G193" s="453">
        <v>7.2</v>
      </c>
      <c r="H193" s="454">
        <f t="shared" si="8"/>
        <v>7.2</v>
      </c>
      <c r="I193" s="455">
        <v>9.0399999999999991</v>
      </c>
      <c r="J193" s="454">
        <f t="shared" si="9"/>
        <v>9.0399999999999991</v>
      </c>
      <c r="K193" s="455">
        <v>4.0199999999999996</v>
      </c>
      <c r="L193" s="454">
        <f t="shared" si="10"/>
        <v>4.0199999999999996</v>
      </c>
      <c r="M193" s="455">
        <v>13.69</v>
      </c>
      <c r="N193" s="454">
        <f t="shared" si="11"/>
        <v>13.69</v>
      </c>
    </row>
    <row r="194" spans="1:14" ht="25.5">
      <c r="A194" s="448">
        <v>190</v>
      </c>
      <c r="B194" s="449">
        <v>1813</v>
      </c>
      <c r="C194" s="450" t="s">
        <v>1617</v>
      </c>
      <c r="D194" s="456"/>
      <c r="E194" s="456" t="s">
        <v>1279</v>
      </c>
      <c r="F194" s="452">
        <v>1</v>
      </c>
      <c r="G194" s="453">
        <v>7.2</v>
      </c>
      <c r="H194" s="454">
        <f t="shared" si="8"/>
        <v>7.2</v>
      </c>
      <c r="I194" s="455">
        <v>9.18</v>
      </c>
      <c r="J194" s="454">
        <f t="shared" si="9"/>
        <v>9.18</v>
      </c>
      <c r="K194" s="455">
        <v>4.0199999999999996</v>
      </c>
      <c r="L194" s="454">
        <f t="shared" si="10"/>
        <v>4.0199999999999996</v>
      </c>
      <c r="M194" s="455">
        <v>13.69</v>
      </c>
      <c r="N194" s="454">
        <f t="shared" si="11"/>
        <v>13.69</v>
      </c>
    </row>
    <row r="195" spans="1:14" ht="25.5">
      <c r="A195" s="448">
        <v>191</v>
      </c>
      <c r="B195" s="449">
        <v>1814</v>
      </c>
      <c r="C195" s="450" t="s">
        <v>1618</v>
      </c>
      <c r="D195" s="456"/>
      <c r="E195" s="456" t="s">
        <v>1279</v>
      </c>
      <c r="F195" s="452">
        <v>1</v>
      </c>
      <c r="G195" s="453">
        <v>7.2</v>
      </c>
      <c r="H195" s="454">
        <f t="shared" si="8"/>
        <v>7.2</v>
      </c>
      <c r="I195" s="455">
        <v>9.61</v>
      </c>
      <c r="J195" s="454">
        <f t="shared" si="9"/>
        <v>9.61</v>
      </c>
      <c r="K195" s="455">
        <v>4.0199999999999996</v>
      </c>
      <c r="L195" s="454">
        <f t="shared" si="10"/>
        <v>4.0199999999999996</v>
      </c>
      <c r="M195" s="455">
        <v>13.69</v>
      </c>
      <c r="N195" s="454">
        <f t="shared" si="11"/>
        <v>13.69</v>
      </c>
    </row>
    <row r="196" spans="1:14" ht="25.5">
      <c r="A196" s="448">
        <v>192</v>
      </c>
      <c r="B196" s="449">
        <v>1815</v>
      </c>
      <c r="C196" s="450" t="s">
        <v>1619</v>
      </c>
      <c r="D196" s="456"/>
      <c r="E196" s="456" t="s">
        <v>1279</v>
      </c>
      <c r="F196" s="452">
        <v>1</v>
      </c>
      <c r="G196" s="453">
        <v>7.2</v>
      </c>
      <c r="H196" s="454">
        <f t="shared" si="8"/>
        <v>7.2</v>
      </c>
      <c r="I196" s="455">
        <v>8.99</v>
      </c>
      <c r="J196" s="454">
        <f t="shared" si="9"/>
        <v>8.99</v>
      </c>
      <c r="K196" s="455">
        <v>4.0199999999999996</v>
      </c>
      <c r="L196" s="454">
        <f t="shared" si="10"/>
        <v>4.0199999999999996</v>
      </c>
      <c r="M196" s="455">
        <v>13.69</v>
      </c>
      <c r="N196" s="454">
        <f t="shared" si="11"/>
        <v>13.69</v>
      </c>
    </row>
    <row r="197" spans="1:14">
      <c r="A197" s="448">
        <v>193</v>
      </c>
      <c r="B197" s="449">
        <v>1816</v>
      </c>
      <c r="C197" s="450" t="s">
        <v>1620</v>
      </c>
      <c r="D197" s="456"/>
      <c r="E197" s="456" t="s">
        <v>1279</v>
      </c>
      <c r="F197" s="452">
        <v>6</v>
      </c>
      <c r="G197" s="453"/>
      <c r="H197" s="454">
        <f t="shared" si="8"/>
        <v>0</v>
      </c>
      <c r="I197" s="455">
        <v>21.770000000000003</v>
      </c>
      <c r="J197" s="454">
        <f t="shared" si="9"/>
        <v>130.62</v>
      </c>
      <c r="K197" s="455">
        <v>19.45</v>
      </c>
      <c r="L197" s="454">
        <f t="shared" si="10"/>
        <v>116.69999999999999</v>
      </c>
      <c r="M197" s="455">
        <v>50.88</v>
      </c>
      <c r="N197" s="454">
        <f t="shared" si="11"/>
        <v>305.28000000000003</v>
      </c>
    </row>
    <row r="198" spans="1:14" ht="25.5">
      <c r="A198" s="448">
        <v>194</v>
      </c>
      <c r="B198" s="449">
        <v>1816</v>
      </c>
      <c r="C198" s="450" t="s">
        <v>1621</v>
      </c>
      <c r="D198" s="456"/>
      <c r="E198" s="456" t="s">
        <v>1279</v>
      </c>
      <c r="F198" s="452">
        <v>1</v>
      </c>
      <c r="G198" s="453">
        <v>7.2</v>
      </c>
      <c r="H198" s="454">
        <f t="shared" ref="H198:H233" si="12">SUM(F198*G198)</f>
        <v>7.2</v>
      </c>
      <c r="I198" s="455">
        <v>9.02</v>
      </c>
      <c r="J198" s="454">
        <f t="shared" ref="J198:J233" si="13">SUM(F198*I198)</f>
        <v>9.02</v>
      </c>
      <c r="K198" s="455">
        <v>4.0199999999999996</v>
      </c>
      <c r="L198" s="454">
        <f t="shared" ref="L198:L233" si="14">SUM(F198*K198)</f>
        <v>4.0199999999999996</v>
      </c>
      <c r="M198" s="455">
        <v>13.69</v>
      </c>
      <c r="N198" s="454">
        <f t="shared" ref="N198:N233" si="15">SUM(F198*M198)</f>
        <v>13.69</v>
      </c>
    </row>
    <row r="199" spans="1:14" ht="25.5">
      <c r="A199" s="448">
        <v>195</v>
      </c>
      <c r="B199" s="449">
        <v>1817</v>
      </c>
      <c r="C199" s="450" t="s">
        <v>1622</v>
      </c>
      <c r="D199" s="456"/>
      <c r="E199" s="456" t="s">
        <v>1279</v>
      </c>
      <c r="F199" s="452">
        <v>1</v>
      </c>
      <c r="G199" s="453">
        <v>7.2</v>
      </c>
      <c r="H199" s="454">
        <f t="shared" si="12"/>
        <v>7.2</v>
      </c>
      <c r="I199" s="455">
        <v>9.09</v>
      </c>
      <c r="J199" s="454">
        <f t="shared" si="13"/>
        <v>9.09</v>
      </c>
      <c r="K199" s="455">
        <v>4.0199999999999996</v>
      </c>
      <c r="L199" s="454">
        <f t="shared" si="14"/>
        <v>4.0199999999999996</v>
      </c>
      <c r="M199" s="455">
        <v>13.69</v>
      </c>
      <c r="N199" s="454">
        <f t="shared" si="15"/>
        <v>13.69</v>
      </c>
    </row>
    <row r="200" spans="1:14" ht="25.5">
      <c r="A200" s="448">
        <v>196</v>
      </c>
      <c r="B200" s="449">
        <v>1818</v>
      </c>
      <c r="C200" s="450" t="s">
        <v>1623</v>
      </c>
      <c r="D200" s="456"/>
      <c r="E200" s="456" t="s">
        <v>1279</v>
      </c>
      <c r="F200" s="452">
        <v>1</v>
      </c>
      <c r="G200" s="453">
        <v>7.2</v>
      </c>
      <c r="H200" s="454">
        <f t="shared" si="12"/>
        <v>7.2</v>
      </c>
      <c r="I200" s="455">
        <v>9.0399999999999991</v>
      </c>
      <c r="J200" s="454">
        <f t="shared" si="13"/>
        <v>9.0399999999999991</v>
      </c>
      <c r="K200" s="455">
        <v>4.0199999999999996</v>
      </c>
      <c r="L200" s="454">
        <f t="shared" si="14"/>
        <v>4.0199999999999996</v>
      </c>
      <c r="M200" s="455">
        <v>13.69</v>
      </c>
      <c r="N200" s="454">
        <f t="shared" si="15"/>
        <v>13.69</v>
      </c>
    </row>
    <row r="201" spans="1:14" ht="25.5">
      <c r="A201" s="448">
        <v>197</v>
      </c>
      <c r="B201" s="449">
        <v>1819</v>
      </c>
      <c r="C201" s="450" t="s">
        <v>1624</v>
      </c>
      <c r="D201" s="456"/>
      <c r="E201" s="456" t="s">
        <v>1279</v>
      </c>
      <c r="F201" s="452">
        <v>1</v>
      </c>
      <c r="G201" s="453">
        <v>7.2</v>
      </c>
      <c r="H201" s="454">
        <f t="shared" si="12"/>
        <v>7.2</v>
      </c>
      <c r="I201" s="455">
        <v>16.010000000000002</v>
      </c>
      <c r="J201" s="454">
        <f t="shared" si="13"/>
        <v>16.010000000000002</v>
      </c>
      <c r="K201" s="455">
        <v>8.33</v>
      </c>
      <c r="L201" s="454">
        <f t="shared" si="14"/>
        <v>8.33</v>
      </c>
      <c r="M201" s="455">
        <v>12.19</v>
      </c>
      <c r="N201" s="454">
        <f t="shared" si="15"/>
        <v>12.19</v>
      </c>
    </row>
    <row r="202" spans="1:14" ht="25.5">
      <c r="A202" s="448">
        <v>198</v>
      </c>
      <c r="B202" s="449">
        <v>1820</v>
      </c>
      <c r="C202" s="450" t="s">
        <v>1625</v>
      </c>
      <c r="D202" s="456"/>
      <c r="E202" s="456" t="s">
        <v>1279</v>
      </c>
      <c r="F202" s="452">
        <v>1</v>
      </c>
      <c r="G202" s="453">
        <v>7.2</v>
      </c>
      <c r="H202" s="454">
        <f t="shared" si="12"/>
        <v>7.2</v>
      </c>
      <c r="I202" s="455">
        <v>15.43</v>
      </c>
      <c r="J202" s="454">
        <f t="shared" si="13"/>
        <v>15.43</v>
      </c>
      <c r="K202" s="455">
        <v>9.66</v>
      </c>
      <c r="L202" s="454">
        <f t="shared" si="14"/>
        <v>9.66</v>
      </c>
      <c r="M202" s="455">
        <v>12.19</v>
      </c>
      <c r="N202" s="454">
        <f t="shared" si="15"/>
        <v>12.19</v>
      </c>
    </row>
    <row r="203" spans="1:14">
      <c r="A203" s="448">
        <v>199</v>
      </c>
      <c r="B203" s="449">
        <v>1821</v>
      </c>
      <c r="C203" s="450" t="s">
        <v>1626</v>
      </c>
      <c r="D203" s="450" t="s">
        <v>1627</v>
      </c>
      <c r="E203" s="451" t="s">
        <v>1279</v>
      </c>
      <c r="F203" s="452" t="s">
        <v>1628</v>
      </c>
      <c r="G203" s="453">
        <v>0.72</v>
      </c>
      <c r="H203" s="454">
        <f t="shared" si="12"/>
        <v>25.919999999999998</v>
      </c>
      <c r="I203" s="455">
        <v>0.62</v>
      </c>
      <c r="J203" s="454">
        <f t="shared" si="13"/>
        <v>22.32</v>
      </c>
      <c r="K203" s="455">
        <v>0.74</v>
      </c>
      <c r="L203" s="454">
        <f t="shared" si="14"/>
        <v>26.64</v>
      </c>
      <c r="M203" s="455">
        <v>5.14</v>
      </c>
      <c r="N203" s="454">
        <f t="shared" si="15"/>
        <v>185.04</v>
      </c>
    </row>
    <row r="204" spans="1:14" ht="25.5">
      <c r="A204" s="448">
        <v>200</v>
      </c>
      <c r="B204" s="449">
        <v>1823</v>
      </c>
      <c r="C204" s="450" t="s">
        <v>1629</v>
      </c>
      <c r="D204" s="450" t="s">
        <v>1630</v>
      </c>
      <c r="E204" s="451" t="s">
        <v>1279</v>
      </c>
      <c r="F204" s="452">
        <v>100</v>
      </c>
      <c r="G204" s="453">
        <v>1</v>
      </c>
      <c r="H204" s="454">
        <f t="shared" si="12"/>
        <v>100</v>
      </c>
      <c r="I204" s="455">
        <v>0.82000000000000006</v>
      </c>
      <c r="J204" s="454">
        <f t="shared" si="13"/>
        <v>82</v>
      </c>
      <c r="K204" s="455">
        <v>0.88</v>
      </c>
      <c r="L204" s="454">
        <f t="shared" si="14"/>
        <v>88</v>
      </c>
      <c r="M204" s="455">
        <v>1.88</v>
      </c>
      <c r="N204" s="454">
        <f t="shared" si="15"/>
        <v>188</v>
      </c>
    </row>
    <row r="205" spans="1:14" ht="25.5">
      <c r="A205" s="448">
        <v>201</v>
      </c>
      <c r="B205" s="449">
        <v>1824</v>
      </c>
      <c r="C205" s="450" t="s">
        <v>1631</v>
      </c>
      <c r="D205" s="450" t="s">
        <v>1632</v>
      </c>
      <c r="E205" s="451" t="s">
        <v>1279</v>
      </c>
      <c r="F205" s="452">
        <v>28</v>
      </c>
      <c r="G205" s="453">
        <v>65.2</v>
      </c>
      <c r="H205" s="454">
        <f t="shared" si="12"/>
        <v>1825.6000000000001</v>
      </c>
      <c r="I205" s="455">
        <v>63.21</v>
      </c>
      <c r="J205" s="454">
        <f t="shared" si="13"/>
        <v>1769.88</v>
      </c>
      <c r="K205" s="455">
        <v>78.56</v>
      </c>
      <c r="L205" s="454">
        <f t="shared" si="14"/>
        <v>2199.6800000000003</v>
      </c>
      <c r="M205" s="455">
        <v>70.88</v>
      </c>
      <c r="N205" s="454">
        <f t="shared" si="15"/>
        <v>1984.6399999999999</v>
      </c>
    </row>
    <row r="206" spans="1:14">
      <c r="A206" s="448">
        <v>202</v>
      </c>
      <c r="B206" s="449">
        <v>1825</v>
      </c>
      <c r="C206" s="450" t="s">
        <v>1633</v>
      </c>
      <c r="D206" s="450" t="s">
        <v>1633</v>
      </c>
      <c r="E206" s="451" t="s">
        <v>1279</v>
      </c>
      <c r="F206" s="452">
        <v>1</v>
      </c>
      <c r="G206" s="453">
        <v>3.39</v>
      </c>
      <c r="H206" s="454">
        <f t="shared" si="12"/>
        <v>3.39</v>
      </c>
      <c r="I206" s="455">
        <v>3.34</v>
      </c>
      <c r="J206" s="454">
        <f t="shared" si="13"/>
        <v>3.34</v>
      </c>
      <c r="K206" s="455">
        <v>2.89</v>
      </c>
      <c r="L206" s="454">
        <f t="shared" si="14"/>
        <v>2.89</v>
      </c>
      <c r="M206" s="455">
        <v>3.71</v>
      </c>
      <c r="N206" s="454">
        <f t="shared" si="15"/>
        <v>3.71</v>
      </c>
    </row>
    <row r="207" spans="1:14">
      <c r="A207" s="448">
        <v>203</v>
      </c>
      <c r="B207" s="449">
        <v>1826</v>
      </c>
      <c r="C207" s="450" t="s">
        <v>1634</v>
      </c>
      <c r="D207" s="450" t="s">
        <v>1634</v>
      </c>
      <c r="E207" s="451" t="s">
        <v>1279</v>
      </c>
      <c r="F207" s="452">
        <v>1</v>
      </c>
      <c r="G207" s="453">
        <v>3.39</v>
      </c>
      <c r="H207" s="454">
        <f t="shared" si="12"/>
        <v>3.39</v>
      </c>
      <c r="I207" s="455">
        <v>3.3699999999999997</v>
      </c>
      <c r="J207" s="454">
        <f t="shared" si="13"/>
        <v>3.3699999999999997</v>
      </c>
      <c r="K207" s="455">
        <v>2.89</v>
      </c>
      <c r="L207" s="454">
        <f t="shared" si="14"/>
        <v>2.89</v>
      </c>
      <c r="M207" s="455">
        <v>3.71</v>
      </c>
      <c r="N207" s="454">
        <f t="shared" si="15"/>
        <v>3.71</v>
      </c>
    </row>
    <row r="208" spans="1:14" ht="25.5">
      <c r="A208" s="448">
        <v>204</v>
      </c>
      <c r="B208" s="449">
        <v>1829</v>
      </c>
      <c r="C208" s="450" t="s">
        <v>1635</v>
      </c>
      <c r="D208" s="456" t="s">
        <v>1636</v>
      </c>
      <c r="E208" s="456" t="s">
        <v>1279</v>
      </c>
      <c r="F208" s="452">
        <v>10</v>
      </c>
      <c r="G208" s="453">
        <v>31.73</v>
      </c>
      <c r="H208" s="454">
        <f t="shared" si="12"/>
        <v>317.3</v>
      </c>
      <c r="I208" s="455">
        <v>70.820000000000007</v>
      </c>
      <c r="J208" s="454">
        <f t="shared" si="13"/>
        <v>708.2</v>
      </c>
      <c r="K208" s="455">
        <v>18.45</v>
      </c>
      <c r="L208" s="454">
        <f t="shared" si="14"/>
        <v>184.5</v>
      </c>
      <c r="M208" s="455">
        <v>0</v>
      </c>
      <c r="N208" s="454">
        <f t="shared" si="15"/>
        <v>0</v>
      </c>
    </row>
    <row r="209" spans="1:14">
      <c r="A209" s="448">
        <v>205</v>
      </c>
      <c r="B209" s="449">
        <v>1834</v>
      </c>
      <c r="C209" s="450" t="s">
        <v>1637</v>
      </c>
      <c r="D209" s="456"/>
      <c r="E209" s="456" t="s">
        <v>1279</v>
      </c>
      <c r="F209" s="452" t="s">
        <v>1375</v>
      </c>
      <c r="G209" s="453">
        <v>47.15</v>
      </c>
      <c r="H209" s="454">
        <f t="shared" si="12"/>
        <v>94.3</v>
      </c>
      <c r="I209" s="455">
        <v>38.299999999999997</v>
      </c>
      <c r="J209" s="454">
        <f t="shared" si="13"/>
        <v>76.599999999999994</v>
      </c>
      <c r="K209" s="455">
        <v>56.25</v>
      </c>
      <c r="L209" s="454">
        <f t="shared" si="14"/>
        <v>112.5</v>
      </c>
      <c r="M209" s="455">
        <v>59.38</v>
      </c>
      <c r="N209" s="454">
        <f t="shared" si="15"/>
        <v>118.76</v>
      </c>
    </row>
    <row r="210" spans="1:14" ht="25.5">
      <c r="A210" s="448">
        <v>206</v>
      </c>
      <c r="B210" s="449">
        <v>1835</v>
      </c>
      <c r="C210" s="450" t="s">
        <v>1638</v>
      </c>
      <c r="D210" s="450" t="s">
        <v>1639</v>
      </c>
      <c r="E210" s="451" t="s">
        <v>1279</v>
      </c>
      <c r="F210" s="452">
        <v>8</v>
      </c>
      <c r="G210" s="453">
        <v>74.75</v>
      </c>
      <c r="H210" s="454">
        <f t="shared" si="12"/>
        <v>598</v>
      </c>
      <c r="I210" s="455">
        <v>67.13000000000001</v>
      </c>
      <c r="J210" s="454">
        <f t="shared" si="13"/>
        <v>537.04000000000008</v>
      </c>
      <c r="K210" s="455">
        <v>86.21</v>
      </c>
      <c r="L210" s="454">
        <f t="shared" si="14"/>
        <v>689.68</v>
      </c>
      <c r="M210" s="455">
        <v>0</v>
      </c>
      <c r="N210" s="454">
        <f t="shared" si="15"/>
        <v>0</v>
      </c>
    </row>
    <row r="211" spans="1:14">
      <c r="A211" s="448">
        <v>207</v>
      </c>
      <c r="B211" s="449">
        <v>1836</v>
      </c>
      <c r="C211" s="450" t="s">
        <v>1640</v>
      </c>
      <c r="D211" s="456"/>
      <c r="E211" s="456" t="s">
        <v>1279</v>
      </c>
      <c r="F211" s="452">
        <v>6</v>
      </c>
      <c r="G211" s="453">
        <v>91.17</v>
      </c>
      <c r="H211" s="454">
        <f t="shared" si="12"/>
        <v>547.02</v>
      </c>
      <c r="I211" s="455">
        <v>70.53</v>
      </c>
      <c r="J211" s="454">
        <f t="shared" si="13"/>
        <v>423.18</v>
      </c>
      <c r="K211" s="455">
        <v>56.1</v>
      </c>
      <c r="L211" s="454">
        <f t="shared" si="14"/>
        <v>336.6</v>
      </c>
      <c r="M211" s="455">
        <v>69.900000000000006</v>
      </c>
      <c r="N211" s="454">
        <f t="shared" si="15"/>
        <v>419.40000000000003</v>
      </c>
    </row>
    <row r="212" spans="1:14">
      <c r="A212" s="448">
        <v>208</v>
      </c>
      <c r="B212" s="449">
        <v>1870</v>
      </c>
      <c r="C212" s="450" t="s">
        <v>1641</v>
      </c>
      <c r="D212" s="456"/>
      <c r="E212" s="456" t="s">
        <v>1279</v>
      </c>
      <c r="F212" s="452">
        <v>1</v>
      </c>
      <c r="G212" s="453">
        <v>4.4000000000000004</v>
      </c>
      <c r="H212" s="454">
        <f t="shared" si="12"/>
        <v>4.4000000000000004</v>
      </c>
      <c r="I212" s="455">
        <v>5.14</v>
      </c>
      <c r="J212" s="454">
        <f t="shared" si="13"/>
        <v>5.14</v>
      </c>
      <c r="K212" s="455">
        <v>2.99</v>
      </c>
      <c r="L212" s="454">
        <f t="shared" si="14"/>
        <v>2.99</v>
      </c>
      <c r="M212" s="455">
        <v>5.4</v>
      </c>
      <c r="N212" s="454">
        <f t="shared" si="15"/>
        <v>5.4</v>
      </c>
    </row>
    <row r="213" spans="1:14">
      <c r="A213" s="448">
        <v>209</v>
      </c>
      <c r="B213" s="449">
        <v>1871</v>
      </c>
      <c r="C213" s="450" t="s">
        <v>1642</v>
      </c>
      <c r="D213" s="456"/>
      <c r="E213" s="456" t="s">
        <v>1279</v>
      </c>
      <c r="F213" s="452">
        <v>1</v>
      </c>
      <c r="G213" s="453">
        <v>2.37</v>
      </c>
      <c r="H213" s="454">
        <f t="shared" si="12"/>
        <v>2.37</v>
      </c>
      <c r="I213" s="455">
        <v>1.27</v>
      </c>
      <c r="J213" s="454">
        <f t="shared" si="13"/>
        <v>1.27</v>
      </c>
      <c r="K213" s="455">
        <v>1.03</v>
      </c>
      <c r="L213" s="454">
        <f t="shared" si="14"/>
        <v>1.03</v>
      </c>
      <c r="M213" s="455">
        <v>1.35</v>
      </c>
      <c r="N213" s="454">
        <f t="shared" si="15"/>
        <v>1.35</v>
      </c>
    </row>
    <row r="214" spans="1:14">
      <c r="A214" s="448">
        <v>210</v>
      </c>
      <c r="B214" s="449">
        <v>1872</v>
      </c>
      <c r="C214" s="450" t="s">
        <v>1643</v>
      </c>
      <c r="D214" s="456" t="s">
        <v>1644</v>
      </c>
      <c r="E214" s="456" t="s">
        <v>1279</v>
      </c>
      <c r="F214" s="452">
        <v>5</v>
      </c>
      <c r="G214" s="453"/>
      <c r="H214" s="454">
        <f t="shared" si="12"/>
        <v>0</v>
      </c>
      <c r="I214" s="455">
        <v>17.07</v>
      </c>
      <c r="J214" s="454">
        <f t="shared" si="13"/>
        <v>85.35</v>
      </c>
      <c r="K214" s="455">
        <v>0</v>
      </c>
      <c r="L214" s="454">
        <f t="shared" si="14"/>
        <v>0</v>
      </c>
      <c r="M214" s="455">
        <v>0</v>
      </c>
      <c r="N214" s="454">
        <f t="shared" si="15"/>
        <v>0</v>
      </c>
    </row>
    <row r="215" spans="1:14">
      <c r="A215" s="448">
        <v>211</v>
      </c>
      <c r="B215" s="449">
        <v>1873</v>
      </c>
      <c r="C215" s="450" t="s">
        <v>1645</v>
      </c>
      <c r="D215" s="456" t="s">
        <v>1646</v>
      </c>
      <c r="E215" s="456" t="s">
        <v>1279</v>
      </c>
      <c r="F215" s="452">
        <v>10</v>
      </c>
      <c r="G215" s="453">
        <v>20.75</v>
      </c>
      <c r="H215" s="454">
        <f t="shared" si="12"/>
        <v>207.5</v>
      </c>
      <c r="I215" s="455">
        <v>25.810000000000002</v>
      </c>
      <c r="J215" s="454">
        <f t="shared" si="13"/>
        <v>258.10000000000002</v>
      </c>
      <c r="K215" s="455">
        <v>19.14</v>
      </c>
      <c r="L215" s="454">
        <f t="shared" si="14"/>
        <v>191.4</v>
      </c>
      <c r="M215" s="455">
        <v>18.309999999999999</v>
      </c>
      <c r="N215" s="454">
        <f t="shared" si="15"/>
        <v>183.1</v>
      </c>
    </row>
    <row r="216" spans="1:14" ht="25.5">
      <c r="A216" s="448">
        <v>212</v>
      </c>
      <c r="B216" s="449">
        <v>1875</v>
      </c>
      <c r="C216" s="450" t="s">
        <v>1647</v>
      </c>
      <c r="D216" s="450" t="s">
        <v>1648</v>
      </c>
      <c r="E216" s="451" t="s">
        <v>1279</v>
      </c>
      <c r="F216" s="452">
        <v>1</v>
      </c>
      <c r="G216" s="453">
        <v>171.81</v>
      </c>
      <c r="H216" s="454">
        <f t="shared" si="12"/>
        <v>171.81</v>
      </c>
      <c r="I216" s="455">
        <v>135.47</v>
      </c>
      <c r="J216" s="454">
        <f t="shared" si="13"/>
        <v>135.47</v>
      </c>
      <c r="K216" s="455">
        <v>232.4</v>
      </c>
      <c r="L216" s="454">
        <f t="shared" si="14"/>
        <v>232.4</v>
      </c>
      <c r="M216" s="455">
        <v>155.41</v>
      </c>
      <c r="N216" s="454">
        <f t="shared" si="15"/>
        <v>155.41</v>
      </c>
    </row>
    <row r="217" spans="1:14">
      <c r="A217" s="448">
        <v>213</v>
      </c>
      <c r="B217" s="449">
        <v>1877</v>
      </c>
      <c r="C217" s="450" t="s">
        <v>1649</v>
      </c>
      <c r="D217" s="456" t="s">
        <v>1636</v>
      </c>
      <c r="E217" s="456" t="s">
        <v>1279</v>
      </c>
      <c r="F217" s="452" t="s">
        <v>1650</v>
      </c>
      <c r="G217" s="453">
        <v>9.44</v>
      </c>
      <c r="H217" s="454">
        <f t="shared" si="12"/>
        <v>169.92</v>
      </c>
      <c r="I217" s="455">
        <v>28.12</v>
      </c>
      <c r="J217" s="454">
        <f t="shared" si="13"/>
        <v>506.16</v>
      </c>
      <c r="K217" s="455">
        <v>16.25</v>
      </c>
      <c r="L217" s="454">
        <f t="shared" si="14"/>
        <v>292.5</v>
      </c>
      <c r="M217" s="455">
        <v>0</v>
      </c>
      <c r="N217" s="454">
        <f t="shared" si="15"/>
        <v>0</v>
      </c>
    </row>
    <row r="218" spans="1:14">
      <c r="A218" s="448">
        <v>214</v>
      </c>
      <c r="B218" s="449">
        <v>1878</v>
      </c>
      <c r="C218" s="450" t="s">
        <v>1651</v>
      </c>
      <c r="D218" s="456" t="s">
        <v>1636</v>
      </c>
      <c r="E218" s="456" t="s">
        <v>1279</v>
      </c>
      <c r="F218" s="452" t="s">
        <v>1377</v>
      </c>
      <c r="G218" s="453">
        <v>19.89</v>
      </c>
      <c r="H218" s="454">
        <f t="shared" si="12"/>
        <v>79.56</v>
      </c>
      <c r="I218" s="455">
        <v>56.239999999999995</v>
      </c>
      <c r="J218" s="454">
        <f t="shared" si="13"/>
        <v>224.95999999999998</v>
      </c>
      <c r="K218" s="455">
        <v>22.15</v>
      </c>
      <c r="L218" s="454">
        <f t="shared" si="14"/>
        <v>88.6</v>
      </c>
      <c r="M218" s="455">
        <v>0</v>
      </c>
      <c r="N218" s="454">
        <f t="shared" si="15"/>
        <v>0</v>
      </c>
    </row>
    <row r="219" spans="1:14">
      <c r="A219" s="448">
        <v>215</v>
      </c>
      <c r="B219" s="449">
        <v>1883</v>
      </c>
      <c r="C219" s="450" t="s">
        <v>1652</v>
      </c>
      <c r="D219" s="450" t="s">
        <v>1653</v>
      </c>
      <c r="E219" s="451" t="s">
        <v>1279</v>
      </c>
      <c r="F219" s="452">
        <v>2</v>
      </c>
      <c r="G219" s="453">
        <v>126.28</v>
      </c>
      <c r="H219" s="454">
        <f t="shared" si="12"/>
        <v>252.56</v>
      </c>
      <c r="I219" s="455">
        <v>86.410000000000011</v>
      </c>
      <c r="J219" s="454">
        <f t="shared" si="13"/>
        <v>172.82000000000002</v>
      </c>
      <c r="K219" s="455">
        <v>128.75</v>
      </c>
      <c r="L219" s="454">
        <f t="shared" si="14"/>
        <v>257.5</v>
      </c>
      <c r="M219" s="455">
        <v>112.44</v>
      </c>
      <c r="N219" s="454">
        <f t="shared" si="15"/>
        <v>224.88</v>
      </c>
    </row>
    <row r="220" spans="1:14">
      <c r="A220" s="448">
        <v>216</v>
      </c>
      <c r="B220" s="449">
        <v>1898</v>
      </c>
      <c r="C220" s="450" t="s">
        <v>1654</v>
      </c>
      <c r="D220" s="450" t="s">
        <v>1655</v>
      </c>
      <c r="E220" s="451" t="s">
        <v>1279</v>
      </c>
      <c r="F220" s="452">
        <v>1400</v>
      </c>
      <c r="G220" s="453">
        <v>0.14000000000000001</v>
      </c>
      <c r="H220" s="454">
        <f t="shared" si="12"/>
        <v>196.00000000000003</v>
      </c>
      <c r="I220" s="455">
        <v>0.17</v>
      </c>
      <c r="J220" s="454">
        <f t="shared" si="13"/>
        <v>238.00000000000003</v>
      </c>
      <c r="K220" s="455">
        <v>0.16400000000000001</v>
      </c>
      <c r="L220" s="454">
        <f t="shared" si="14"/>
        <v>229.60000000000002</v>
      </c>
      <c r="M220" s="455">
        <v>0.1726</v>
      </c>
      <c r="N220" s="454">
        <f t="shared" si="15"/>
        <v>241.64000000000001</v>
      </c>
    </row>
    <row r="221" spans="1:14">
      <c r="A221" s="448">
        <v>217</v>
      </c>
      <c r="B221" s="449">
        <v>1900</v>
      </c>
      <c r="C221" s="450" t="s">
        <v>1656</v>
      </c>
      <c r="D221" s="456"/>
      <c r="E221" s="456" t="s">
        <v>1279</v>
      </c>
      <c r="F221" s="452">
        <v>24</v>
      </c>
      <c r="G221" s="453">
        <v>1.1299999999999999</v>
      </c>
      <c r="H221" s="454">
        <f t="shared" si="12"/>
        <v>27.119999999999997</v>
      </c>
      <c r="I221" s="455">
        <v>0.78</v>
      </c>
      <c r="J221" s="454">
        <f t="shared" si="13"/>
        <v>18.72</v>
      </c>
      <c r="K221" s="455">
        <v>0.95</v>
      </c>
      <c r="L221" s="454">
        <f t="shared" si="14"/>
        <v>22.799999999999997</v>
      </c>
      <c r="M221" s="455">
        <v>1.38</v>
      </c>
      <c r="N221" s="454">
        <f t="shared" si="15"/>
        <v>33.119999999999997</v>
      </c>
    </row>
    <row r="222" spans="1:14">
      <c r="A222" s="448">
        <v>218</v>
      </c>
      <c r="B222" s="449">
        <v>1902</v>
      </c>
      <c r="C222" s="450" t="s">
        <v>1657</v>
      </c>
      <c r="D222" s="456"/>
      <c r="E222" s="456" t="s">
        <v>1279</v>
      </c>
      <c r="F222" s="452" t="s">
        <v>1658</v>
      </c>
      <c r="G222" s="453">
        <v>1.07</v>
      </c>
      <c r="H222" s="454">
        <f t="shared" si="12"/>
        <v>1286.1400000000001</v>
      </c>
      <c r="I222" s="455">
        <v>0.98</v>
      </c>
      <c r="J222" s="454">
        <f t="shared" si="13"/>
        <v>1177.96</v>
      </c>
      <c r="K222" s="455">
        <v>0.73</v>
      </c>
      <c r="L222" s="454">
        <f t="shared" si="14"/>
        <v>877.45999999999992</v>
      </c>
      <c r="M222" s="455">
        <v>1.4416</v>
      </c>
      <c r="N222" s="454">
        <f t="shared" si="15"/>
        <v>1732.8032000000001</v>
      </c>
    </row>
    <row r="223" spans="1:14" ht="25.5">
      <c r="A223" s="448">
        <v>219</v>
      </c>
      <c r="B223" s="449">
        <v>1918</v>
      </c>
      <c r="C223" s="450" t="s">
        <v>1659</v>
      </c>
      <c r="D223" s="450" t="s">
        <v>1660</v>
      </c>
      <c r="E223" s="451" t="s">
        <v>1279</v>
      </c>
      <c r="F223" s="452">
        <v>80</v>
      </c>
      <c r="G223" s="453">
        <v>2.62</v>
      </c>
      <c r="H223" s="454">
        <f t="shared" si="12"/>
        <v>209.60000000000002</v>
      </c>
      <c r="I223" s="455">
        <v>3.63</v>
      </c>
      <c r="J223" s="454">
        <f t="shared" si="13"/>
        <v>290.39999999999998</v>
      </c>
      <c r="K223" s="455">
        <v>2.95</v>
      </c>
      <c r="L223" s="454">
        <f t="shared" si="14"/>
        <v>236</v>
      </c>
      <c r="M223" s="455">
        <v>4.33</v>
      </c>
      <c r="N223" s="454">
        <f t="shared" si="15"/>
        <v>346.4</v>
      </c>
    </row>
    <row r="224" spans="1:14">
      <c r="A224" s="448">
        <v>220</v>
      </c>
      <c r="B224" s="449">
        <v>1919</v>
      </c>
      <c r="C224" s="451" t="s">
        <v>1661</v>
      </c>
      <c r="D224" s="451" t="s">
        <v>1662</v>
      </c>
      <c r="E224" s="451" t="s">
        <v>1279</v>
      </c>
      <c r="F224" s="452">
        <v>1</v>
      </c>
      <c r="G224" s="453"/>
      <c r="H224" s="454">
        <f t="shared" si="12"/>
        <v>0</v>
      </c>
      <c r="I224" s="455">
        <v>0.32</v>
      </c>
      <c r="J224" s="454">
        <f t="shared" si="13"/>
        <v>0.32</v>
      </c>
      <c r="K224" s="455">
        <v>0.62490000000000001</v>
      </c>
      <c r="L224" s="454">
        <f t="shared" si="14"/>
        <v>0.62490000000000001</v>
      </c>
      <c r="M224" s="455">
        <v>0.42</v>
      </c>
      <c r="N224" s="454">
        <f t="shared" si="15"/>
        <v>0.42</v>
      </c>
    </row>
    <row r="225" spans="1:14">
      <c r="A225" s="448">
        <v>221</v>
      </c>
      <c r="B225" s="449">
        <v>1924</v>
      </c>
      <c r="C225" s="450" t="s">
        <v>1663</v>
      </c>
      <c r="D225" s="456"/>
      <c r="E225" s="456" t="s">
        <v>1279</v>
      </c>
      <c r="F225" s="452">
        <v>18</v>
      </c>
      <c r="G225" s="453">
        <v>28.25</v>
      </c>
      <c r="H225" s="454">
        <f t="shared" si="12"/>
        <v>508.5</v>
      </c>
      <c r="I225" s="455">
        <v>3.19</v>
      </c>
      <c r="J225" s="454">
        <f t="shared" si="13"/>
        <v>57.42</v>
      </c>
      <c r="K225" s="455">
        <v>16.95</v>
      </c>
      <c r="L225" s="454">
        <f t="shared" si="14"/>
        <v>305.09999999999997</v>
      </c>
      <c r="M225" s="455">
        <v>31.25</v>
      </c>
      <c r="N225" s="454">
        <f t="shared" si="15"/>
        <v>562.5</v>
      </c>
    </row>
    <row r="226" spans="1:14" ht="25.5">
      <c r="A226" s="448">
        <v>222</v>
      </c>
      <c r="B226" s="449">
        <v>1925</v>
      </c>
      <c r="C226" s="450" t="s">
        <v>1664</v>
      </c>
      <c r="D226" s="450" t="s">
        <v>1665</v>
      </c>
      <c r="E226" s="451" t="s">
        <v>1304</v>
      </c>
      <c r="F226" s="452">
        <v>95</v>
      </c>
      <c r="G226" s="453">
        <v>28.96</v>
      </c>
      <c r="H226" s="454">
        <f t="shared" si="12"/>
        <v>2751.2000000000003</v>
      </c>
      <c r="I226" s="455">
        <v>17.59</v>
      </c>
      <c r="J226" s="454">
        <f t="shared" si="13"/>
        <v>1671.05</v>
      </c>
      <c r="K226" s="455">
        <v>22.84</v>
      </c>
      <c r="L226" s="454">
        <f t="shared" si="14"/>
        <v>2169.8000000000002</v>
      </c>
      <c r="M226" s="455">
        <v>10.625</v>
      </c>
      <c r="N226" s="454">
        <f t="shared" si="15"/>
        <v>1009.375</v>
      </c>
    </row>
    <row r="227" spans="1:14" ht="25.5">
      <c r="A227" s="448">
        <v>223</v>
      </c>
      <c r="B227" s="449">
        <v>1926</v>
      </c>
      <c r="C227" s="450" t="s">
        <v>1666</v>
      </c>
      <c r="D227" s="450" t="s">
        <v>1667</v>
      </c>
      <c r="E227" s="451" t="s">
        <v>1668</v>
      </c>
      <c r="F227" s="452">
        <v>5</v>
      </c>
      <c r="G227" s="453">
        <v>7.94</v>
      </c>
      <c r="H227" s="454">
        <f t="shared" si="12"/>
        <v>39.700000000000003</v>
      </c>
      <c r="I227" s="455">
        <v>7.3999999999999995</v>
      </c>
      <c r="J227" s="454">
        <f t="shared" si="13"/>
        <v>37</v>
      </c>
      <c r="K227" s="455">
        <v>7.32</v>
      </c>
      <c r="L227" s="454">
        <f t="shared" si="14"/>
        <v>36.6</v>
      </c>
      <c r="M227" s="455">
        <v>17.260000000000002</v>
      </c>
      <c r="N227" s="454">
        <f t="shared" si="15"/>
        <v>86.300000000000011</v>
      </c>
    </row>
    <row r="228" spans="1:14">
      <c r="A228" s="448">
        <v>224</v>
      </c>
      <c r="B228" s="449">
        <v>1956</v>
      </c>
      <c r="C228" s="450" t="s">
        <v>1669</v>
      </c>
      <c r="D228" s="456"/>
      <c r="E228" s="456" t="s">
        <v>1279</v>
      </c>
      <c r="F228" s="452">
        <v>1</v>
      </c>
      <c r="G228" s="453"/>
      <c r="H228" s="454">
        <f t="shared" si="12"/>
        <v>0</v>
      </c>
      <c r="I228" s="455">
        <v>0</v>
      </c>
      <c r="J228" s="454">
        <f t="shared" si="13"/>
        <v>0</v>
      </c>
      <c r="K228" s="455">
        <v>38.99</v>
      </c>
      <c r="L228" s="454">
        <f t="shared" si="14"/>
        <v>38.99</v>
      </c>
      <c r="M228" s="455">
        <v>0</v>
      </c>
      <c r="N228" s="454">
        <f t="shared" si="15"/>
        <v>0</v>
      </c>
    </row>
    <row r="229" spans="1:14">
      <c r="A229" s="448">
        <v>225</v>
      </c>
      <c r="B229" s="449">
        <v>1960</v>
      </c>
      <c r="C229" s="450" t="s">
        <v>1670</v>
      </c>
      <c r="D229" s="456" t="s">
        <v>1671</v>
      </c>
      <c r="E229" s="456" t="s">
        <v>1279</v>
      </c>
      <c r="F229" s="452">
        <v>288</v>
      </c>
      <c r="G229" s="453">
        <v>0.43</v>
      </c>
      <c r="H229" s="454">
        <f t="shared" si="12"/>
        <v>123.84</v>
      </c>
      <c r="I229" s="455">
        <v>0.26</v>
      </c>
      <c r="J229" s="454">
        <f t="shared" si="13"/>
        <v>74.88</v>
      </c>
      <c r="K229" s="455">
        <v>0.43</v>
      </c>
      <c r="L229" s="454">
        <f t="shared" si="14"/>
        <v>123.84</v>
      </c>
      <c r="M229" s="455">
        <v>0.9345</v>
      </c>
      <c r="N229" s="454">
        <f t="shared" si="15"/>
        <v>269.13600000000002</v>
      </c>
    </row>
    <row r="230" spans="1:14">
      <c r="A230" s="448">
        <v>226</v>
      </c>
      <c r="B230" s="449">
        <v>1961</v>
      </c>
      <c r="C230" s="450" t="s">
        <v>1672</v>
      </c>
      <c r="D230" s="456" t="s">
        <v>1673</v>
      </c>
      <c r="E230" s="456" t="s">
        <v>1279</v>
      </c>
      <c r="F230" s="452">
        <v>5</v>
      </c>
      <c r="G230" s="453">
        <v>4.1399999999999997</v>
      </c>
      <c r="H230" s="454">
        <f t="shared" si="12"/>
        <v>20.7</v>
      </c>
      <c r="I230" s="455">
        <v>4.37</v>
      </c>
      <c r="J230" s="454">
        <f t="shared" si="13"/>
        <v>21.85</v>
      </c>
      <c r="K230" s="455">
        <v>4.1900000000000004</v>
      </c>
      <c r="L230" s="454">
        <f t="shared" si="14"/>
        <v>20.950000000000003</v>
      </c>
      <c r="M230" s="455">
        <v>4.6900000000000004</v>
      </c>
      <c r="N230" s="454">
        <f t="shared" si="15"/>
        <v>23.450000000000003</v>
      </c>
    </row>
    <row r="231" spans="1:14">
      <c r="A231" s="448">
        <v>227</v>
      </c>
      <c r="B231" s="449">
        <v>1966</v>
      </c>
      <c r="C231" s="450" t="s">
        <v>1674</v>
      </c>
      <c r="D231" s="456"/>
      <c r="E231" s="456" t="s">
        <v>1279</v>
      </c>
      <c r="F231" s="452">
        <v>2</v>
      </c>
      <c r="G231" s="453"/>
      <c r="H231" s="454">
        <f t="shared" si="12"/>
        <v>0</v>
      </c>
      <c r="I231" s="455">
        <v>47.059999999999995</v>
      </c>
      <c r="J231" s="454">
        <f t="shared" si="13"/>
        <v>94.11999999999999</v>
      </c>
      <c r="K231" s="455">
        <v>110.47</v>
      </c>
      <c r="L231" s="454">
        <f t="shared" si="14"/>
        <v>220.94</v>
      </c>
      <c r="M231" s="455">
        <v>67.540000000000006</v>
      </c>
      <c r="N231" s="454">
        <f t="shared" si="15"/>
        <v>135.08000000000001</v>
      </c>
    </row>
    <row r="232" spans="1:14">
      <c r="A232" s="448">
        <v>228</v>
      </c>
      <c r="B232" s="449">
        <v>1967</v>
      </c>
      <c r="C232" s="450" t="s">
        <v>1675</v>
      </c>
      <c r="D232" s="450" t="s">
        <v>1676</v>
      </c>
      <c r="E232" s="451" t="s">
        <v>1279</v>
      </c>
      <c r="F232" s="452">
        <v>2</v>
      </c>
      <c r="G232" s="453">
        <v>113.93</v>
      </c>
      <c r="H232" s="454">
        <f t="shared" si="12"/>
        <v>227.86</v>
      </c>
      <c r="I232" s="455">
        <v>114.35000000000001</v>
      </c>
      <c r="J232" s="454">
        <f t="shared" si="13"/>
        <v>228.70000000000002</v>
      </c>
      <c r="K232" s="455">
        <v>0</v>
      </c>
      <c r="L232" s="454">
        <f t="shared" si="14"/>
        <v>0</v>
      </c>
      <c r="M232" s="455">
        <v>121.7</v>
      </c>
      <c r="N232" s="454">
        <f t="shared" si="15"/>
        <v>243.4</v>
      </c>
    </row>
    <row r="233" spans="1:14" ht="26.25" thickBot="1">
      <c r="A233" s="448">
        <v>229</v>
      </c>
      <c r="B233" s="458">
        <v>1970</v>
      </c>
      <c r="C233" s="456" t="s">
        <v>1677</v>
      </c>
      <c r="D233" s="456" t="s">
        <v>1678</v>
      </c>
      <c r="E233" s="456" t="s">
        <v>1279</v>
      </c>
      <c r="F233" s="452">
        <v>1</v>
      </c>
      <c r="G233" s="459">
        <v>5.93</v>
      </c>
      <c r="H233" s="460">
        <f t="shared" si="12"/>
        <v>5.93</v>
      </c>
      <c r="I233" s="461">
        <v>8.3699999999999992</v>
      </c>
      <c r="J233" s="460">
        <f t="shared" si="13"/>
        <v>8.3699999999999992</v>
      </c>
      <c r="K233" s="461">
        <v>9.94</v>
      </c>
      <c r="L233" s="460">
        <f t="shared" si="14"/>
        <v>9.94</v>
      </c>
      <c r="M233" s="461">
        <v>8.1999999999999993</v>
      </c>
      <c r="N233" s="460">
        <f t="shared" si="15"/>
        <v>8.1999999999999993</v>
      </c>
    </row>
    <row r="234" spans="1:14" ht="13.5" thickTop="1"/>
    <row r="235" spans="1:14">
      <c r="G235" s="462">
        <f t="shared" ref="G235:N235" si="16">SUM(G5:G233)</f>
        <v>4706.7855999999983</v>
      </c>
      <c r="H235" s="462">
        <f t="shared" si="16"/>
        <v>90683.77999999997</v>
      </c>
      <c r="I235" s="462">
        <f t="shared" si="16"/>
        <v>5623.5100000000011</v>
      </c>
      <c r="J235" s="462">
        <f t="shared" si="16"/>
        <v>110111.4</v>
      </c>
      <c r="K235" s="462">
        <f t="shared" si="16"/>
        <v>5226.7402899999997</v>
      </c>
      <c r="L235" s="462">
        <f t="shared" si="16"/>
        <v>85091.944400000037</v>
      </c>
      <c r="M235" s="462">
        <f t="shared" si="16"/>
        <v>5152.6771399999971</v>
      </c>
      <c r="N235" s="462">
        <f t="shared" si="16"/>
        <v>93549.224160000027</v>
      </c>
    </row>
  </sheetData>
  <protectedRanges>
    <protectedRange sqref="G5:G233" name="Range2"/>
    <protectedRange sqref="G3:H3" name="Range1"/>
    <protectedRange sqref="I3:J3" name="Range1_1"/>
    <protectedRange sqref="I5:I233" name="Range2_1"/>
    <protectedRange sqref="K3:L3" name="Range1_2"/>
    <protectedRange sqref="K5:K233" name="Range2_2"/>
    <protectedRange sqref="M3:N3" name="Range1_3"/>
    <protectedRange sqref="M5:M233" name="Range2_3"/>
  </protectedRanges>
  <mergeCells count="4">
    <mergeCell ref="G3:H3"/>
    <mergeCell ref="I3:J3"/>
    <mergeCell ref="K3:L3"/>
    <mergeCell ref="M3:N3"/>
  </mergeCells>
  <printOptions horizontalCentered="1"/>
  <pageMargins left="0.25" right="0.25" top="1" bottom="0.75" header="0.5" footer="0.5"/>
  <pageSetup scale="97" orientation="landscape" r:id="rId1"/>
  <headerFooter alignWithMargins="0">
    <oddHeader>&amp;C&amp;"Calibri,Bold"BID TAB
FD-05-10 EMS SUPPLIES
AUGUST 13, 2010</oddHeader>
    <oddFooter>&amp;C&amp;Z&amp;F&amp;R&amp;P</oddFooter>
  </headerFooter>
  <colBreaks count="1" manualBreakCount="1">
    <brk id="10" max="1048575" man="1"/>
  </colBreaks>
</worksheet>
</file>

<file path=xl/worksheets/sheet21.xml><?xml version="1.0" encoding="utf-8"?>
<worksheet xmlns="http://schemas.openxmlformats.org/spreadsheetml/2006/main" xmlns:r="http://schemas.openxmlformats.org/officeDocument/2006/relationships">
  <dimension ref="A1:AS258"/>
  <sheetViews>
    <sheetView view="pageLayout" zoomScale="75" zoomScaleNormal="50" zoomScaleSheetLayoutView="100" zoomScalePageLayoutView="75" workbookViewId="0">
      <selection activeCell="B6" sqref="B6:H432"/>
    </sheetView>
  </sheetViews>
  <sheetFormatPr defaultRowHeight="15"/>
  <cols>
    <col min="1" max="1" width="6.85546875" style="972" customWidth="1"/>
    <col min="2" max="2" width="29.5703125" style="971" customWidth="1"/>
    <col min="3" max="3" width="0.7109375" style="971" customWidth="1"/>
    <col min="4" max="4" width="48.5703125" style="2352" customWidth="1"/>
    <col min="5" max="5" width="7.7109375" style="969" customWidth="1"/>
    <col min="6" max="6" width="8.7109375" style="969" customWidth="1"/>
    <col min="7" max="7" width="1.5703125" style="2353" customWidth="1"/>
    <col min="8" max="8" width="12.5703125" style="2354" customWidth="1"/>
    <col min="9" max="9" width="17.140625" style="2354" customWidth="1"/>
    <col min="10" max="10" width="31.140625" style="2354" customWidth="1"/>
    <col min="11" max="11" width="1.5703125" style="2353" customWidth="1"/>
    <col min="12" max="12" width="11.42578125" style="2354" customWidth="1"/>
    <col min="13" max="13" width="14.5703125" style="2354" customWidth="1"/>
    <col min="14" max="14" width="22.85546875" style="2355" customWidth="1"/>
    <col min="15" max="15" width="1" style="2354" hidden="1" customWidth="1"/>
    <col min="16" max="16" width="1" style="2354" customWidth="1"/>
    <col min="17" max="17" width="12.5703125" style="2354" customWidth="1"/>
    <col min="18" max="18" width="19.42578125" style="2354" customWidth="1"/>
    <col min="19" max="19" width="29.85546875" style="2354" customWidth="1"/>
    <col min="20" max="20" width="1.5703125" style="2353" customWidth="1"/>
    <col min="21" max="21" width="12.5703125" style="2354" customWidth="1"/>
    <col min="22" max="22" width="20.28515625" style="2354" customWidth="1"/>
    <col min="23" max="23" width="29.85546875" style="2354" customWidth="1"/>
    <col min="24" max="24" width="1.5703125" style="2353" customWidth="1"/>
    <col min="25" max="25" width="12.5703125" style="2354" customWidth="1"/>
    <col min="26" max="26" width="16.85546875" style="2354" customWidth="1"/>
    <col min="27" max="27" width="24.7109375" style="2476" customWidth="1"/>
    <col min="28" max="28" width="1.5703125" style="2353" customWidth="1"/>
    <col min="29" max="29" width="12.5703125" style="2354" customWidth="1"/>
    <col min="30" max="30" width="18" style="2354" customWidth="1"/>
    <col min="31" max="31" width="20.7109375" style="2476" customWidth="1"/>
    <col min="32" max="32" width="1.5703125" style="2353" customWidth="1"/>
    <col min="33" max="33" width="12.5703125" style="2354" customWidth="1"/>
    <col min="34" max="34" width="20.28515625" style="2354" customWidth="1"/>
    <col min="35" max="35" width="17.7109375" style="2476" customWidth="1"/>
    <col min="36" max="36" width="1.5703125" style="2353" customWidth="1"/>
    <col min="37" max="37" width="12.5703125" style="2354" customWidth="1"/>
    <col min="38" max="38" width="17.140625" style="2354" customWidth="1"/>
    <col min="39" max="39" width="21.5703125" style="2476" customWidth="1"/>
    <col min="40" max="40" width="1.140625" style="2353" customWidth="1"/>
    <col min="41" max="41" width="1.140625" style="2353" hidden="1" customWidth="1"/>
    <col min="42" max="42" width="14" style="2354" customWidth="1"/>
    <col min="43" max="43" width="19" style="969" customWidth="1"/>
    <col min="44" max="44" width="15.28515625" style="2354" customWidth="1"/>
    <col min="45" max="45" width="1.140625" style="871" customWidth="1"/>
    <col min="46" max="16384" width="9.140625" style="871"/>
  </cols>
  <sheetData>
    <row r="1" spans="1:45">
      <c r="AA1" s="2354"/>
      <c r="AE1" s="2354"/>
      <c r="AI1" s="2354"/>
      <c r="AM1" s="2354"/>
    </row>
    <row r="2" spans="1:45">
      <c r="AA2" s="2354"/>
      <c r="AE2" s="2354"/>
      <c r="AI2" s="2354"/>
      <c r="AM2" s="2354"/>
      <c r="AQ2" s="970"/>
    </row>
    <row r="3" spans="1:45">
      <c r="A3" s="519"/>
      <c r="AA3" s="2354"/>
      <c r="AE3" s="2354"/>
      <c r="AI3" s="2354"/>
      <c r="AM3" s="2354"/>
      <c r="AQ3" s="970"/>
    </row>
    <row r="4" spans="1:45">
      <c r="AA4" s="2354"/>
      <c r="AE4" s="2354"/>
      <c r="AI4" s="2354"/>
      <c r="AM4" s="2354"/>
    </row>
    <row r="5" spans="1:45" s="2365" customFormat="1" ht="17.25" customHeight="1">
      <c r="A5" s="2356"/>
      <c r="B5" s="2357"/>
      <c r="C5" s="2357"/>
      <c r="D5" s="2358"/>
      <c r="E5" s="2359"/>
      <c r="F5" s="2359"/>
      <c r="G5" s="2360"/>
      <c r="H5" s="3185" t="s">
        <v>1940</v>
      </c>
      <c r="I5" s="3185"/>
      <c r="J5" s="3185"/>
      <c r="K5" s="2361"/>
      <c r="L5" s="3186" t="s">
        <v>5361</v>
      </c>
      <c r="M5" s="3187"/>
      <c r="N5" s="3183"/>
      <c r="O5" s="2362"/>
      <c r="P5" s="2363"/>
      <c r="Q5" s="3186" t="s">
        <v>1941</v>
      </c>
      <c r="R5" s="3187"/>
      <c r="S5" s="3183"/>
      <c r="T5" s="2361"/>
      <c r="U5" s="3186" t="s">
        <v>5362</v>
      </c>
      <c r="V5" s="3187"/>
      <c r="W5" s="3183"/>
      <c r="X5" s="2361"/>
      <c r="Y5" s="3186" t="s">
        <v>5363</v>
      </c>
      <c r="Z5" s="3187"/>
      <c r="AA5" s="3183"/>
      <c r="AB5" s="2361"/>
      <c r="AC5" s="3186" t="s">
        <v>5364</v>
      </c>
      <c r="AD5" s="3187"/>
      <c r="AE5" s="3183"/>
      <c r="AF5" s="2361"/>
      <c r="AG5" s="3186" t="s">
        <v>2657</v>
      </c>
      <c r="AH5" s="3187"/>
      <c r="AI5" s="3183"/>
      <c r="AJ5" s="2361"/>
      <c r="AK5" s="3186" t="s">
        <v>5365</v>
      </c>
      <c r="AL5" s="3187"/>
      <c r="AM5" s="3183"/>
      <c r="AN5" s="2362"/>
      <c r="AO5" s="2361"/>
      <c r="AP5" s="3181" t="s">
        <v>2656</v>
      </c>
      <c r="AQ5" s="3182"/>
      <c r="AR5" s="3183"/>
      <c r="AS5" s="2364"/>
    </row>
    <row r="6" spans="1:45" ht="30">
      <c r="A6" s="2366" t="s">
        <v>5366</v>
      </c>
      <c r="B6" s="2367" t="s">
        <v>1846</v>
      </c>
      <c r="C6" s="2367"/>
      <c r="D6" s="2367" t="s">
        <v>1272</v>
      </c>
      <c r="E6" s="2368" t="s">
        <v>246</v>
      </c>
      <c r="F6" s="2368" t="s">
        <v>5367</v>
      </c>
      <c r="H6" s="2369" t="s">
        <v>1945</v>
      </c>
      <c r="I6" s="2369" t="s">
        <v>1276</v>
      </c>
      <c r="J6" s="2370" t="s">
        <v>2655</v>
      </c>
      <c r="L6" s="2369" t="s">
        <v>1945</v>
      </c>
      <c r="M6" s="2369" t="s">
        <v>1276</v>
      </c>
      <c r="N6" s="2371" t="s">
        <v>2655</v>
      </c>
      <c r="O6" s="2372"/>
      <c r="P6" s="2373"/>
      <c r="Q6" s="2369" t="s">
        <v>1945</v>
      </c>
      <c r="R6" s="2369" t="s">
        <v>1276</v>
      </c>
      <c r="S6" s="2370" t="s">
        <v>2655</v>
      </c>
      <c r="U6" s="2369" t="s">
        <v>1945</v>
      </c>
      <c r="V6" s="2369" t="s">
        <v>1276</v>
      </c>
      <c r="W6" s="2370" t="s">
        <v>2655</v>
      </c>
      <c r="Y6" s="2369" t="s">
        <v>1945</v>
      </c>
      <c r="Z6" s="2369" t="s">
        <v>1276</v>
      </c>
      <c r="AA6" s="2370" t="s">
        <v>2655</v>
      </c>
      <c r="AC6" s="2374" t="s">
        <v>1945</v>
      </c>
      <c r="AD6" s="2369" t="s">
        <v>1276</v>
      </c>
      <c r="AE6" s="2370" t="s">
        <v>2655</v>
      </c>
      <c r="AG6" s="2369" t="s">
        <v>1945</v>
      </c>
      <c r="AH6" s="2369" t="s">
        <v>1276</v>
      </c>
      <c r="AI6" s="2370" t="s">
        <v>2655</v>
      </c>
      <c r="AK6" s="2369" t="s">
        <v>1945</v>
      </c>
      <c r="AL6" s="2369" t="s">
        <v>1276</v>
      </c>
      <c r="AM6" s="2370" t="s">
        <v>2655</v>
      </c>
      <c r="AP6" s="2369" t="s">
        <v>1945</v>
      </c>
      <c r="AQ6" s="2375" t="s">
        <v>1276</v>
      </c>
      <c r="AR6" s="2370" t="s">
        <v>2655</v>
      </c>
    </row>
    <row r="7" spans="1:45">
      <c r="A7" s="977">
        <v>1100</v>
      </c>
      <c r="B7" s="976" t="s">
        <v>1946</v>
      </c>
      <c r="C7" s="976"/>
      <c r="D7" s="975" t="s">
        <v>2654</v>
      </c>
      <c r="E7" s="2376" t="s">
        <v>217</v>
      </c>
      <c r="F7" s="2376">
        <v>100</v>
      </c>
      <c r="H7" s="2377">
        <v>4.03</v>
      </c>
      <c r="I7" s="2378">
        <f>+H7*F7</f>
        <v>403</v>
      </c>
      <c r="J7" s="2379" t="s">
        <v>5368</v>
      </c>
      <c r="L7" s="2380">
        <v>0</v>
      </c>
      <c r="M7" s="2381">
        <f t="shared" ref="M7:M70" si="0">+L7*$F7</f>
        <v>0</v>
      </c>
      <c r="N7" s="2382" t="s">
        <v>363</v>
      </c>
      <c r="O7" s="2381"/>
      <c r="P7" s="2383"/>
      <c r="Q7" s="2380">
        <v>25.31</v>
      </c>
      <c r="R7" s="2381">
        <f t="shared" ref="R7:R70" si="1">+Q7*F7</f>
        <v>2531</v>
      </c>
      <c r="S7" s="2384" t="s">
        <v>5369</v>
      </c>
      <c r="U7" s="2380">
        <v>4.07</v>
      </c>
      <c r="V7" s="2381">
        <f>+U7*$F7</f>
        <v>407</v>
      </c>
      <c r="W7" s="2385" t="s">
        <v>5370</v>
      </c>
      <c r="Y7" s="2380"/>
      <c r="Z7" s="2381">
        <f>+Y7*$F7</f>
        <v>0</v>
      </c>
      <c r="AA7" s="2386"/>
      <c r="AC7" s="2380"/>
      <c r="AD7" s="2381">
        <f t="shared" ref="AD7:AD70" si="2">+AC7*F7</f>
        <v>0</v>
      </c>
      <c r="AE7" s="2386"/>
      <c r="AG7" s="2380">
        <v>0</v>
      </c>
      <c r="AH7" s="2381">
        <f t="shared" ref="AH7:AH70" si="3">+AG7*F7</f>
        <v>0</v>
      </c>
      <c r="AI7" s="2386" t="s">
        <v>798</v>
      </c>
      <c r="AK7" s="2380">
        <v>4.87</v>
      </c>
      <c r="AL7" s="2381">
        <f t="shared" ref="AL7:AL70" si="4">+AK7*F7</f>
        <v>487</v>
      </c>
      <c r="AM7" s="2385" t="s">
        <v>5371</v>
      </c>
      <c r="AP7" s="2380">
        <v>0</v>
      </c>
      <c r="AQ7" s="2387">
        <f t="shared" ref="AQ7:AQ70" si="5">+AP7*F7</f>
        <v>0</v>
      </c>
      <c r="AR7" s="2385" t="s">
        <v>363</v>
      </c>
    </row>
    <row r="8" spans="1:45">
      <c r="A8" s="2388">
        <v>1101</v>
      </c>
      <c r="B8" s="2389" t="s">
        <v>5372</v>
      </c>
      <c r="C8" s="2389"/>
      <c r="D8" s="2390" t="s">
        <v>2653</v>
      </c>
      <c r="E8" s="2391" t="s">
        <v>217</v>
      </c>
      <c r="F8" s="2391">
        <v>130</v>
      </c>
      <c r="H8" s="2377">
        <v>0.96</v>
      </c>
      <c r="I8" s="2378">
        <f>+H8*F8</f>
        <v>124.8</v>
      </c>
      <c r="J8" s="2379" t="s">
        <v>5373</v>
      </c>
      <c r="L8" s="2380">
        <v>0</v>
      </c>
      <c r="M8" s="2381">
        <f t="shared" si="0"/>
        <v>0</v>
      </c>
      <c r="N8" s="2382" t="s">
        <v>363</v>
      </c>
      <c r="O8" s="2381"/>
      <c r="P8" s="2381"/>
      <c r="Q8" s="2380">
        <v>3.96</v>
      </c>
      <c r="R8" s="2381">
        <f t="shared" si="1"/>
        <v>514.79999999999995</v>
      </c>
      <c r="S8" s="2384" t="s">
        <v>5374</v>
      </c>
      <c r="U8" s="2380">
        <v>1.08</v>
      </c>
      <c r="V8" s="2381">
        <f t="shared" ref="V8:V71" si="6">+U8*$F8</f>
        <v>140.4</v>
      </c>
      <c r="W8" s="2385" t="s">
        <v>5373</v>
      </c>
      <c r="Y8" s="2380"/>
      <c r="Z8" s="2381">
        <f t="shared" ref="Z8:Z71" si="7">+Y8*$F8</f>
        <v>0</v>
      </c>
      <c r="AA8" s="2386"/>
      <c r="AC8" s="2380"/>
      <c r="AD8" s="2381">
        <f t="shared" si="2"/>
        <v>0</v>
      </c>
      <c r="AE8" s="2386"/>
      <c r="AG8" s="2380">
        <v>0</v>
      </c>
      <c r="AH8" s="2381">
        <f t="shared" si="3"/>
        <v>0</v>
      </c>
      <c r="AI8" s="2386" t="s">
        <v>798</v>
      </c>
      <c r="AK8" s="2380">
        <v>2.0099999999999998</v>
      </c>
      <c r="AL8" s="2381">
        <f t="shared" si="4"/>
        <v>261.29999999999995</v>
      </c>
      <c r="AM8" s="2385" t="s">
        <v>5375</v>
      </c>
      <c r="AP8" s="2380">
        <v>0</v>
      </c>
      <c r="AQ8" s="2387">
        <f t="shared" si="5"/>
        <v>0</v>
      </c>
      <c r="AR8" s="2385" t="s">
        <v>363</v>
      </c>
    </row>
    <row r="9" spans="1:45">
      <c r="A9" s="977">
        <v>1102</v>
      </c>
      <c r="B9" s="976" t="s">
        <v>1282</v>
      </c>
      <c r="C9" s="976"/>
      <c r="D9" s="975" t="s">
        <v>5376</v>
      </c>
      <c r="E9" s="2376" t="s">
        <v>217</v>
      </c>
      <c r="F9" s="2376">
        <v>50</v>
      </c>
      <c r="H9" s="2380">
        <v>0.98</v>
      </c>
      <c r="I9" s="2381">
        <f t="shared" ref="I9:I74" si="8">+H9*F9</f>
        <v>49</v>
      </c>
      <c r="J9" s="2386" t="s">
        <v>5377</v>
      </c>
      <c r="L9" s="2380">
        <v>0</v>
      </c>
      <c r="M9" s="2381">
        <f t="shared" si="0"/>
        <v>0</v>
      </c>
      <c r="N9" s="2382" t="s">
        <v>363</v>
      </c>
      <c r="O9" s="2381"/>
      <c r="P9" s="2381"/>
      <c r="Q9" s="2380">
        <v>5.77</v>
      </c>
      <c r="R9" s="2381">
        <f t="shared" si="1"/>
        <v>288.5</v>
      </c>
      <c r="S9" s="2384">
        <v>586545</v>
      </c>
      <c r="U9" s="2377">
        <v>0.9</v>
      </c>
      <c r="V9" s="2378">
        <f t="shared" si="6"/>
        <v>45</v>
      </c>
      <c r="W9" s="2392" t="s">
        <v>5377</v>
      </c>
      <c r="Y9" s="2380">
        <v>8.9600000000000009</v>
      </c>
      <c r="Z9" s="2381">
        <f t="shared" si="7"/>
        <v>448.00000000000006</v>
      </c>
      <c r="AA9" s="2386" t="s">
        <v>2652</v>
      </c>
      <c r="AC9" s="2380"/>
      <c r="AD9" s="2381">
        <f t="shared" si="2"/>
        <v>0</v>
      </c>
      <c r="AE9" s="2386"/>
      <c r="AG9" s="2380">
        <v>0</v>
      </c>
      <c r="AH9" s="2381">
        <f t="shared" si="3"/>
        <v>0</v>
      </c>
      <c r="AI9" s="2386" t="s">
        <v>798</v>
      </c>
      <c r="AK9" s="2380">
        <v>2.15</v>
      </c>
      <c r="AL9" s="2381">
        <f t="shared" si="4"/>
        <v>107.5</v>
      </c>
      <c r="AM9" s="2385" t="s">
        <v>5378</v>
      </c>
      <c r="AP9" s="2380">
        <v>0</v>
      </c>
      <c r="AQ9" s="2387">
        <f t="shared" si="5"/>
        <v>0</v>
      </c>
      <c r="AR9" s="2385" t="s">
        <v>363</v>
      </c>
    </row>
    <row r="10" spans="1:45">
      <c r="A10" s="2388">
        <v>1105</v>
      </c>
      <c r="B10" s="2389" t="s">
        <v>1955</v>
      </c>
      <c r="C10" s="2389"/>
      <c r="D10" s="2390" t="s">
        <v>1956</v>
      </c>
      <c r="E10" s="2391" t="s">
        <v>217</v>
      </c>
      <c r="F10" s="2391">
        <v>100</v>
      </c>
      <c r="H10" s="2377">
        <v>6.3</v>
      </c>
      <c r="I10" s="2378">
        <f t="shared" si="8"/>
        <v>630</v>
      </c>
      <c r="J10" s="2379" t="s">
        <v>5379</v>
      </c>
      <c r="L10" s="2380">
        <v>0</v>
      </c>
      <c r="M10" s="2381">
        <f t="shared" si="0"/>
        <v>0</v>
      </c>
      <c r="N10" s="2382" t="s">
        <v>363</v>
      </c>
      <c r="O10" s="2381"/>
      <c r="P10" s="2381"/>
      <c r="Q10" s="2380">
        <v>17.989999999999998</v>
      </c>
      <c r="R10" s="2381">
        <f t="shared" si="1"/>
        <v>1798.9999999999998</v>
      </c>
      <c r="S10" s="2384">
        <v>409751716</v>
      </c>
      <c r="U10" s="2380">
        <v>6.42</v>
      </c>
      <c r="V10" s="2381">
        <f t="shared" si="6"/>
        <v>642</v>
      </c>
      <c r="W10" s="2385" t="s">
        <v>5380</v>
      </c>
      <c r="Y10" s="2380"/>
      <c r="Z10" s="2381">
        <f t="shared" si="7"/>
        <v>0</v>
      </c>
      <c r="AA10" s="2386"/>
      <c r="AC10" s="2380"/>
      <c r="AD10" s="2381">
        <f t="shared" si="2"/>
        <v>0</v>
      </c>
      <c r="AE10" s="2386"/>
      <c r="AG10" s="2380">
        <v>0</v>
      </c>
      <c r="AH10" s="2381">
        <f t="shared" si="3"/>
        <v>0</v>
      </c>
      <c r="AI10" s="2386" t="s">
        <v>798</v>
      </c>
      <c r="AK10" s="2380">
        <v>7.25</v>
      </c>
      <c r="AL10" s="2381">
        <f t="shared" si="4"/>
        <v>725</v>
      </c>
      <c r="AM10" s="2385" t="s">
        <v>5381</v>
      </c>
      <c r="AP10" s="2380">
        <v>0</v>
      </c>
      <c r="AQ10" s="2387">
        <f t="shared" si="5"/>
        <v>0</v>
      </c>
      <c r="AR10" s="2385" t="s">
        <v>363</v>
      </c>
    </row>
    <row r="11" spans="1:45">
      <c r="A11" s="977">
        <v>1106</v>
      </c>
      <c r="B11" s="976" t="s">
        <v>1957</v>
      </c>
      <c r="C11" s="976"/>
      <c r="D11" s="975" t="s">
        <v>1958</v>
      </c>
      <c r="E11" s="2376" t="s">
        <v>217</v>
      </c>
      <c r="F11" s="2376">
        <v>25</v>
      </c>
      <c r="H11" s="2380">
        <v>2.68</v>
      </c>
      <c r="I11" s="2381">
        <f t="shared" si="8"/>
        <v>67</v>
      </c>
      <c r="J11" s="2386" t="s">
        <v>5382</v>
      </c>
      <c r="L11" s="2380">
        <v>0</v>
      </c>
      <c r="M11" s="2381">
        <f t="shared" si="0"/>
        <v>0</v>
      </c>
      <c r="N11" s="2382" t="s">
        <v>363</v>
      </c>
      <c r="O11" s="2381"/>
      <c r="P11" s="2381"/>
      <c r="Q11" s="2380">
        <v>3.18</v>
      </c>
      <c r="R11" s="2381">
        <f t="shared" si="1"/>
        <v>79.5</v>
      </c>
      <c r="S11" s="2384">
        <v>409724101</v>
      </c>
      <c r="U11" s="2380">
        <v>12.8</v>
      </c>
      <c r="V11" s="2381">
        <f t="shared" si="6"/>
        <v>320</v>
      </c>
      <c r="W11" s="2385" t="s">
        <v>5383</v>
      </c>
      <c r="Y11" s="2380"/>
      <c r="Z11" s="2381">
        <f t="shared" si="7"/>
        <v>0</v>
      </c>
      <c r="AA11" s="2386"/>
      <c r="AC11" s="2380"/>
      <c r="AD11" s="2381">
        <f t="shared" si="2"/>
        <v>0</v>
      </c>
      <c r="AE11" s="2386"/>
      <c r="AG11" s="2380">
        <v>0</v>
      </c>
      <c r="AH11" s="2381">
        <f t="shared" si="3"/>
        <v>0</v>
      </c>
      <c r="AI11" s="2386" t="s">
        <v>798</v>
      </c>
      <c r="AK11" s="2377">
        <v>2.67</v>
      </c>
      <c r="AL11" s="2378">
        <f t="shared" si="4"/>
        <v>66.75</v>
      </c>
      <c r="AM11" s="2392" t="s">
        <v>5384</v>
      </c>
      <c r="AP11" s="2380">
        <v>0</v>
      </c>
      <c r="AQ11" s="2387">
        <f t="shared" si="5"/>
        <v>0</v>
      </c>
      <c r="AR11" s="2385" t="s">
        <v>363</v>
      </c>
    </row>
    <row r="12" spans="1:45">
      <c r="A12" s="2388">
        <v>1107</v>
      </c>
      <c r="B12" s="2389" t="s">
        <v>1959</v>
      </c>
      <c r="C12" s="2389"/>
      <c r="D12" s="2390" t="s">
        <v>2651</v>
      </c>
      <c r="E12" s="2391" t="s">
        <v>217</v>
      </c>
      <c r="F12" s="2391">
        <v>110</v>
      </c>
      <c r="H12" s="2377">
        <v>5.22</v>
      </c>
      <c r="I12" s="2378">
        <f t="shared" si="8"/>
        <v>574.19999999999993</v>
      </c>
      <c r="J12" s="2379" t="s">
        <v>5385</v>
      </c>
      <c r="L12" s="2380">
        <v>0</v>
      </c>
      <c r="M12" s="2381">
        <f t="shared" si="0"/>
        <v>0</v>
      </c>
      <c r="N12" s="2382" t="s">
        <v>363</v>
      </c>
      <c r="O12" s="2381"/>
      <c r="P12" s="2381"/>
      <c r="Q12" s="2380">
        <v>15.25</v>
      </c>
      <c r="R12" s="2381">
        <f t="shared" si="1"/>
        <v>1677.5</v>
      </c>
      <c r="S12" s="2384">
        <v>409492134</v>
      </c>
      <c r="U12" s="2380">
        <v>5.2690000000000001</v>
      </c>
      <c r="V12" s="2381">
        <f t="shared" si="6"/>
        <v>579.59</v>
      </c>
      <c r="W12" s="2385" t="s">
        <v>5386</v>
      </c>
      <c r="Y12" s="2380"/>
      <c r="Z12" s="2381">
        <f t="shared" si="7"/>
        <v>0</v>
      </c>
      <c r="AA12" s="2386"/>
      <c r="AC12" s="2380"/>
      <c r="AD12" s="2381">
        <f t="shared" si="2"/>
        <v>0</v>
      </c>
      <c r="AE12" s="2386"/>
      <c r="AG12" s="2380">
        <v>0</v>
      </c>
      <c r="AH12" s="2381">
        <f t="shared" si="3"/>
        <v>0</v>
      </c>
      <c r="AI12" s="2386" t="s">
        <v>798</v>
      </c>
      <c r="AK12" s="2380">
        <v>6.05</v>
      </c>
      <c r="AL12" s="2381">
        <f t="shared" si="4"/>
        <v>665.5</v>
      </c>
      <c r="AM12" s="2385" t="s">
        <v>5386</v>
      </c>
      <c r="AP12" s="2380">
        <v>0</v>
      </c>
      <c r="AQ12" s="2387">
        <f t="shared" si="5"/>
        <v>0</v>
      </c>
      <c r="AR12" s="2385" t="s">
        <v>363</v>
      </c>
    </row>
    <row r="13" spans="1:45" ht="30">
      <c r="A13" s="977">
        <v>1109</v>
      </c>
      <c r="B13" s="976" t="s">
        <v>5387</v>
      </c>
      <c r="C13" s="976"/>
      <c r="D13" s="975" t="s">
        <v>2650</v>
      </c>
      <c r="E13" s="2376" t="s">
        <v>217</v>
      </c>
      <c r="F13" s="2376">
        <v>40</v>
      </c>
      <c r="H13" s="2380"/>
      <c r="I13" s="2381">
        <f t="shared" si="8"/>
        <v>0</v>
      </c>
      <c r="J13" s="2386" t="s">
        <v>5388</v>
      </c>
      <c r="L13" s="2380">
        <v>0</v>
      </c>
      <c r="M13" s="2381">
        <f t="shared" si="0"/>
        <v>0</v>
      </c>
      <c r="N13" s="2382" t="s">
        <v>363</v>
      </c>
      <c r="O13" s="2381"/>
      <c r="P13" s="2381"/>
      <c r="Q13" s="2377">
        <v>6.89</v>
      </c>
      <c r="R13" s="2378">
        <f t="shared" si="1"/>
        <v>275.59999999999997</v>
      </c>
      <c r="S13" s="2393" t="s">
        <v>5389</v>
      </c>
      <c r="U13" s="2380">
        <v>7.19</v>
      </c>
      <c r="V13" s="2381">
        <f t="shared" si="6"/>
        <v>287.60000000000002</v>
      </c>
      <c r="W13" s="2385" t="s">
        <v>5390</v>
      </c>
      <c r="Y13" s="2380"/>
      <c r="Z13" s="2381">
        <f t="shared" si="7"/>
        <v>0</v>
      </c>
      <c r="AA13" s="2386"/>
      <c r="AC13" s="2380"/>
      <c r="AD13" s="2381">
        <f t="shared" si="2"/>
        <v>0</v>
      </c>
      <c r="AE13" s="2386"/>
      <c r="AG13" s="2380">
        <v>0</v>
      </c>
      <c r="AH13" s="2381">
        <f t="shared" si="3"/>
        <v>0</v>
      </c>
      <c r="AI13" s="2386" t="s">
        <v>798</v>
      </c>
      <c r="AK13" s="2380">
        <v>8.32</v>
      </c>
      <c r="AL13" s="2381">
        <f t="shared" si="4"/>
        <v>332.8</v>
      </c>
      <c r="AM13" s="2385" t="s">
        <v>5391</v>
      </c>
      <c r="AP13" s="2380">
        <v>0</v>
      </c>
      <c r="AQ13" s="2387">
        <f t="shared" si="5"/>
        <v>0</v>
      </c>
      <c r="AR13" s="2385" t="s">
        <v>363</v>
      </c>
    </row>
    <row r="14" spans="1:45" ht="30">
      <c r="A14" s="2388">
        <v>1110</v>
      </c>
      <c r="B14" s="2389" t="s">
        <v>1963</v>
      </c>
      <c r="C14" s="2389"/>
      <c r="D14" s="2390" t="s">
        <v>2649</v>
      </c>
      <c r="E14" s="2391" t="s">
        <v>217</v>
      </c>
      <c r="F14" s="2391">
        <v>100</v>
      </c>
      <c r="H14" s="2377">
        <v>2.9</v>
      </c>
      <c r="I14" s="2378">
        <f t="shared" si="8"/>
        <v>290</v>
      </c>
      <c r="J14" s="2379" t="s">
        <v>5392</v>
      </c>
      <c r="L14" s="2380">
        <v>0</v>
      </c>
      <c r="M14" s="2381">
        <f t="shared" si="0"/>
        <v>0</v>
      </c>
      <c r="N14" s="2382" t="s">
        <v>363</v>
      </c>
      <c r="O14" s="2381"/>
      <c r="P14" s="2381"/>
      <c r="Q14" s="2380">
        <v>8.02</v>
      </c>
      <c r="R14" s="2381">
        <f t="shared" si="1"/>
        <v>802</v>
      </c>
      <c r="S14" s="2384" t="s">
        <v>5393</v>
      </c>
      <c r="U14" s="2380">
        <v>3.01</v>
      </c>
      <c r="V14" s="2381">
        <f t="shared" si="6"/>
        <v>301</v>
      </c>
      <c r="W14" s="2385" t="s">
        <v>5394</v>
      </c>
      <c r="Y14" s="2380"/>
      <c r="Z14" s="2381">
        <f t="shared" si="7"/>
        <v>0</v>
      </c>
      <c r="AA14" s="2386"/>
      <c r="AC14" s="2380"/>
      <c r="AD14" s="2381">
        <f t="shared" si="2"/>
        <v>0</v>
      </c>
      <c r="AE14" s="2386"/>
      <c r="AG14" s="2380">
        <v>0</v>
      </c>
      <c r="AH14" s="2381">
        <f t="shared" si="3"/>
        <v>0</v>
      </c>
      <c r="AI14" s="2386" t="s">
        <v>798</v>
      </c>
      <c r="AK14" s="2380">
        <v>3.33</v>
      </c>
      <c r="AL14" s="2381">
        <f t="shared" si="4"/>
        <v>333</v>
      </c>
      <c r="AM14" s="2385" t="s">
        <v>5395</v>
      </c>
      <c r="AP14" s="2380">
        <v>0</v>
      </c>
      <c r="AQ14" s="2387">
        <f t="shared" si="5"/>
        <v>0</v>
      </c>
      <c r="AR14" s="2385" t="s">
        <v>363</v>
      </c>
    </row>
    <row r="15" spans="1:45">
      <c r="A15" s="977">
        <v>1111</v>
      </c>
      <c r="B15" s="976" t="s">
        <v>1965</v>
      </c>
      <c r="C15" s="976"/>
      <c r="D15" s="975" t="s">
        <v>2648</v>
      </c>
      <c r="E15" s="2376" t="s">
        <v>2067</v>
      </c>
      <c r="F15" s="2376">
        <v>30</v>
      </c>
      <c r="H15" s="2380">
        <v>3.89</v>
      </c>
      <c r="I15" s="2381">
        <f t="shared" si="8"/>
        <v>116.7</v>
      </c>
      <c r="J15" s="2386" t="s">
        <v>5396</v>
      </c>
      <c r="L15" s="2380">
        <v>0</v>
      </c>
      <c r="M15" s="2381">
        <f t="shared" si="0"/>
        <v>0</v>
      </c>
      <c r="N15" s="2382" t="s">
        <v>363</v>
      </c>
      <c r="O15" s="2381"/>
      <c r="P15" s="2381"/>
      <c r="Q15" s="2377">
        <v>3.8299999999999996</v>
      </c>
      <c r="R15" s="2378">
        <f t="shared" si="1"/>
        <v>114.89999999999999</v>
      </c>
      <c r="S15" s="2393">
        <v>487950125</v>
      </c>
      <c r="U15" s="2380">
        <v>4.45</v>
      </c>
      <c r="V15" s="2381">
        <f t="shared" si="6"/>
        <v>133.5</v>
      </c>
      <c r="W15" s="2385" t="s">
        <v>5396</v>
      </c>
      <c r="Y15" s="2380">
        <v>4.54</v>
      </c>
      <c r="Z15" s="2381">
        <f t="shared" si="7"/>
        <v>136.19999999999999</v>
      </c>
      <c r="AA15" s="2386" t="s">
        <v>5397</v>
      </c>
      <c r="AC15" s="2380"/>
      <c r="AD15" s="2381">
        <f t="shared" si="2"/>
        <v>0</v>
      </c>
      <c r="AE15" s="2386"/>
      <c r="AG15" s="2380">
        <v>0</v>
      </c>
      <c r="AH15" s="2381">
        <f t="shared" si="3"/>
        <v>0</v>
      </c>
      <c r="AI15" s="2386" t="s">
        <v>798</v>
      </c>
      <c r="AK15" s="2380">
        <v>3.95</v>
      </c>
      <c r="AL15" s="2381">
        <f t="shared" si="4"/>
        <v>118.5</v>
      </c>
      <c r="AM15" s="2385" t="s">
        <v>5398</v>
      </c>
      <c r="AP15" s="2380">
        <v>0</v>
      </c>
      <c r="AQ15" s="2387">
        <f t="shared" si="5"/>
        <v>0</v>
      </c>
      <c r="AR15" s="2385" t="s">
        <v>363</v>
      </c>
    </row>
    <row r="16" spans="1:45">
      <c r="A16" s="2388">
        <v>1112</v>
      </c>
      <c r="B16" s="2389" t="s">
        <v>1967</v>
      </c>
      <c r="C16" s="2389"/>
      <c r="D16" s="2390" t="s">
        <v>2647</v>
      </c>
      <c r="E16" s="2391" t="s">
        <v>217</v>
      </c>
      <c r="F16" s="2391">
        <v>170</v>
      </c>
      <c r="H16" s="2380">
        <v>36.770000000000003</v>
      </c>
      <c r="I16" s="2381">
        <f t="shared" si="8"/>
        <v>6250.9000000000005</v>
      </c>
      <c r="J16" s="2386" t="s">
        <v>5399</v>
      </c>
      <c r="L16" s="2380">
        <v>0</v>
      </c>
      <c r="M16" s="2381">
        <f t="shared" si="0"/>
        <v>0</v>
      </c>
      <c r="N16" s="2382" t="s">
        <v>363</v>
      </c>
      <c r="O16" s="2381"/>
      <c r="P16" s="2381"/>
      <c r="Q16" s="2377">
        <v>15.14</v>
      </c>
      <c r="R16" s="2378">
        <f t="shared" si="1"/>
        <v>2573.8000000000002</v>
      </c>
      <c r="S16" s="2393">
        <v>548336900</v>
      </c>
      <c r="U16" s="2380">
        <v>17.45</v>
      </c>
      <c r="V16" s="2381">
        <f t="shared" si="6"/>
        <v>2966.5</v>
      </c>
      <c r="W16" s="2385" t="s">
        <v>5400</v>
      </c>
      <c r="Y16" s="2380"/>
      <c r="Z16" s="2381">
        <f t="shared" si="7"/>
        <v>0</v>
      </c>
      <c r="AA16" s="2386"/>
      <c r="AC16" s="2380"/>
      <c r="AD16" s="2381">
        <f t="shared" si="2"/>
        <v>0</v>
      </c>
      <c r="AE16" s="2386"/>
      <c r="AG16" s="2380">
        <v>0</v>
      </c>
      <c r="AH16" s="2381">
        <f t="shared" si="3"/>
        <v>0</v>
      </c>
      <c r="AI16" s="2386" t="s">
        <v>798</v>
      </c>
      <c r="AK16" s="2380">
        <v>39.97</v>
      </c>
      <c r="AL16" s="2381">
        <f t="shared" si="4"/>
        <v>6794.9</v>
      </c>
      <c r="AM16" s="2385" t="s">
        <v>5401</v>
      </c>
      <c r="AP16" s="2380">
        <v>0</v>
      </c>
      <c r="AQ16" s="2387">
        <f t="shared" si="5"/>
        <v>0</v>
      </c>
      <c r="AR16" s="2385" t="s">
        <v>363</v>
      </c>
    </row>
    <row r="17" spans="1:44">
      <c r="A17" s="977">
        <v>1114</v>
      </c>
      <c r="B17" s="976" t="s">
        <v>1968</v>
      </c>
      <c r="C17" s="976"/>
      <c r="D17" s="975" t="s">
        <v>2646</v>
      </c>
      <c r="E17" s="2376" t="s">
        <v>217</v>
      </c>
      <c r="F17" s="2376">
        <v>32</v>
      </c>
      <c r="H17" s="2380">
        <v>14.53</v>
      </c>
      <c r="I17" s="2381">
        <f t="shared" si="8"/>
        <v>464.96</v>
      </c>
      <c r="J17" s="2386" t="s">
        <v>5402</v>
      </c>
      <c r="L17" s="2380">
        <v>0</v>
      </c>
      <c r="M17" s="2381">
        <f t="shared" si="0"/>
        <v>0</v>
      </c>
      <c r="N17" s="2382" t="s">
        <v>363</v>
      </c>
      <c r="O17" s="2381"/>
      <c r="P17" s="2381"/>
      <c r="Q17" s="2377">
        <v>10.15</v>
      </c>
      <c r="R17" s="2378">
        <f t="shared" si="1"/>
        <v>324.8</v>
      </c>
      <c r="S17" s="2393">
        <v>71041813</v>
      </c>
      <c r="U17" s="2380">
        <v>15.3</v>
      </c>
      <c r="V17" s="2381">
        <f t="shared" si="6"/>
        <v>489.6</v>
      </c>
      <c r="W17" s="2385" t="s">
        <v>5402</v>
      </c>
      <c r="Y17" s="2380">
        <v>15.63</v>
      </c>
      <c r="Z17" s="2381">
        <f t="shared" si="7"/>
        <v>500.16</v>
      </c>
      <c r="AA17" s="2386" t="s">
        <v>5403</v>
      </c>
      <c r="AC17" s="2380"/>
      <c r="AD17" s="2381">
        <f t="shared" si="2"/>
        <v>0</v>
      </c>
      <c r="AE17" s="2386"/>
      <c r="AG17" s="2380">
        <v>0</v>
      </c>
      <c r="AH17" s="2381">
        <f t="shared" si="3"/>
        <v>0</v>
      </c>
      <c r="AI17" s="2386" t="s">
        <v>798</v>
      </c>
      <c r="AK17" s="2380">
        <v>15.99</v>
      </c>
      <c r="AL17" s="2381">
        <f t="shared" si="4"/>
        <v>511.68</v>
      </c>
      <c r="AM17" s="2385" t="s">
        <v>5404</v>
      </c>
      <c r="AP17" s="2380">
        <v>0</v>
      </c>
      <c r="AQ17" s="2387">
        <f t="shared" si="5"/>
        <v>0</v>
      </c>
      <c r="AR17" s="2385" t="s">
        <v>363</v>
      </c>
    </row>
    <row r="18" spans="1:44">
      <c r="A18" s="2388">
        <v>1117</v>
      </c>
      <c r="B18" s="2389" t="s">
        <v>1970</v>
      </c>
      <c r="C18" s="2389"/>
      <c r="D18" s="2390" t="s">
        <v>2645</v>
      </c>
      <c r="E18" s="2391" t="s">
        <v>217</v>
      </c>
      <c r="F18" s="2391">
        <v>30</v>
      </c>
      <c r="H18" s="2377">
        <v>6.54</v>
      </c>
      <c r="I18" s="2378">
        <f t="shared" si="8"/>
        <v>196.2</v>
      </c>
      <c r="J18" s="2379" t="s">
        <v>5405</v>
      </c>
      <c r="L18" s="2380">
        <v>0</v>
      </c>
      <c r="M18" s="2381">
        <f t="shared" si="0"/>
        <v>0</v>
      </c>
      <c r="N18" s="2382" t="s">
        <v>363</v>
      </c>
      <c r="O18" s="2381"/>
      <c r="P18" s="2381"/>
      <c r="Q18" s="2380">
        <v>16.12</v>
      </c>
      <c r="R18" s="2381">
        <f t="shared" si="1"/>
        <v>483.6</v>
      </c>
      <c r="S18" s="2384" t="s">
        <v>5406</v>
      </c>
      <c r="U18" s="2380">
        <v>6.7</v>
      </c>
      <c r="V18" s="2381">
        <f t="shared" si="6"/>
        <v>201</v>
      </c>
      <c r="W18" s="2385" t="s">
        <v>5407</v>
      </c>
      <c r="Y18" s="2380"/>
      <c r="Z18" s="2381">
        <f t="shared" si="7"/>
        <v>0</v>
      </c>
      <c r="AA18" s="2386"/>
      <c r="AC18" s="2380"/>
      <c r="AD18" s="2381">
        <f t="shared" si="2"/>
        <v>0</v>
      </c>
      <c r="AE18" s="2386"/>
      <c r="AG18" s="2380">
        <v>0</v>
      </c>
      <c r="AH18" s="2381">
        <f t="shared" si="3"/>
        <v>0</v>
      </c>
      <c r="AI18" s="2386" t="s">
        <v>798</v>
      </c>
      <c r="AK18" s="2380">
        <v>8.19</v>
      </c>
      <c r="AL18" s="2381">
        <f t="shared" si="4"/>
        <v>245.7</v>
      </c>
      <c r="AM18" s="2385" t="s">
        <v>5408</v>
      </c>
      <c r="AP18" s="2380">
        <v>0</v>
      </c>
      <c r="AQ18" s="2387">
        <f t="shared" si="5"/>
        <v>0</v>
      </c>
      <c r="AR18" s="2385" t="s">
        <v>363</v>
      </c>
    </row>
    <row r="19" spans="1:44">
      <c r="A19" s="977">
        <v>1119</v>
      </c>
      <c r="B19" s="976" t="s">
        <v>1972</v>
      </c>
      <c r="C19" s="976"/>
      <c r="D19" s="975" t="s">
        <v>2644</v>
      </c>
      <c r="E19" s="2376" t="s">
        <v>217</v>
      </c>
      <c r="F19" s="2376">
        <v>10</v>
      </c>
      <c r="H19" s="2380">
        <v>9.64</v>
      </c>
      <c r="I19" s="2381">
        <f t="shared" si="8"/>
        <v>96.4</v>
      </c>
      <c r="J19" s="2386" t="s">
        <v>5409</v>
      </c>
      <c r="L19" s="2380">
        <v>0</v>
      </c>
      <c r="M19" s="2381">
        <f t="shared" si="0"/>
        <v>0</v>
      </c>
      <c r="N19" s="2382" t="s">
        <v>363</v>
      </c>
      <c r="O19" s="2381"/>
      <c r="P19" s="2381"/>
      <c r="Q19" s="2377">
        <v>8.08</v>
      </c>
      <c r="R19" s="2378">
        <f t="shared" si="1"/>
        <v>80.8</v>
      </c>
      <c r="S19" s="2393">
        <v>17478071130</v>
      </c>
      <c r="U19" s="2380">
        <v>14.5</v>
      </c>
      <c r="V19" s="2381">
        <f t="shared" si="6"/>
        <v>145</v>
      </c>
      <c r="W19" s="2385" t="s">
        <v>5410</v>
      </c>
      <c r="Y19" s="2380"/>
      <c r="Z19" s="2381">
        <f t="shared" si="7"/>
        <v>0</v>
      </c>
      <c r="AA19" s="2386"/>
      <c r="AC19" s="2380"/>
      <c r="AD19" s="2381">
        <f t="shared" si="2"/>
        <v>0</v>
      </c>
      <c r="AE19" s="2386"/>
      <c r="AG19" s="2380">
        <v>0</v>
      </c>
      <c r="AH19" s="2381">
        <f t="shared" si="3"/>
        <v>0</v>
      </c>
      <c r="AI19" s="2386" t="s">
        <v>798</v>
      </c>
      <c r="AK19" s="2380">
        <v>11.5</v>
      </c>
      <c r="AL19" s="2381">
        <f t="shared" si="4"/>
        <v>115</v>
      </c>
      <c r="AM19" s="2385" t="s">
        <v>5411</v>
      </c>
      <c r="AP19" s="2380">
        <v>0</v>
      </c>
      <c r="AQ19" s="2387">
        <f t="shared" si="5"/>
        <v>0</v>
      </c>
      <c r="AR19" s="2385" t="s">
        <v>363</v>
      </c>
    </row>
    <row r="20" spans="1:44">
      <c r="A20" s="2388">
        <v>1120</v>
      </c>
      <c r="B20" s="2389" t="s">
        <v>1974</v>
      </c>
      <c r="C20" s="2389"/>
      <c r="D20" s="2390" t="s">
        <v>2643</v>
      </c>
      <c r="E20" s="2391" t="s">
        <v>217</v>
      </c>
      <c r="F20" s="2391">
        <v>100</v>
      </c>
      <c r="H20" s="2377">
        <v>0.04</v>
      </c>
      <c r="I20" s="2378">
        <f t="shared" si="8"/>
        <v>4</v>
      </c>
      <c r="J20" s="2379" t="s">
        <v>5412</v>
      </c>
      <c r="L20" s="2380">
        <v>0</v>
      </c>
      <c r="M20" s="2381">
        <f t="shared" si="0"/>
        <v>0</v>
      </c>
      <c r="N20" s="2382" t="s">
        <v>363</v>
      </c>
      <c r="O20" s="2381"/>
      <c r="P20" s="2381"/>
      <c r="Q20" s="2377">
        <v>0.04</v>
      </c>
      <c r="R20" s="2378">
        <f t="shared" si="1"/>
        <v>4</v>
      </c>
      <c r="S20" s="2393">
        <v>9004688</v>
      </c>
      <c r="U20" s="2380">
        <v>5.43</v>
      </c>
      <c r="V20" s="2381">
        <f t="shared" si="6"/>
        <v>543</v>
      </c>
      <c r="W20" s="2385" t="s">
        <v>5413</v>
      </c>
      <c r="Y20" s="2377">
        <v>3.5520000000000003E-2</v>
      </c>
      <c r="Z20" s="2378">
        <f t="shared" si="7"/>
        <v>3.5520000000000005</v>
      </c>
      <c r="AA20" s="2379" t="s">
        <v>5414</v>
      </c>
      <c r="AC20" s="2380"/>
      <c r="AD20" s="2381">
        <f t="shared" si="2"/>
        <v>0</v>
      </c>
      <c r="AE20" s="2386"/>
      <c r="AG20" s="2380">
        <v>8.8000000000000007</v>
      </c>
      <c r="AH20" s="2381">
        <f t="shared" si="3"/>
        <v>880.00000000000011</v>
      </c>
      <c r="AI20" s="2386">
        <v>64083</v>
      </c>
      <c r="AK20" s="2380">
        <v>6.7000000000000004E-2</v>
      </c>
      <c r="AL20" s="2381">
        <f t="shared" si="4"/>
        <v>6.7</v>
      </c>
      <c r="AM20" s="2385" t="s">
        <v>5415</v>
      </c>
      <c r="AP20" s="2380">
        <v>0</v>
      </c>
      <c r="AQ20" s="2387">
        <f t="shared" si="5"/>
        <v>0</v>
      </c>
      <c r="AR20" s="2385" t="s">
        <v>363</v>
      </c>
    </row>
    <row r="21" spans="1:44">
      <c r="A21" s="977">
        <v>1121</v>
      </c>
      <c r="B21" s="976" t="s">
        <v>1976</v>
      </c>
      <c r="C21" s="976"/>
      <c r="D21" s="975" t="s">
        <v>2642</v>
      </c>
      <c r="E21" s="2376" t="s">
        <v>217</v>
      </c>
      <c r="F21" s="2376">
        <v>50</v>
      </c>
      <c r="H21" s="2377">
        <v>4.1500000000000004</v>
      </c>
      <c r="I21" s="2378">
        <f t="shared" si="8"/>
        <v>207.50000000000003</v>
      </c>
      <c r="J21" s="2379" t="s">
        <v>5416</v>
      </c>
      <c r="L21" s="2380">
        <v>0</v>
      </c>
      <c r="M21" s="2381">
        <f t="shared" si="0"/>
        <v>0</v>
      </c>
      <c r="N21" s="2382" t="s">
        <v>363</v>
      </c>
      <c r="O21" s="2381"/>
      <c r="P21" s="2381"/>
      <c r="Q21" s="2380">
        <v>9.59</v>
      </c>
      <c r="R21" s="2381">
        <f t="shared" si="1"/>
        <v>479.5</v>
      </c>
      <c r="S21" s="2384" t="s">
        <v>5417</v>
      </c>
      <c r="U21" s="2380"/>
      <c r="V21" s="2381">
        <f t="shared" si="6"/>
        <v>0</v>
      </c>
      <c r="W21" s="2385" t="s">
        <v>798</v>
      </c>
      <c r="Y21" s="2380"/>
      <c r="Z21" s="2381">
        <f t="shared" si="7"/>
        <v>0</v>
      </c>
      <c r="AA21" s="2386"/>
      <c r="AC21" s="2380"/>
      <c r="AD21" s="2381">
        <f t="shared" si="2"/>
        <v>0</v>
      </c>
      <c r="AE21" s="2386"/>
      <c r="AG21" s="2380">
        <v>0</v>
      </c>
      <c r="AH21" s="2381">
        <f t="shared" si="3"/>
        <v>0</v>
      </c>
      <c r="AI21" s="2386" t="s">
        <v>798</v>
      </c>
      <c r="AK21" s="2380">
        <v>4.41</v>
      </c>
      <c r="AL21" s="2381">
        <f t="shared" si="4"/>
        <v>220.5</v>
      </c>
      <c r="AM21" s="2385" t="s">
        <v>5418</v>
      </c>
      <c r="AP21" s="2380">
        <v>0</v>
      </c>
      <c r="AQ21" s="2387">
        <f t="shared" si="5"/>
        <v>0</v>
      </c>
      <c r="AR21" s="2385" t="s">
        <v>363</v>
      </c>
    </row>
    <row r="22" spans="1:44">
      <c r="A22" s="2388">
        <v>1122</v>
      </c>
      <c r="B22" s="2389" t="s">
        <v>1978</v>
      </c>
      <c r="C22" s="2389"/>
      <c r="D22" s="2390" t="s">
        <v>2641</v>
      </c>
      <c r="E22" s="2391" t="s">
        <v>217</v>
      </c>
      <c r="F22" s="2391">
        <v>50</v>
      </c>
      <c r="H22" s="2380">
        <v>3.3079999999999998</v>
      </c>
      <c r="I22" s="2381">
        <f t="shared" si="8"/>
        <v>165.39999999999998</v>
      </c>
      <c r="J22" s="2386" t="s">
        <v>5419</v>
      </c>
      <c r="L22" s="2380">
        <v>0</v>
      </c>
      <c r="M22" s="2381">
        <f t="shared" si="0"/>
        <v>0</v>
      </c>
      <c r="N22" s="2382" t="s">
        <v>363</v>
      </c>
      <c r="O22" s="2381"/>
      <c r="P22" s="2381"/>
      <c r="Q22" s="2380">
        <v>7.65</v>
      </c>
      <c r="R22" s="2381">
        <f t="shared" si="1"/>
        <v>382.5</v>
      </c>
      <c r="S22" s="2384">
        <v>230760</v>
      </c>
      <c r="U22" s="2380">
        <v>63.95</v>
      </c>
      <c r="V22" s="2381">
        <f t="shared" si="6"/>
        <v>3197.5</v>
      </c>
      <c r="W22" s="2385" t="s">
        <v>5420</v>
      </c>
      <c r="Y22" s="2380"/>
      <c r="Z22" s="2381">
        <f t="shared" si="7"/>
        <v>0</v>
      </c>
      <c r="AA22" s="2386"/>
      <c r="AC22" s="2380"/>
      <c r="AD22" s="2381">
        <f t="shared" si="2"/>
        <v>0</v>
      </c>
      <c r="AE22" s="2386"/>
      <c r="AG22" s="2380">
        <v>0</v>
      </c>
      <c r="AH22" s="2381">
        <f t="shared" si="3"/>
        <v>0</v>
      </c>
      <c r="AI22" s="2386" t="s">
        <v>798</v>
      </c>
      <c r="AK22" s="2377">
        <v>1.5</v>
      </c>
      <c r="AL22" s="2378">
        <f t="shared" si="4"/>
        <v>75</v>
      </c>
      <c r="AM22" s="2392" t="s">
        <v>5421</v>
      </c>
      <c r="AP22" s="2380">
        <v>0</v>
      </c>
      <c r="AQ22" s="2387">
        <f t="shared" si="5"/>
        <v>0</v>
      </c>
      <c r="AR22" s="2385" t="s">
        <v>363</v>
      </c>
    </row>
    <row r="23" spans="1:44">
      <c r="A23" s="977">
        <v>1125</v>
      </c>
      <c r="B23" s="976" t="s">
        <v>1979</v>
      </c>
      <c r="C23" s="976"/>
      <c r="D23" s="975" t="s">
        <v>2640</v>
      </c>
      <c r="E23" s="2376" t="s">
        <v>217</v>
      </c>
      <c r="F23" s="2376">
        <v>150</v>
      </c>
      <c r="H23" s="2377">
        <v>1.81</v>
      </c>
      <c r="I23" s="2378">
        <f t="shared" si="8"/>
        <v>271.5</v>
      </c>
      <c r="J23" s="2379" t="s">
        <v>5422</v>
      </c>
      <c r="L23" s="2380">
        <v>0</v>
      </c>
      <c r="M23" s="2381">
        <f t="shared" si="0"/>
        <v>0</v>
      </c>
      <c r="N23" s="2382" t="s">
        <v>363</v>
      </c>
      <c r="O23" s="2381"/>
      <c r="P23" s="2381"/>
      <c r="Q23" s="2380">
        <v>14.31</v>
      </c>
      <c r="R23" s="2381">
        <f t="shared" si="1"/>
        <v>2146.5</v>
      </c>
      <c r="S23" s="2384">
        <v>25021030266</v>
      </c>
      <c r="U23" s="2380">
        <v>13.55</v>
      </c>
      <c r="V23" s="2381">
        <f t="shared" si="6"/>
        <v>2032.5</v>
      </c>
      <c r="W23" s="2385" t="s">
        <v>5423</v>
      </c>
      <c r="Y23" s="2380"/>
      <c r="Z23" s="2381">
        <f t="shared" si="7"/>
        <v>0</v>
      </c>
      <c r="AA23" s="2386"/>
      <c r="AC23" s="2380"/>
      <c r="AD23" s="2381">
        <f t="shared" si="2"/>
        <v>0</v>
      </c>
      <c r="AE23" s="2386"/>
      <c r="AG23" s="2380">
        <v>0</v>
      </c>
      <c r="AH23" s="2381">
        <f t="shared" si="3"/>
        <v>0</v>
      </c>
      <c r="AI23" s="2386" t="s">
        <v>798</v>
      </c>
      <c r="AK23" s="2380">
        <v>15.29</v>
      </c>
      <c r="AL23" s="2381">
        <f t="shared" si="4"/>
        <v>2293.5</v>
      </c>
      <c r="AM23" s="2385" t="s">
        <v>5424</v>
      </c>
      <c r="AP23" s="2380">
        <v>0</v>
      </c>
      <c r="AQ23" s="2387">
        <f t="shared" si="5"/>
        <v>0</v>
      </c>
      <c r="AR23" s="2385" t="s">
        <v>363</v>
      </c>
    </row>
    <row r="24" spans="1:44" ht="30">
      <c r="A24" s="2388">
        <v>1128</v>
      </c>
      <c r="B24" s="2389" t="s">
        <v>1318</v>
      </c>
      <c r="C24" s="2389"/>
      <c r="D24" s="2390" t="s">
        <v>2639</v>
      </c>
      <c r="E24" s="2391" t="s">
        <v>5425</v>
      </c>
      <c r="F24" s="2391">
        <v>100</v>
      </c>
      <c r="H24" s="2377">
        <v>2.66</v>
      </c>
      <c r="I24" s="2378">
        <f t="shared" si="8"/>
        <v>266</v>
      </c>
      <c r="J24" s="2379" t="s">
        <v>5426</v>
      </c>
      <c r="L24" s="2380">
        <v>0</v>
      </c>
      <c r="M24" s="2381">
        <f t="shared" si="0"/>
        <v>0</v>
      </c>
      <c r="N24" s="2382" t="s">
        <v>363</v>
      </c>
      <c r="O24" s="2381"/>
      <c r="P24" s="2381"/>
      <c r="Q24" s="2380">
        <v>10.43</v>
      </c>
      <c r="R24" s="2381">
        <f t="shared" si="1"/>
        <v>1043</v>
      </c>
      <c r="S24" s="2384">
        <v>574006930</v>
      </c>
      <c r="U24" s="2380">
        <v>4</v>
      </c>
      <c r="V24" s="2381">
        <f t="shared" si="6"/>
        <v>400</v>
      </c>
      <c r="W24" s="2385" t="s">
        <v>5427</v>
      </c>
      <c r="Y24" s="2380">
        <v>2.78</v>
      </c>
      <c r="Z24" s="2381">
        <f t="shared" si="7"/>
        <v>278</v>
      </c>
      <c r="AA24" s="2386" t="s">
        <v>2638</v>
      </c>
      <c r="AC24" s="2380"/>
      <c r="AD24" s="2381">
        <f t="shared" si="2"/>
        <v>0</v>
      </c>
      <c r="AE24" s="2386"/>
      <c r="AG24" s="2380">
        <v>12.95</v>
      </c>
      <c r="AH24" s="2381">
        <f t="shared" si="3"/>
        <v>1295</v>
      </c>
      <c r="AI24" s="2386">
        <v>5007030</v>
      </c>
      <c r="AK24" s="2380">
        <v>4</v>
      </c>
      <c r="AL24" s="2381">
        <f t="shared" si="4"/>
        <v>400</v>
      </c>
      <c r="AM24" s="2385" t="s">
        <v>5428</v>
      </c>
      <c r="AP24" s="2380">
        <v>0</v>
      </c>
      <c r="AQ24" s="2387">
        <f t="shared" si="5"/>
        <v>0</v>
      </c>
      <c r="AR24" s="2385" t="s">
        <v>363</v>
      </c>
    </row>
    <row r="25" spans="1:44">
      <c r="A25" s="977">
        <v>1129</v>
      </c>
      <c r="B25" s="976" t="s">
        <v>1321</v>
      </c>
      <c r="C25" s="976"/>
      <c r="D25" s="975" t="s">
        <v>2637</v>
      </c>
      <c r="E25" s="2376" t="s">
        <v>217</v>
      </c>
      <c r="F25" s="2376">
        <v>90</v>
      </c>
      <c r="H25" s="2377">
        <v>4.26</v>
      </c>
      <c r="I25" s="2378">
        <f t="shared" si="8"/>
        <v>383.4</v>
      </c>
      <c r="J25" s="2379" t="s">
        <v>5429</v>
      </c>
      <c r="L25" s="2380">
        <v>0</v>
      </c>
      <c r="M25" s="2381">
        <f t="shared" si="0"/>
        <v>0</v>
      </c>
      <c r="N25" s="2382" t="s">
        <v>363</v>
      </c>
      <c r="O25" s="2381"/>
      <c r="P25" s="2381"/>
      <c r="Q25" s="2380">
        <v>17.690000000000001</v>
      </c>
      <c r="R25" s="2381">
        <f t="shared" si="1"/>
        <v>1592.1000000000001</v>
      </c>
      <c r="S25" s="2384">
        <v>9004725</v>
      </c>
      <c r="U25" s="2380">
        <v>50.24</v>
      </c>
      <c r="V25" s="2381">
        <f t="shared" si="6"/>
        <v>4521.6000000000004</v>
      </c>
      <c r="W25" s="2385"/>
      <c r="Y25" s="2380"/>
      <c r="Z25" s="2381">
        <f t="shared" si="7"/>
        <v>0</v>
      </c>
      <c r="AA25" s="2386"/>
      <c r="AC25" s="2380"/>
      <c r="AD25" s="2381">
        <f t="shared" si="2"/>
        <v>0</v>
      </c>
      <c r="AE25" s="2386"/>
      <c r="AG25" s="2380">
        <v>0</v>
      </c>
      <c r="AH25" s="2381">
        <f t="shared" si="3"/>
        <v>0</v>
      </c>
      <c r="AI25" s="2386" t="s">
        <v>798</v>
      </c>
      <c r="AK25" s="2380">
        <v>7.39</v>
      </c>
      <c r="AL25" s="2381">
        <f t="shared" si="4"/>
        <v>665.1</v>
      </c>
      <c r="AM25" s="2385" t="s">
        <v>5430</v>
      </c>
      <c r="AP25" s="2380">
        <v>0</v>
      </c>
      <c r="AQ25" s="2387">
        <f t="shared" si="5"/>
        <v>0</v>
      </c>
      <c r="AR25" s="2385" t="s">
        <v>363</v>
      </c>
    </row>
    <row r="26" spans="1:44">
      <c r="A26" s="2388">
        <v>1130</v>
      </c>
      <c r="B26" s="2389" t="s">
        <v>1323</v>
      </c>
      <c r="C26" s="2389"/>
      <c r="D26" s="2390" t="s">
        <v>2636</v>
      </c>
      <c r="E26" s="2391" t="s">
        <v>217</v>
      </c>
      <c r="F26" s="2391">
        <v>100</v>
      </c>
      <c r="H26" s="2377">
        <v>2.27</v>
      </c>
      <c r="I26" s="2378">
        <f t="shared" si="8"/>
        <v>227</v>
      </c>
      <c r="J26" s="2379" t="s">
        <v>5431</v>
      </c>
      <c r="L26" s="2380">
        <v>0</v>
      </c>
      <c r="M26" s="2381">
        <f t="shared" si="0"/>
        <v>0</v>
      </c>
      <c r="N26" s="2382" t="s">
        <v>363</v>
      </c>
      <c r="O26" s="2381"/>
      <c r="P26" s="2381"/>
      <c r="Q26" s="2380">
        <v>2.92</v>
      </c>
      <c r="R26" s="2381">
        <f t="shared" si="1"/>
        <v>292</v>
      </c>
      <c r="S26" s="2384" t="s">
        <v>5432</v>
      </c>
      <c r="U26" s="2380"/>
      <c r="V26" s="2381">
        <f t="shared" si="6"/>
        <v>0</v>
      </c>
      <c r="W26" s="2385" t="s">
        <v>798</v>
      </c>
      <c r="Y26" s="2380"/>
      <c r="Z26" s="2381">
        <f t="shared" si="7"/>
        <v>0</v>
      </c>
      <c r="AA26" s="2386"/>
      <c r="AC26" s="2380"/>
      <c r="AD26" s="2381">
        <f t="shared" si="2"/>
        <v>0</v>
      </c>
      <c r="AE26" s="2386"/>
      <c r="AG26" s="2380">
        <v>0</v>
      </c>
      <c r="AH26" s="2381">
        <f t="shared" si="3"/>
        <v>0</v>
      </c>
      <c r="AI26" s="2386" t="s">
        <v>798</v>
      </c>
      <c r="AK26" s="2380">
        <v>3</v>
      </c>
      <c r="AL26" s="2381">
        <f t="shared" si="4"/>
        <v>300</v>
      </c>
      <c r="AM26" s="2385" t="s">
        <v>5433</v>
      </c>
      <c r="AP26" s="2380">
        <v>0</v>
      </c>
      <c r="AQ26" s="2387">
        <f t="shared" si="5"/>
        <v>0</v>
      </c>
      <c r="AR26" s="2385" t="s">
        <v>363</v>
      </c>
    </row>
    <row r="27" spans="1:44">
      <c r="A27" s="977">
        <v>1139</v>
      </c>
      <c r="B27" s="976" t="s">
        <v>1984</v>
      </c>
      <c r="C27" s="976"/>
      <c r="D27" s="975" t="s">
        <v>2635</v>
      </c>
      <c r="E27" s="2376" t="s">
        <v>217</v>
      </c>
      <c r="F27" s="2376">
        <v>50</v>
      </c>
      <c r="H27" s="2380">
        <v>3.94</v>
      </c>
      <c r="I27" s="2381">
        <f t="shared" si="8"/>
        <v>197</v>
      </c>
      <c r="J27" s="2386" t="s">
        <v>5434</v>
      </c>
      <c r="L27" s="2380">
        <v>0</v>
      </c>
      <c r="M27" s="2381">
        <f t="shared" si="0"/>
        <v>0</v>
      </c>
      <c r="N27" s="2382" t="s">
        <v>363</v>
      </c>
      <c r="O27" s="2381"/>
      <c r="P27" s="2381"/>
      <c r="Q27" s="2377">
        <v>3.3299999999999996</v>
      </c>
      <c r="R27" s="2378">
        <f t="shared" si="1"/>
        <v>166.49999999999997</v>
      </c>
      <c r="S27" s="2393">
        <v>17478054202</v>
      </c>
      <c r="U27" s="2380">
        <v>7</v>
      </c>
      <c r="V27" s="2381">
        <f t="shared" si="6"/>
        <v>350</v>
      </c>
      <c r="W27" s="2385"/>
      <c r="Y27" s="2380"/>
      <c r="Z27" s="2381">
        <f t="shared" si="7"/>
        <v>0</v>
      </c>
      <c r="AA27" s="2386"/>
      <c r="AC27" s="2380"/>
      <c r="AD27" s="2381">
        <f t="shared" si="2"/>
        <v>0</v>
      </c>
      <c r="AE27" s="2386"/>
      <c r="AG27" s="2380">
        <v>0</v>
      </c>
      <c r="AH27" s="2381">
        <f t="shared" si="3"/>
        <v>0</v>
      </c>
      <c r="AI27" s="2386" t="s">
        <v>798</v>
      </c>
      <c r="AK27" s="2380">
        <v>4.75</v>
      </c>
      <c r="AL27" s="2381">
        <f t="shared" si="4"/>
        <v>237.5</v>
      </c>
      <c r="AM27" s="2385" t="s">
        <v>5435</v>
      </c>
      <c r="AP27" s="2380">
        <v>0</v>
      </c>
      <c r="AQ27" s="2387">
        <f t="shared" si="5"/>
        <v>0</v>
      </c>
      <c r="AR27" s="2385" t="s">
        <v>363</v>
      </c>
    </row>
    <row r="28" spans="1:44">
      <c r="A28" s="2388">
        <v>1153</v>
      </c>
      <c r="B28" s="2389" t="s">
        <v>1988</v>
      </c>
      <c r="C28" s="2389"/>
      <c r="D28" s="2390" t="s">
        <v>2633</v>
      </c>
      <c r="E28" s="2391" t="s">
        <v>217</v>
      </c>
      <c r="F28" s="2391">
        <v>24</v>
      </c>
      <c r="H28" s="2380">
        <v>1.41</v>
      </c>
      <c r="I28" s="2381">
        <f t="shared" si="8"/>
        <v>33.839999999999996</v>
      </c>
      <c r="J28" s="2386" t="s">
        <v>5436</v>
      </c>
      <c r="L28" s="2380">
        <v>0</v>
      </c>
      <c r="M28" s="2381">
        <f t="shared" si="0"/>
        <v>0</v>
      </c>
      <c r="N28" s="2382" t="s">
        <v>363</v>
      </c>
      <c r="O28" s="2381"/>
      <c r="P28" s="2381"/>
      <c r="Q28" s="2380">
        <v>2.04</v>
      </c>
      <c r="R28" s="2381">
        <f t="shared" si="1"/>
        <v>48.96</v>
      </c>
      <c r="S28" s="2384" t="s">
        <v>5437</v>
      </c>
      <c r="U28" s="2380">
        <v>2.02</v>
      </c>
      <c r="V28" s="2381">
        <f t="shared" si="6"/>
        <v>48.480000000000004</v>
      </c>
      <c r="W28" s="2385" t="s">
        <v>5438</v>
      </c>
      <c r="Y28" s="2377">
        <v>1.34</v>
      </c>
      <c r="Z28" s="2378">
        <f t="shared" si="7"/>
        <v>32.160000000000004</v>
      </c>
      <c r="AA28" s="2379" t="s">
        <v>2634</v>
      </c>
      <c r="AC28" s="2380"/>
      <c r="AD28" s="2381">
        <f t="shared" si="2"/>
        <v>0</v>
      </c>
      <c r="AE28" s="2386"/>
      <c r="AG28" s="2380">
        <v>0</v>
      </c>
      <c r="AH28" s="2381">
        <f t="shared" si="3"/>
        <v>0</v>
      </c>
      <c r="AI28" s="2386" t="s">
        <v>798</v>
      </c>
      <c r="AK28" s="2380">
        <v>3.35</v>
      </c>
      <c r="AL28" s="2381">
        <f t="shared" si="4"/>
        <v>80.400000000000006</v>
      </c>
      <c r="AM28" s="2385" t="s">
        <v>5439</v>
      </c>
      <c r="AP28" s="2380">
        <v>0</v>
      </c>
      <c r="AQ28" s="2387">
        <f t="shared" si="5"/>
        <v>0</v>
      </c>
      <c r="AR28" s="2385" t="s">
        <v>363</v>
      </c>
    </row>
    <row r="29" spans="1:44">
      <c r="A29" s="977">
        <v>1154</v>
      </c>
      <c r="B29" s="976" t="s">
        <v>1990</v>
      </c>
      <c r="C29" s="976"/>
      <c r="D29" s="975" t="s">
        <v>2633</v>
      </c>
      <c r="E29" s="2376" t="s">
        <v>217</v>
      </c>
      <c r="F29" s="2376">
        <v>60</v>
      </c>
      <c r="H29" s="2380">
        <v>1.41</v>
      </c>
      <c r="I29" s="2381">
        <f t="shared" si="8"/>
        <v>84.6</v>
      </c>
      <c r="J29" s="2386" t="s">
        <v>5440</v>
      </c>
      <c r="L29" s="2380">
        <v>0</v>
      </c>
      <c r="M29" s="2381">
        <f t="shared" si="0"/>
        <v>0</v>
      </c>
      <c r="N29" s="2382" t="s">
        <v>363</v>
      </c>
      <c r="O29" s="2381"/>
      <c r="P29" s="2381"/>
      <c r="Q29" s="2380">
        <v>1.98</v>
      </c>
      <c r="R29" s="2381">
        <f t="shared" si="1"/>
        <v>118.8</v>
      </c>
      <c r="S29" s="2384" t="s">
        <v>5441</v>
      </c>
      <c r="U29" s="2380">
        <v>1.96</v>
      </c>
      <c r="V29" s="2381">
        <f t="shared" si="6"/>
        <v>117.6</v>
      </c>
      <c r="W29" s="2385" t="s">
        <v>5442</v>
      </c>
      <c r="Y29" s="2377">
        <v>1.29</v>
      </c>
      <c r="Z29" s="2378">
        <f t="shared" si="7"/>
        <v>77.400000000000006</v>
      </c>
      <c r="AA29" s="2379" t="s">
        <v>2632</v>
      </c>
      <c r="AC29" s="2380"/>
      <c r="AD29" s="2381">
        <f t="shared" si="2"/>
        <v>0</v>
      </c>
      <c r="AE29" s="2386"/>
      <c r="AG29" s="2380">
        <v>0</v>
      </c>
      <c r="AH29" s="2381">
        <f t="shared" si="3"/>
        <v>0</v>
      </c>
      <c r="AI29" s="2386" t="s">
        <v>798</v>
      </c>
      <c r="AK29" s="2380">
        <v>3.35</v>
      </c>
      <c r="AL29" s="2381">
        <f t="shared" si="4"/>
        <v>201</v>
      </c>
      <c r="AM29" s="2385" t="s">
        <v>5443</v>
      </c>
      <c r="AP29" s="2380">
        <v>0</v>
      </c>
      <c r="AQ29" s="2387">
        <f t="shared" si="5"/>
        <v>0</v>
      </c>
      <c r="AR29" s="2385" t="s">
        <v>363</v>
      </c>
    </row>
    <row r="30" spans="1:44" ht="30">
      <c r="A30" s="2388">
        <v>1155</v>
      </c>
      <c r="B30" s="2389" t="s">
        <v>1991</v>
      </c>
      <c r="C30" s="2389"/>
      <c r="D30" s="2390" t="s">
        <v>2631</v>
      </c>
      <c r="E30" s="2391" t="s">
        <v>1992</v>
      </c>
      <c r="F30" s="2391">
        <v>15</v>
      </c>
      <c r="H30" s="2380">
        <v>35</v>
      </c>
      <c r="I30" s="2381">
        <f t="shared" si="8"/>
        <v>525</v>
      </c>
      <c r="J30" s="2386" t="s">
        <v>5444</v>
      </c>
      <c r="L30" s="2380">
        <v>0</v>
      </c>
      <c r="M30" s="2381">
        <f t="shared" si="0"/>
        <v>0</v>
      </c>
      <c r="N30" s="2382" t="s">
        <v>363</v>
      </c>
      <c r="O30" s="2381"/>
      <c r="P30" s="2381"/>
      <c r="Q30" s="2377">
        <v>30.810000000000002</v>
      </c>
      <c r="R30" s="2378">
        <f t="shared" si="1"/>
        <v>462.15000000000003</v>
      </c>
      <c r="S30" s="2393" t="s">
        <v>5445</v>
      </c>
      <c r="U30" s="2380">
        <v>68.400000000000006</v>
      </c>
      <c r="V30" s="2381">
        <f t="shared" si="6"/>
        <v>1026</v>
      </c>
      <c r="W30" s="2385" t="s">
        <v>5446</v>
      </c>
      <c r="Y30" s="2380">
        <v>38.19</v>
      </c>
      <c r="Z30" s="2381">
        <f t="shared" si="7"/>
        <v>572.84999999999991</v>
      </c>
      <c r="AA30" s="2386" t="s">
        <v>5447</v>
      </c>
      <c r="AC30" s="2380"/>
      <c r="AD30" s="2381">
        <f t="shared" si="2"/>
        <v>0</v>
      </c>
      <c r="AE30" s="2386"/>
      <c r="AG30" s="2380">
        <v>0</v>
      </c>
      <c r="AH30" s="2381">
        <f t="shared" si="3"/>
        <v>0</v>
      </c>
      <c r="AI30" s="2386" t="s">
        <v>798</v>
      </c>
      <c r="AK30" s="2380">
        <v>37</v>
      </c>
      <c r="AL30" s="2381">
        <f t="shared" si="4"/>
        <v>555</v>
      </c>
      <c r="AM30" s="2385" t="s">
        <v>5448</v>
      </c>
      <c r="AP30" s="2380">
        <v>0</v>
      </c>
      <c r="AQ30" s="2387">
        <f t="shared" si="5"/>
        <v>0</v>
      </c>
      <c r="AR30" s="2385" t="s">
        <v>363</v>
      </c>
    </row>
    <row r="31" spans="1:44" ht="30">
      <c r="A31" s="977">
        <v>1156</v>
      </c>
      <c r="B31" s="976" t="s">
        <v>5449</v>
      </c>
      <c r="C31" s="976"/>
      <c r="D31" s="975" t="s">
        <v>5450</v>
      </c>
      <c r="E31" s="2376" t="s">
        <v>5451</v>
      </c>
      <c r="F31" s="2376">
        <v>20</v>
      </c>
      <c r="H31" s="2380">
        <v>10.1</v>
      </c>
      <c r="I31" s="2381">
        <f t="shared" si="8"/>
        <v>202</v>
      </c>
      <c r="J31" s="2386" t="s">
        <v>5452</v>
      </c>
      <c r="L31" s="2380">
        <v>0</v>
      </c>
      <c r="M31" s="2381">
        <f t="shared" si="0"/>
        <v>0</v>
      </c>
      <c r="N31" s="2382" t="s">
        <v>363</v>
      </c>
      <c r="O31" s="2381"/>
      <c r="P31" s="2381"/>
      <c r="Q31" s="2377">
        <v>4.91</v>
      </c>
      <c r="R31" s="2378">
        <f t="shared" si="1"/>
        <v>98.2</v>
      </c>
      <c r="S31" s="2393">
        <v>65862039010</v>
      </c>
      <c r="U31" s="2380">
        <v>45.5</v>
      </c>
      <c r="V31" s="2381">
        <f t="shared" si="6"/>
        <v>910</v>
      </c>
      <c r="W31" s="2385" t="s">
        <v>5453</v>
      </c>
      <c r="Y31" s="2380"/>
      <c r="Z31" s="2381">
        <f t="shared" si="7"/>
        <v>0</v>
      </c>
      <c r="AA31" s="2386"/>
      <c r="AC31" s="2380"/>
      <c r="AD31" s="2381">
        <f t="shared" si="2"/>
        <v>0</v>
      </c>
      <c r="AE31" s="2386"/>
      <c r="AG31" s="2380">
        <v>0</v>
      </c>
      <c r="AH31" s="2381">
        <f t="shared" si="3"/>
        <v>0</v>
      </c>
      <c r="AI31" s="2386" t="s">
        <v>798</v>
      </c>
      <c r="AK31" s="2380">
        <v>33.5</v>
      </c>
      <c r="AL31" s="2381">
        <f t="shared" si="4"/>
        <v>670</v>
      </c>
      <c r="AM31" s="2385" t="s">
        <v>5454</v>
      </c>
      <c r="AP31" s="2380">
        <v>0</v>
      </c>
      <c r="AQ31" s="2387">
        <f t="shared" si="5"/>
        <v>0</v>
      </c>
      <c r="AR31" s="2385" t="s">
        <v>363</v>
      </c>
    </row>
    <row r="32" spans="1:44">
      <c r="A32" s="2388">
        <v>1201</v>
      </c>
      <c r="B32" s="2389" t="s">
        <v>5455</v>
      </c>
      <c r="C32" s="2389"/>
      <c r="D32" s="2390"/>
      <c r="E32" s="2391" t="s">
        <v>217</v>
      </c>
      <c r="F32" s="2391">
        <v>50</v>
      </c>
      <c r="H32" s="2380">
        <v>3.23</v>
      </c>
      <c r="I32" s="2381">
        <f t="shared" si="8"/>
        <v>161.5</v>
      </c>
      <c r="J32" s="2386" t="s">
        <v>5456</v>
      </c>
      <c r="L32" s="2380">
        <v>0</v>
      </c>
      <c r="M32" s="2381">
        <f t="shared" si="0"/>
        <v>0</v>
      </c>
      <c r="N32" s="2382" t="s">
        <v>363</v>
      </c>
      <c r="O32" s="2381"/>
      <c r="P32" s="2381"/>
      <c r="Q32" s="2377">
        <v>2.69</v>
      </c>
      <c r="R32" s="2378">
        <f t="shared" si="1"/>
        <v>134.5</v>
      </c>
      <c r="S32" s="2393" t="s">
        <v>5457</v>
      </c>
      <c r="U32" s="2380">
        <v>4.13</v>
      </c>
      <c r="V32" s="2381">
        <f t="shared" si="6"/>
        <v>206.5</v>
      </c>
      <c r="W32" s="2385" t="s">
        <v>5458</v>
      </c>
      <c r="Y32" s="2380">
        <v>3.25</v>
      </c>
      <c r="Z32" s="2381">
        <f t="shared" si="7"/>
        <v>162.5</v>
      </c>
      <c r="AA32" s="2386" t="s">
        <v>5459</v>
      </c>
      <c r="AC32" s="2380"/>
      <c r="AD32" s="2381">
        <f t="shared" si="2"/>
        <v>0</v>
      </c>
      <c r="AE32" s="2386"/>
      <c r="AG32" s="2380">
        <v>4.88</v>
      </c>
      <c r="AH32" s="2381">
        <f t="shared" si="3"/>
        <v>244</v>
      </c>
      <c r="AI32" s="2386">
        <v>74016</v>
      </c>
      <c r="AK32" s="2380">
        <v>3.32</v>
      </c>
      <c r="AL32" s="2381">
        <f t="shared" si="4"/>
        <v>166</v>
      </c>
      <c r="AM32" s="2385" t="s">
        <v>5460</v>
      </c>
      <c r="AP32" s="2380">
        <v>0</v>
      </c>
      <c r="AQ32" s="2387">
        <f t="shared" si="5"/>
        <v>0</v>
      </c>
      <c r="AR32" s="2385" t="s">
        <v>363</v>
      </c>
    </row>
    <row r="33" spans="1:44" ht="30">
      <c r="A33" s="977">
        <v>1240</v>
      </c>
      <c r="B33" s="976" t="s">
        <v>1993</v>
      </c>
      <c r="C33" s="976"/>
      <c r="D33" s="975" t="s">
        <v>2630</v>
      </c>
      <c r="E33" s="2376" t="s">
        <v>217</v>
      </c>
      <c r="F33" s="2376">
        <v>1</v>
      </c>
      <c r="H33" s="2377">
        <v>59</v>
      </c>
      <c r="I33" s="2378">
        <f t="shared" si="8"/>
        <v>59</v>
      </c>
      <c r="J33" s="2379" t="s">
        <v>5461</v>
      </c>
      <c r="L33" s="2380">
        <v>0</v>
      </c>
      <c r="M33" s="2381">
        <f t="shared" si="0"/>
        <v>0</v>
      </c>
      <c r="N33" s="2382" t="s">
        <v>363</v>
      </c>
      <c r="O33" s="2381"/>
      <c r="P33" s="2381"/>
      <c r="Q33" s="2380">
        <v>185.64</v>
      </c>
      <c r="R33" s="2381">
        <f t="shared" si="1"/>
        <v>185.64</v>
      </c>
      <c r="S33" s="2384" t="s">
        <v>5462</v>
      </c>
      <c r="U33" s="2380"/>
      <c r="V33" s="2381">
        <f t="shared" si="6"/>
        <v>0</v>
      </c>
      <c r="W33" s="2385" t="s">
        <v>798</v>
      </c>
      <c r="Y33" s="2380"/>
      <c r="Z33" s="2381">
        <f t="shared" si="7"/>
        <v>0</v>
      </c>
      <c r="AA33" s="2386"/>
      <c r="AC33" s="2380"/>
      <c r="AD33" s="2381">
        <f t="shared" si="2"/>
        <v>0</v>
      </c>
      <c r="AE33" s="2386"/>
      <c r="AG33" s="2380">
        <v>0</v>
      </c>
      <c r="AH33" s="2381">
        <f t="shared" si="3"/>
        <v>0</v>
      </c>
      <c r="AI33" s="2386" t="s">
        <v>798</v>
      </c>
      <c r="AK33" s="2380"/>
      <c r="AL33" s="2381">
        <f t="shared" si="4"/>
        <v>0</v>
      </c>
      <c r="AM33" s="2385" t="s">
        <v>798</v>
      </c>
      <c r="AP33" s="2380">
        <v>0</v>
      </c>
      <c r="AQ33" s="2387">
        <f t="shared" si="5"/>
        <v>0</v>
      </c>
      <c r="AR33" s="2385" t="s">
        <v>363</v>
      </c>
    </row>
    <row r="34" spans="1:44">
      <c r="A34" s="2388">
        <v>1250</v>
      </c>
      <c r="B34" s="2389" t="s">
        <v>2629</v>
      </c>
      <c r="C34" s="2389"/>
      <c r="D34" s="2390" t="s">
        <v>2623</v>
      </c>
      <c r="E34" s="2391" t="s">
        <v>1997</v>
      </c>
      <c r="F34" s="2391">
        <v>2</v>
      </c>
      <c r="H34" s="2380">
        <v>77</v>
      </c>
      <c r="I34" s="2381">
        <f t="shared" si="8"/>
        <v>154</v>
      </c>
      <c r="J34" s="2386" t="s">
        <v>5463</v>
      </c>
      <c r="L34" s="2380">
        <v>0</v>
      </c>
      <c r="M34" s="2381">
        <f t="shared" si="0"/>
        <v>0</v>
      </c>
      <c r="N34" s="2382" t="s">
        <v>363</v>
      </c>
      <c r="O34" s="2381"/>
      <c r="P34" s="2381"/>
      <c r="Q34" s="2377">
        <v>71.349999999999994</v>
      </c>
      <c r="R34" s="2378">
        <f t="shared" si="1"/>
        <v>142.69999999999999</v>
      </c>
      <c r="S34" s="2393">
        <v>3048</v>
      </c>
      <c r="U34" s="2380">
        <v>75</v>
      </c>
      <c r="V34" s="2381">
        <f t="shared" si="6"/>
        <v>150</v>
      </c>
      <c r="W34" s="2385" t="s">
        <v>5464</v>
      </c>
      <c r="Y34" s="2380">
        <v>78.72</v>
      </c>
      <c r="Z34" s="2381">
        <f t="shared" si="7"/>
        <v>157.44</v>
      </c>
      <c r="AA34" s="2386" t="s">
        <v>2628</v>
      </c>
      <c r="AC34" s="2380">
        <v>81.19</v>
      </c>
      <c r="AD34" s="2381">
        <f t="shared" si="2"/>
        <v>162.38</v>
      </c>
      <c r="AE34" s="2386" t="s">
        <v>5465</v>
      </c>
      <c r="AG34" s="2380">
        <v>81.45</v>
      </c>
      <c r="AH34" s="2381">
        <f t="shared" si="3"/>
        <v>162.9</v>
      </c>
      <c r="AI34" s="2386">
        <v>3048</v>
      </c>
      <c r="AK34" s="2380">
        <v>75.86</v>
      </c>
      <c r="AL34" s="2381">
        <f t="shared" si="4"/>
        <v>151.72</v>
      </c>
      <c r="AM34" s="2385" t="s">
        <v>5466</v>
      </c>
      <c r="AP34" s="2380">
        <v>0</v>
      </c>
      <c r="AQ34" s="2387">
        <f t="shared" si="5"/>
        <v>0</v>
      </c>
      <c r="AR34" s="2385" t="s">
        <v>363</v>
      </c>
    </row>
    <row r="35" spans="1:44">
      <c r="A35" s="977">
        <v>1251</v>
      </c>
      <c r="B35" s="976" t="s">
        <v>1344</v>
      </c>
      <c r="C35" s="976"/>
      <c r="D35" s="975" t="s">
        <v>2623</v>
      </c>
      <c r="E35" s="2376" t="s">
        <v>1997</v>
      </c>
      <c r="F35" s="2376">
        <v>4</v>
      </c>
      <c r="H35" s="2380">
        <v>77</v>
      </c>
      <c r="I35" s="2381">
        <f t="shared" si="8"/>
        <v>308</v>
      </c>
      <c r="J35" s="2386" t="s">
        <v>5467</v>
      </c>
      <c r="L35" s="2380">
        <v>0</v>
      </c>
      <c r="M35" s="2381">
        <f t="shared" si="0"/>
        <v>0</v>
      </c>
      <c r="N35" s="2382" t="s">
        <v>363</v>
      </c>
      <c r="O35" s="2381"/>
      <c r="P35" s="2381"/>
      <c r="Q35" s="2377">
        <v>71.349999999999994</v>
      </c>
      <c r="R35" s="2378">
        <f t="shared" si="1"/>
        <v>285.39999999999998</v>
      </c>
      <c r="S35" s="2393">
        <v>3042</v>
      </c>
      <c r="U35" s="2380">
        <v>75</v>
      </c>
      <c r="V35" s="2381">
        <f t="shared" si="6"/>
        <v>300</v>
      </c>
      <c r="W35" s="2385" t="s">
        <v>5468</v>
      </c>
      <c r="Y35" s="2380">
        <v>78.72</v>
      </c>
      <c r="Z35" s="2381">
        <f t="shared" si="7"/>
        <v>314.88</v>
      </c>
      <c r="AA35" s="2386" t="s">
        <v>2627</v>
      </c>
      <c r="AC35" s="2380">
        <v>81.19</v>
      </c>
      <c r="AD35" s="2381">
        <f t="shared" si="2"/>
        <v>324.76</v>
      </c>
      <c r="AE35" s="2386" t="s">
        <v>5469</v>
      </c>
      <c r="AG35" s="2380">
        <v>81.45</v>
      </c>
      <c r="AH35" s="2381">
        <f t="shared" si="3"/>
        <v>325.8</v>
      </c>
      <c r="AI35" s="2386">
        <v>3042</v>
      </c>
      <c r="AK35" s="2380">
        <v>75.86</v>
      </c>
      <c r="AL35" s="2381">
        <f t="shared" si="4"/>
        <v>303.44</v>
      </c>
      <c r="AM35" s="2385" t="s">
        <v>5470</v>
      </c>
      <c r="AP35" s="2380">
        <v>0</v>
      </c>
      <c r="AQ35" s="2387">
        <f t="shared" si="5"/>
        <v>0</v>
      </c>
      <c r="AR35" s="2385" t="s">
        <v>363</v>
      </c>
    </row>
    <row r="36" spans="1:44">
      <c r="A36" s="2388">
        <v>1252</v>
      </c>
      <c r="B36" s="2389" t="s">
        <v>2626</v>
      </c>
      <c r="C36" s="2389"/>
      <c r="D36" s="2390" t="s">
        <v>5471</v>
      </c>
      <c r="E36" s="2391" t="s">
        <v>1997</v>
      </c>
      <c r="F36" s="2391">
        <v>1</v>
      </c>
      <c r="H36" s="2380"/>
      <c r="I36" s="2381">
        <f t="shared" si="8"/>
        <v>0</v>
      </c>
      <c r="J36" s="2386" t="s">
        <v>5388</v>
      </c>
      <c r="L36" s="2380">
        <v>0</v>
      </c>
      <c r="M36" s="2381">
        <f t="shared" si="0"/>
        <v>0</v>
      </c>
      <c r="N36" s="2382" t="s">
        <v>363</v>
      </c>
      <c r="O36" s="2381"/>
      <c r="P36" s="2381"/>
      <c r="Q36" s="2377">
        <v>71.349999999999994</v>
      </c>
      <c r="R36" s="2378">
        <f t="shared" si="1"/>
        <v>71.349999999999994</v>
      </c>
      <c r="S36" s="2393">
        <v>3048</v>
      </c>
      <c r="U36" s="2380">
        <v>160</v>
      </c>
      <c r="V36" s="2381">
        <f t="shared" si="6"/>
        <v>160</v>
      </c>
      <c r="W36" s="2385" t="s">
        <v>5472</v>
      </c>
      <c r="Y36" s="2380">
        <v>806.5</v>
      </c>
      <c r="Z36" s="2381">
        <f t="shared" si="7"/>
        <v>806.5</v>
      </c>
      <c r="AA36" s="2386" t="s">
        <v>5473</v>
      </c>
      <c r="AC36" s="2380">
        <v>489</v>
      </c>
      <c r="AD36" s="2381">
        <f t="shared" si="2"/>
        <v>489</v>
      </c>
      <c r="AE36" s="2386" t="s">
        <v>5474</v>
      </c>
      <c r="AG36" s="2380">
        <v>72</v>
      </c>
      <c r="AH36" s="2381">
        <f t="shared" si="3"/>
        <v>72</v>
      </c>
      <c r="AI36" s="2386" t="s">
        <v>5475</v>
      </c>
      <c r="AK36" s="2380">
        <v>800</v>
      </c>
      <c r="AL36" s="2381">
        <f t="shared" si="4"/>
        <v>800</v>
      </c>
      <c r="AM36" s="2385" t="s">
        <v>5476</v>
      </c>
      <c r="AP36" s="2380">
        <v>0</v>
      </c>
      <c r="AQ36" s="2387">
        <f t="shared" si="5"/>
        <v>0</v>
      </c>
      <c r="AR36" s="2385" t="s">
        <v>363</v>
      </c>
    </row>
    <row r="37" spans="1:44">
      <c r="A37" s="977">
        <v>1253</v>
      </c>
      <c r="B37" s="976" t="s">
        <v>1349</v>
      </c>
      <c r="C37" s="976"/>
      <c r="D37" s="975" t="s">
        <v>2623</v>
      </c>
      <c r="E37" s="2376" t="s">
        <v>1997</v>
      </c>
      <c r="F37" s="2376">
        <v>50</v>
      </c>
      <c r="H37" s="2380">
        <v>77</v>
      </c>
      <c r="I37" s="2381">
        <f t="shared" si="8"/>
        <v>3850</v>
      </c>
      <c r="J37" s="2386" t="s">
        <v>5477</v>
      </c>
      <c r="L37" s="2380">
        <v>0</v>
      </c>
      <c r="M37" s="2381">
        <f t="shared" si="0"/>
        <v>0</v>
      </c>
      <c r="N37" s="2382" t="s">
        <v>363</v>
      </c>
      <c r="O37" s="2381"/>
      <c r="P37" s="2381"/>
      <c r="Q37" s="2377">
        <v>71.349999999999994</v>
      </c>
      <c r="R37" s="2378">
        <f t="shared" si="1"/>
        <v>3567.4999999999995</v>
      </c>
      <c r="S37" s="2393">
        <v>3055</v>
      </c>
      <c r="U37" s="2380">
        <v>75</v>
      </c>
      <c r="V37" s="2381">
        <f t="shared" si="6"/>
        <v>3750</v>
      </c>
      <c r="W37" s="2385" t="s">
        <v>5478</v>
      </c>
      <c r="Y37" s="2380">
        <v>78.72</v>
      </c>
      <c r="Z37" s="2381">
        <f t="shared" si="7"/>
        <v>3936</v>
      </c>
      <c r="AA37" s="2386" t="s">
        <v>2625</v>
      </c>
      <c r="AC37" s="2380">
        <v>81.19</v>
      </c>
      <c r="AD37" s="2381">
        <f t="shared" si="2"/>
        <v>4059.5</v>
      </c>
      <c r="AE37" s="2386" t="s">
        <v>5479</v>
      </c>
      <c r="AG37" s="2380">
        <v>81.45</v>
      </c>
      <c r="AH37" s="2381">
        <f t="shared" si="3"/>
        <v>4072.5</v>
      </c>
      <c r="AI37" s="2386">
        <v>3055</v>
      </c>
      <c r="AK37" s="2380">
        <v>75.86</v>
      </c>
      <c r="AL37" s="2381">
        <f t="shared" si="4"/>
        <v>3793</v>
      </c>
      <c r="AM37" s="2385" t="s">
        <v>5480</v>
      </c>
      <c r="AP37" s="2380">
        <v>0</v>
      </c>
      <c r="AQ37" s="2387">
        <f t="shared" si="5"/>
        <v>0</v>
      </c>
      <c r="AR37" s="2385" t="s">
        <v>363</v>
      </c>
    </row>
    <row r="38" spans="1:44">
      <c r="A38" s="2388">
        <v>1254</v>
      </c>
      <c r="B38" s="2389" t="s">
        <v>1350</v>
      </c>
      <c r="C38" s="2389"/>
      <c r="D38" s="2390" t="s">
        <v>2623</v>
      </c>
      <c r="E38" s="2391" t="s">
        <v>1997</v>
      </c>
      <c r="F38" s="2391">
        <v>40</v>
      </c>
      <c r="H38" s="2380">
        <v>77</v>
      </c>
      <c r="I38" s="2381">
        <f t="shared" si="8"/>
        <v>3080</v>
      </c>
      <c r="J38" s="2386" t="s">
        <v>5481</v>
      </c>
      <c r="L38" s="2380">
        <v>0</v>
      </c>
      <c r="M38" s="2381">
        <f t="shared" si="0"/>
        <v>0</v>
      </c>
      <c r="N38" s="2382" t="s">
        <v>363</v>
      </c>
      <c r="O38" s="2381"/>
      <c r="P38" s="2381"/>
      <c r="Q38" s="2377">
        <v>71.349999999999994</v>
      </c>
      <c r="R38" s="2378">
        <f t="shared" si="1"/>
        <v>2854</v>
      </c>
      <c r="S38" s="2393">
        <v>3056</v>
      </c>
      <c r="U38" s="2380">
        <v>75</v>
      </c>
      <c r="V38" s="2381">
        <f t="shared" si="6"/>
        <v>3000</v>
      </c>
      <c r="W38" s="2385" t="s">
        <v>5482</v>
      </c>
      <c r="Y38" s="2380">
        <v>78.72</v>
      </c>
      <c r="Z38" s="2381">
        <f t="shared" si="7"/>
        <v>3148.8</v>
      </c>
      <c r="AA38" s="2386" t="s">
        <v>2624</v>
      </c>
      <c r="AC38" s="2380">
        <v>81.19</v>
      </c>
      <c r="AD38" s="2381">
        <f t="shared" si="2"/>
        <v>3247.6</v>
      </c>
      <c r="AE38" s="2386" t="s">
        <v>5483</v>
      </c>
      <c r="AG38" s="2380">
        <v>81.45</v>
      </c>
      <c r="AH38" s="2381">
        <f t="shared" si="3"/>
        <v>3258</v>
      </c>
      <c r="AI38" s="2386">
        <v>3056</v>
      </c>
      <c r="AK38" s="2380">
        <v>75.86</v>
      </c>
      <c r="AL38" s="2381">
        <f t="shared" si="4"/>
        <v>3034.4</v>
      </c>
      <c r="AM38" s="2385" t="s">
        <v>5484</v>
      </c>
      <c r="AP38" s="2380">
        <v>0</v>
      </c>
      <c r="AQ38" s="2387">
        <f t="shared" si="5"/>
        <v>0</v>
      </c>
      <c r="AR38" s="2385" t="s">
        <v>363</v>
      </c>
    </row>
    <row r="39" spans="1:44">
      <c r="A39" s="977">
        <v>1255</v>
      </c>
      <c r="B39" s="976" t="s">
        <v>1351</v>
      </c>
      <c r="C39" s="976"/>
      <c r="D39" s="975" t="s">
        <v>2623</v>
      </c>
      <c r="E39" s="2376" t="s">
        <v>1997</v>
      </c>
      <c r="F39" s="2376">
        <v>10</v>
      </c>
      <c r="H39" s="2380"/>
      <c r="I39" s="2381">
        <f t="shared" si="8"/>
        <v>0</v>
      </c>
      <c r="J39" s="2386" t="s">
        <v>5388</v>
      </c>
      <c r="L39" s="2380">
        <v>0</v>
      </c>
      <c r="M39" s="2381">
        <f t="shared" si="0"/>
        <v>0</v>
      </c>
      <c r="N39" s="2382" t="s">
        <v>363</v>
      </c>
      <c r="O39" s="2381"/>
      <c r="P39" s="2381"/>
      <c r="Q39" s="2377">
        <v>71.349999999999994</v>
      </c>
      <c r="R39" s="2378">
        <f t="shared" si="1"/>
        <v>713.5</v>
      </c>
      <c r="S39" s="2393">
        <v>3050</v>
      </c>
      <c r="U39" s="2380">
        <v>75</v>
      </c>
      <c r="V39" s="2381">
        <f t="shared" si="6"/>
        <v>750</v>
      </c>
      <c r="W39" s="2385" t="s">
        <v>5485</v>
      </c>
      <c r="Y39" s="2380">
        <v>78.72</v>
      </c>
      <c r="Z39" s="2381">
        <f t="shared" si="7"/>
        <v>787.2</v>
      </c>
      <c r="AA39" s="2386" t="s">
        <v>5486</v>
      </c>
      <c r="AC39" s="2380">
        <v>81.19</v>
      </c>
      <c r="AD39" s="2381">
        <f t="shared" si="2"/>
        <v>811.9</v>
      </c>
      <c r="AE39" s="2386" t="s">
        <v>5487</v>
      </c>
      <c r="AG39" s="2380">
        <v>81.45</v>
      </c>
      <c r="AH39" s="2381">
        <f t="shared" si="3"/>
        <v>814.5</v>
      </c>
      <c r="AI39" s="2386">
        <v>3050</v>
      </c>
      <c r="AK39" s="2380">
        <v>75.86</v>
      </c>
      <c r="AL39" s="2381">
        <f t="shared" si="4"/>
        <v>758.6</v>
      </c>
      <c r="AM39" s="2385" t="s">
        <v>5488</v>
      </c>
      <c r="AP39" s="2380">
        <v>821.25</v>
      </c>
      <c r="AQ39" s="2387">
        <f t="shared" si="5"/>
        <v>8212.5</v>
      </c>
      <c r="AR39" s="2385" t="s">
        <v>5489</v>
      </c>
    </row>
    <row r="40" spans="1:44">
      <c r="A40" s="2388">
        <v>1256</v>
      </c>
      <c r="B40" s="2389" t="s">
        <v>1353</v>
      </c>
      <c r="C40" s="2389"/>
      <c r="D40" s="2390" t="s">
        <v>2622</v>
      </c>
      <c r="E40" s="2391" t="s">
        <v>1997</v>
      </c>
      <c r="F40" s="2391">
        <v>4</v>
      </c>
      <c r="H40" s="2380">
        <v>80.5</v>
      </c>
      <c r="I40" s="2381">
        <f t="shared" si="8"/>
        <v>322</v>
      </c>
      <c r="J40" s="2386" t="s">
        <v>5490</v>
      </c>
      <c r="L40" s="2380">
        <v>0</v>
      </c>
      <c r="M40" s="2381">
        <f t="shared" si="0"/>
        <v>0</v>
      </c>
      <c r="N40" s="2382" t="s">
        <v>363</v>
      </c>
      <c r="O40" s="2381"/>
      <c r="P40" s="2381"/>
      <c r="Q40" s="2377">
        <v>71.349999999999994</v>
      </c>
      <c r="R40" s="2378">
        <f t="shared" si="1"/>
        <v>285.39999999999998</v>
      </c>
      <c r="S40" s="2393">
        <v>3053</v>
      </c>
      <c r="U40" s="2380">
        <v>75</v>
      </c>
      <c r="V40" s="2381">
        <f t="shared" si="6"/>
        <v>300</v>
      </c>
      <c r="W40" s="2385" t="s">
        <v>5491</v>
      </c>
      <c r="Y40" s="2380">
        <v>78.72</v>
      </c>
      <c r="Z40" s="2381">
        <f t="shared" si="7"/>
        <v>314.88</v>
      </c>
      <c r="AA40" s="2386" t="s">
        <v>2621</v>
      </c>
      <c r="AC40" s="2380">
        <v>81.19</v>
      </c>
      <c r="AD40" s="2381">
        <f t="shared" si="2"/>
        <v>324.76</v>
      </c>
      <c r="AE40" s="2386" t="s">
        <v>5492</v>
      </c>
      <c r="AG40" s="2380">
        <v>81.45</v>
      </c>
      <c r="AH40" s="2381">
        <f t="shared" si="3"/>
        <v>325.8</v>
      </c>
      <c r="AI40" s="2386">
        <v>3053</v>
      </c>
      <c r="AK40" s="2380">
        <v>75.599999999999994</v>
      </c>
      <c r="AL40" s="2381">
        <f t="shared" si="4"/>
        <v>302.39999999999998</v>
      </c>
      <c r="AM40" s="2385" t="s">
        <v>5493</v>
      </c>
      <c r="AP40" s="2380">
        <v>18</v>
      </c>
      <c r="AQ40" s="2387">
        <f t="shared" si="5"/>
        <v>72</v>
      </c>
      <c r="AR40" s="2385" t="s">
        <v>5494</v>
      </c>
    </row>
    <row r="41" spans="1:44">
      <c r="A41" s="977">
        <v>1258</v>
      </c>
      <c r="B41" s="976" t="s">
        <v>2007</v>
      </c>
      <c r="C41" s="976"/>
      <c r="D41" s="975" t="s">
        <v>2620</v>
      </c>
      <c r="E41" s="2376" t="s">
        <v>217</v>
      </c>
      <c r="F41" s="2376">
        <v>2000</v>
      </c>
      <c r="H41" s="2377">
        <v>1.65</v>
      </c>
      <c r="I41" s="2378">
        <f t="shared" si="8"/>
        <v>3300</v>
      </c>
      <c r="J41" s="2379" t="s">
        <v>5495</v>
      </c>
      <c r="L41" s="2380">
        <v>0</v>
      </c>
      <c r="M41" s="2381">
        <f t="shared" si="0"/>
        <v>0</v>
      </c>
      <c r="N41" s="2382" t="s">
        <v>363</v>
      </c>
      <c r="O41" s="2381"/>
      <c r="P41" s="2381"/>
      <c r="Q41" s="2380">
        <v>3.99</v>
      </c>
      <c r="R41" s="2381">
        <f t="shared" si="1"/>
        <v>7980</v>
      </c>
      <c r="S41" s="2384" t="s">
        <v>5496</v>
      </c>
      <c r="U41" s="2380">
        <v>2</v>
      </c>
      <c r="V41" s="2381">
        <f t="shared" si="6"/>
        <v>4000</v>
      </c>
      <c r="W41" s="2385" t="s">
        <v>5497</v>
      </c>
      <c r="Y41" s="2380">
        <v>1.7</v>
      </c>
      <c r="Z41" s="2381">
        <f t="shared" si="7"/>
        <v>3400</v>
      </c>
      <c r="AA41" s="2386" t="s">
        <v>2619</v>
      </c>
      <c r="AC41" s="2380"/>
      <c r="AD41" s="2381">
        <f t="shared" si="2"/>
        <v>0</v>
      </c>
      <c r="AE41" s="2386"/>
      <c r="AG41" s="2380">
        <v>0</v>
      </c>
      <c r="AH41" s="2381">
        <f t="shared" si="3"/>
        <v>0</v>
      </c>
      <c r="AI41" s="2386" t="s">
        <v>798</v>
      </c>
      <c r="AK41" s="2380">
        <v>4.8600000000000003</v>
      </c>
      <c r="AL41" s="2381">
        <f t="shared" si="4"/>
        <v>9720</v>
      </c>
      <c r="AM41" s="2385" t="s">
        <v>5498</v>
      </c>
      <c r="AP41" s="2380">
        <v>90</v>
      </c>
      <c r="AQ41" s="2387">
        <f t="shared" si="5"/>
        <v>180000</v>
      </c>
      <c r="AR41" s="2385" t="s">
        <v>5499</v>
      </c>
    </row>
    <row r="42" spans="1:44" ht="30">
      <c r="A42" s="2388">
        <v>1261</v>
      </c>
      <c r="B42" s="2389" t="s">
        <v>2009</v>
      </c>
      <c r="C42" s="2389"/>
      <c r="D42" s="2390" t="s">
        <v>5500</v>
      </c>
      <c r="E42" s="2391" t="s">
        <v>2011</v>
      </c>
      <c r="F42" s="2391">
        <v>20</v>
      </c>
      <c r="H42" s="2380">
        <v>7.08</v>
      </c>
      <c r="I42" s="2381">
        <f t="shared" si="8"/>
        <v>141.6</v>
      </c>
      <c r="J42" s="2386" t="s">
        <v>5501</v>
      </c>
      <c r="L42" s="2380">
        <v>0</v>
      </c>
      <c r="M42" s="2381">
        <f t="shared" si="0"/>
        <v>0</v>
      </c>
      <c r="N42" s="2382" t="s">
        <v>363</v>
      </c>
      <c r="O42" s="2381"/>
      <c r="P42" s="2381"/>
      <c r="Q42" s="2377">
        <v>6.5</v>
      </c>
      <c r="R42" s="2378">
        <f t="shared" si="1"/>
        <v>130</v>
      </c>
      <c r="S42" s="2393">
        <v>10907</v>
      </c>
      <c r="U42" s="2380">
        <v>18.8</v>
      </c>
      <c r="V42" s="2381">
        <f t="shared" si="6"/>
        <v>376</v>
      </c>
      <c r="W42" s="2385" t="s">
        <v>5502</v>
      </c>
      <c r="Y42" s="2380">
        <v>9.33</v>
      </c>
      <c r="Z42" s="2381">
        <f t="shared" si="7"/>
        <v>186.6</v>
      </c>
      <c r="AA42" s="2386" t="s">
        <v>5503</v>
      </c>
      <c r="AC42" s="2380">
        <v>8.49</v>
      </c>
      <c r="AD42" s="2381">
        <f t="shared" si="2"/>
        <v>169.8</v>
      </c>
      <c r="AE42" s="2386" t="s">
        <v>5504</v>
      </c>
      <c r="AG42" s="2380">
        <v>9.15</v>
      </c>
      <c r="AH42" s="2381">
        <f t="shared" si="3"/>
        <v>183</v>
      </c>
      <c r="AI42" s="2386">
        <v>10906</v>
      </c>
      <c r="AK42" s="2380">
        <v>8.6</v>
      </c>
      <c r="AL42" s="2381">
        <f t="shared" si="4"/>
        <v>172</v>
      </c>
      <c r="AM42" s="2385" t="s">
        <v>5505</v>
      </c>
      <c r="AP42" s="2380">
        <v>0</v>
      </c>
      <c r="AQ42" s="2387">
        <f t="shared" si="5"/>
        <v>0</v>
      </c>
      <c r="AR42" s="2385" t="s">
        <v>363</v>
      </c>
    </row>
    <row r="43" spans="1:44">
      <c r="A43" s="977">
        <v>1262</v>
      </c>
      <c r="B43" s="976" t="s">
        <v>2012</v>
      </c>
      <c r="C43" s="976"/>
      <c r="D43" s="975" t="s">
        <v>2013</v>
      </c>
      <c r="E43" s="2376" t="s">
        <v>2014</v>
      </c>
      <c r="F43" s="2376">
        <v>1</v>
      </c>
      <c r="H43" s="2380"/>
      <c r="I43" s="2381">
        <f t="shared" si="8"/>
        <v>0</v>
      </c>
      <c r="J43" s="2386" t="s">
        <v>5388</v>
      </c>
      <c r="L43" s="2380">
        <v>0</v>
      </c>
      <c r="M43" s="2381">
        <f t="shared" si="0"/>
        <v>0</v>
      </c>
      <c r="N43" s="2382" t="s">
        <v>363</v>
      </c>
      <c r="O43" s="2381"/>
      <c r="P43" s="2381"/>
      <c r="Q43" s="2380">
        <v>0</v>
      </c>
      <c r="R43" s="2381">
        <f t="shared" si="1"/>
        <v>0</v>
      </c>
      <c r="S43" s="2384" t="s">
        <v>4787</v>
      </c>
      <c r="U43" s="2380"/>
      <c r="V43" s="2381">
        <f t="shared" si="6"/>
        <v>0</v>
      </c>
      <c r="W43" s="2385" t="s">
        <v>798</v>
      </c>
      <c r="Y43" s="2377">
        <v>186.86</v>
      </c>
      <c r="Z43" s="2378">
        <f t="shared" si="7"/>
        <v>186.86</v>
      </c>
      <c r="AA43" s="2379" t="s">
        <v>2618</v>
      </c>
      <c r="AC43" s="2380"/>
      <c r="AD43" s="2381">
        <f t="shared" si="2"/>
        <v>0</v>
      </c>
      <c r="AE43" s="2386"/>
      <c r="AG43" s="2380">
        <v>0</v>
      </c>
      <c r="AH43" s="2381">
        <f t="shared" si="3"/>
        <v>0</v>
      </c>
      <c r="AI43" s="2386" t="s">
        <v>798</v>
      </c>
      <c r="AK43" s="2380">
        <v>193.92</v>
      </c>
      <c r="AL43" s="2381">
        <f t="shared" si="4"/>
        <v>193.92</v>
      </c>
      <c r="AM43" s="2385" t="s">
        <v>5506</v>
      </c>
      <c r="AP43" s="2380">
        <v>0</v>
      </c>
      <c r="AQ43" s="2387">
        <f t="shared" si="5"/>
        <v>0</v>
      </c>
      <c r="AR43" s="2385" t="s">
        <v>363</v>
      </c>
    </row>
    <row r="44" spans="1:44">
      <c r="A44" s="2388">
        <v>1263</v>
      </c>
      <c r="B44" s="2389" t="s">
        <v>2015</v>
      </c>
      <c r="C44" s="2389"/>
      <c r="D44" s="2390" t="s">
        <v>1362</v>
      </c>
      <c r="E44" s="2391" t="s">
        <v>2017</v>
      </c>
      <c r="F44" s="2391">
        <v>60</v>
      </c>
      <c r="H44" s="2380">
        <v>33.950000000000003</v>
      </c>
      <c r="I44" s="2381">
        <f t="shared" si="8"/>
        <v>2037.0000000000002</v>
      </c>
      <c r="J44" s="2386" t="s">
        <v>5507</v>
      </c>
      <c r="L44" s="2380">
        <v>0</v>
      </c>
      <c r="M44" s="2381">
        <f t="shared" si="0"/>
        <v>0</v>
      </c>
      <c r="N44" s="2382" t="s">
        <v>363</v>
      </c>
      <c r="O44" s="2381"/>
      <c r="P44" s="2381"/>
      <c r="Q44" s="2380">
        <v>44.01</v>
      </c>
      <c r="R44" s="2381">
        <f t="shared" si="1"/>
        <v>2640.6</v>
      </c>
      <c r="S44" s="2384" t="s">
        <v>5508</v>
      </c>
      <c r="U44" s="2380">
        <v>38.200000000000003</v>
      </c>
      <c r="V44" s="2381">
        <f t="shared" si="6"/>
        <v>2292</v>
      </c>
      <c r="W44" s="2385" t="s">
        <v>5509</v>
      </c>
      <c r="Y44" s="2380">
        <v>25.63</v>
      </c>
      <c r="Z44" s="2381">
        <f t="shared" si="7"/>
        <v>1537.8</v>
      </c>
      <c r="AA44" s="2386" t="s">
        <v>5510</v>
      </c>
      <c r="AC44" s="2377">
        <v>21.49</v>
      </c>
      <c r="AD44" s="2378">
        <f t="shared" si="2"/>
        <v>1289.3999999999999</v>
      </c>
      <c r="AE44" s="2379" t="s">
        <v>5511</v>
      </c>
      <c r="AG44" s="2380">
        <v>32.450000000000003</v>
      </c>
      <c r="AH44" s="2381">
        <f t="shared" si="3"/>
        <v>1947.0000000000002</v>
      </c>
      <c r="AI44" s="2386" t="s">
        <v>5512</v>
      </c>
      <c r="AK44" s="2380">
        <v>37.93</v>
      </c>
      <c r="AL44" s="2381">
        <f t="shared" si="4"/>
        <v>2275.8000000000002</v>
      </c>
      <c r="AM44" s="2385" t="s">
        <v>5513</v>
      </c>
      <c r="AP44" s="2380">
        <v>0</v>
      </c>
      <c r="AQ44" s="2387">
        <f t="shared" si="5"/>
        <v>0</v>
      </c>
      <c r="AR44" s="2385" t="s">
        <v>363</v>
      </c>
    </row>
    <row r="45" spans="1:44">
      <c r="A45" s="977">
        <v>1264</v>
      </c>
      <c r="B45" s="976" t="s">
        <v>5514</v>
      </c>
      <c r="C45" s="976"/>
      <c r="D45" s="975" t="s">
        <v>5515</v>
      </c>
      <c r="E45" s="2376" t="s">
        <v>217</v>
      </c>
      <c r="F45" s="2376">
        <v>2000</v>
      </c>
      <c r="H45" s="2380"/>
      <c r="I45" s="2381">
        <f t="shared" si="8"/>
        <v>0</v>
      </c>
      <c r="J45" s="2386" t="s">
        <v>5388</v>
      </c>
      <c r="L45" s="2380">
        <v>0</v>
      </c>
      <c r="M45" s="2381">
        <f t="shared" si="0"/>
        <v>0</v>
      </c>
      <c r="N45" s="2382" t="s">
        <v>363</v>
      </c>
      <c r="O45" s="2381"/>
      <c r="P45" s="2381"/>
      <c r="Q45" s="2380">
        <v>1.29</v>
      </c>
      <c r="R45" s="2381">
        <f t="shared" si="1"/>
        <v>2580</v>
      </c>
      <c r="S45" s="2384" t="s">
        <v>5516</v>
      </c>
      <c r="U45" s="2377">
        <v>1.24</v>
      </c>
      <c r="V45" s="2378">
        <f t="shared" si="6"/>
        <v>2480</v>
      </c>
      <c r="W45" s="2392" t="s">
        <v>5517</v>
      </c>
      <c r="Y45" s="2380">
        <v>1.26</v>
      </c>
      <c r="Z45" s="2381">
        <f t="shared" si="7"/>
        <v>2520</v>
      </c>
      <c r="AA45" s="2386" t="s">
        <v>5518</v>
      </c>
      <c r="AC45" s="2380"/>
      <c r="AD45" s="2381">
        <f t="shared" si="2"/>
        <v>0</v>
      </c>
      <c r="AE45" s="2386"/>
      <c r="AG45" s="2380">
        <v>0</v>
      </c>
      <c r="AH45" s="2381">
        <f t="shared" si="3"/>
        <v>0</v>
      </c>
      <c r="AI45" s="2386" t="s">
        <v>798</v>
      </c>
      <c r="AK45" s="2380"/>
      <c r="AL45" s="2381">
        <f t="shared" si="4"/>
        <v>0</v>
      </c>
      <c r="AM45" s="2385" t="s">
        <v>798</v>
      </c>
      <c r="AP45" s="2380">
        <v>0</v>
      </c>
      <c r="AQ45" s="2387">
        <f t="shared" si="5"/>
        <v>0</v>
      </c>
      <c r="AR45" s="2385" t="s">
        <v>363</v>
      </c>
    </row>
    <row r="46" spans="1:44">
      <c r="A46" s="2388">
        <v>1266</v>
      </c>
      <c r="B46" s="2389" t="s">
        <v>5519</v>
      </c>
      <c r="C46" s="2389"/>
      <c r="D46" s="2390" t="s">
        <v>5520</v>
      </c>
      <c r="E46" s="2391" t="s">
        <v>217</v>
      </c>
      <c r="F46" s="2391">
        <v>2500</v>
      </c>
      <c r="H46" s="2380">
        <v>1.25</v>
      </c>
      <c r="I46" s="2381">
        <f t="shared" si="8"/>
        <v>3125</v>
      </c>
      <c r="J46" s="2386" t="s">
        <v>5521</v>
      </c>
      <c r="L46" s="2380">
        <v>0</v>
      </c>
      <c r="M46" s="2381">
        <f t="shared" si="0"/>
        <v>0</v>
      </c>
      <c r="N46" s="2382" t="s">
        <v>363</v>
      </c>
      <c r="O46" s="2381"/>
      <c r="P46" s="2381"/>
      <c r="Q46" s="2380">
        <v>1.39</v>
      </c>
      <c r="R46" s="2381">
        <f t="shared" si="1"/>
        <v>3474.9999999999995</v>
      </c>
      <c r="S46" s="2384">
        <v>606</v>
      </c>
      <c r="U46" s="2380">
        <v>1.53</v>
      </c>
      <c r="V46" s="2381">
        <f t="shared" si="6"/>
        <v>3825</v>
      </c>
      <c r="W46" s="2385" t="s">
        <v>5522</v>
      </c>
      <c r="Y46" s="2377">
        <v>1.01</v>
      </c>
      <c r="Z46" s="2378">
        <f t="shared" si="7"/>
        <v>2525</v>
      </c>
      <c r="AA46" s="2379" t="s">
        <v>5523</v>
      </c>
      <c r="AC46" s="2380"/>
      <c r="AD46" s="2381">
        <f t="shared" si="2"/>
        <v>0</v>
      </c>
      <c r="AE46" s="2386"/>
      <c r="AG46" s="2380">
        <v>1.27</v>
      </c>
      <c r="AH46" s="2381">
        <f t="shared" si="3"/>
        <v>3175</v>
      </c>
      <c r="AI46" s="2386" t="s">
        <v>5524</v>
      </c>
      <c r="AK46" s="2380">
        <v>1.53</v>
      </c>
      <c r="AL46" s="2381">
        <f t="shared" si="4"/>
        <v>3825</v>
      </c>
      <c r="AM46" s="2385" t="s">
        <v>5525</v>
      </c>
      <c r="AP46" s="2380">
        <v>0</v>
      </c>
      <c r="AQ46" s="2387">
        <f t="shared" si="5"/>
        <v>0</v>
      </c>
      <c r="AR46" s="2385" t="s">
        <v>363</v>
      </c>
    </row>
    <row r="47" spans="1:44">
      <c r="A47" s="977">
        <v>1267</v>
      </c>
      <c r="B47" s="976" t="s">
        <v>1368</v>
      </c>
      <c r="C47" s="976"/>
      <c r="D47" s="975" t="s">
        <v>2019</v>
      </c>
      <c r="E47" s="2376" t="s">
        <v>1997</v>
      </c>
      <c r="F47" s="2376">
        <v>40</v>
      </c>
      <c r="H47" s="2380">
        <v>19.61</v>
      </c>
      <c r="I47" s="2381">
        <f t="shared" si="8"/>
        <v>784.4</v>
      </c>
      <c r="J47" s="2386" t="s">
        <v>5526</v>
      </c>
      <c r="L47" s="2380">
        <v>0</v>
      </c>
      <c r="M47" s="2381">
        <f t="shared" si="0"/>
        <v>0</v>
      </c>
      <c r="N47" s="2382" t="s">
        <v>363</v>
      </c>
      <c r="O47" s="2381"/>
      <c r="P47" s="2381"/>
      <c r="Q47" s="2380">
        <v>164</v>
      </c>
      <c r="R47" s="2381">
        <f t="shared" si="1"/>
        <v>6560</v>
      </c>
      <c r="S47" s="2384">
        <v>415110</v>
      </c>
      <c r="U47" s="2380">
        <v>72.5</v>
      </c>
      <c r="V47" s="2381">
        <f t="shared" si="6"/>
        <v>2900</v>
      </c>
      <c r="W47" s="2385" t="s">
        <v>5527</v>
      </c>
      <c r="Y47" s="2377">
        <v>11.96</v>
      </c>
      <c r="Z47" s="2378">
        <f t="shared" si="7"/>
        <v>478.40000000000003</v>
      </c>
      <c r="AA47" s="2379" t="s">
        <v>2617</v>
      </c>
      <c r="AC47" s="2380"/>
      <c r="AD47" s="2381">
        <f t="shared" si="2"/>
        <v>0</v>
      </c>
      <c r="AE47" s="2386"/>
      <c r="AG47" s="2380">
        <v>118</v>
      </c>
      <c r="AH47" s="2381">
        <f t="shared" si="3"/>
        <v>4720</v>
      </c>
      <c r="AI47" s="2386" t="s">
        <v>5528</v>
      </c>
      <c r="AK47" s="2380">
        <v>67</v>
      </c>
      <c r="AL47" s="2381">
        <f t="shared" si="4"/>
        <v>2680</v>
      </c>
      <c r="AM47" s="2385" t="s">
        <v>5529</v>
      </c>
      <c r="AP47" s="2380">
        <v>105</v>
      </c>
      <c r="AQ47" s="2387">
        <f t="shared" si="5"/>
        <v>4200</v>
      </c>
      <c r="AR47" s="2385" t="s">
        <v>2598</v>
      </c>
    </row>
    <row r="48" spans="1:44" ht="30">
      <c r="A48" s="2388">
        <v>1268</v>
      </c>
      <c r="B48" s="2389" t="s">
        <v>1370</v>
      </c>
      <c r="C48" s="2389"/>
      <c r="D48" s="2390" t="s">
        <v>2020</v>
      </c>
      <c r="E48" s="2391" t="s">
        <v>217</v>
      </c>
      <c r="F48" s="2391">
        <v>24</v>
      </c>
      <c r="H48" s="2380">
        <v>10.8</v>
      </c>
      <c r="I48" s="2381">
        <f t="shared" si="8"/>
        <v>259.20000000000005</v>
      </c>
      <c r="J48" s="2386" t="s">
        <v>5530</v>
      </c>
      <c r="L48" s="2380">
        <v>0</v>
      </c>
      <c r="M48" s="2381">
        <f t="shared" si="0"/>
        <v>0</v>
      </c>
      <c r="N48" s="2382" t="s">
        <v>363</v>
      </c>
      <c r="O48" s="2381"/>
      <c r="P48" s="2381"/>
      <c r="Q48" s="2380">
        <v>10.78</v>
      </c>
      <c r="R48" s="2381">
        <f t="shared" si="1"/>
        <v>258.71999999999997</v>
      </c>
      <c r="S48" s="2384" t="s">
        <v>5531</v>
      </c>
      <c r="U48" s="2380">
        <v>15.6</v>
      </c>
      <c r="V48" s="2381">
        <f t="shared" si="6"/>
        <v>374.4</v>
      </c>
      <c r="W48" s="2385" t="s">
        <v>5532</v>
      </c>
      <c r="Y48" s="2380">
        <v>8.0299999999999994</v>
      </c>
      <c r="Z48" s="2381">
        <f t="shared" si="7"/>
        <v>192.71999999999997</v>
      </c>
      <c r="AA48" s="2386" t="s">
        <v>2616</v>
      </c>
      <c r="AC48" s="2380">
        <v>8.49</v>
      </c>
      <c r="AD48" s="2381">
        <f t="shared" si="2"/>
        <v>203.76</v>
      </c>
      <c r="AE48" s="2386" t="s">
        <v>5533</v>
      </c>
      <c r="AG48" s="2377">
        <v>7.84</v>
      </c>
      <c r="AH48" s="2378">
        <f t="shared" si="3"/>
        <v>188.16</v>
      </c>
      <c r="AI48" s="2379" t="s">
        <v>5534</v>
      </c>
      <c r="AK48" s="2380">
        <v>13.33</v>
      </c>
      <c r="AL48" s="2381">
        <f t="shared" si="4"/>
        <v>319.92</v>
      </c>
      <c r="AM48" s="2385" t="s">
        <v>5535</v>
      </c>
      <c r="AP48" s="2380">
        <v>0</v>
      </c>
      <c r="AQ48" s="2387">
        <f t="shared" si="5"/>
        <v>0</v>
      </c>
      <c r="AR48" s="2385" t="s">
        <v>363</v>
      </c>
    </row>
    <row r="49" spans="1:44">
      <c r="A49" s="977">
        <v>1270</v>
      </c>
      <c r="B49" s="976" t="s">
        <v>1373</v>
      </c>
      <c r="C49" s="976"/>
      <c r="D49" s="975" t="s">
        <v>2615</v>
      </c>
      <c r="E49" s="2376" t="s">
        <v>1992</v>
      </c>
      <c r="F49" s="2376">
        <v>1</v>
      </c>
      <c r="H49" s="2380">
        <v>4</v>
      </c>
      <c r="I49" s="2381">
        <f t="shared" si="8"/>
        <v>4</v>
      </c>
      <c r="J49" s="2386" t="s">
        <v>5536</v>
      </c>
      <c r="L49" s="2380">
        <v>0</v>
      </c>
      <c r="M49" s="2381">
        <f t="shared" si="0"/>
        <v>0</v>
      </c>
      <c r="N49" s="2382" t="s">
        <v>363</v>
      </c>
      <c r="O49" s="2381"/>
      <c r="P49" s="2381"/>
      <c r="Q49" s="2380">
        <v>3.92</v>
      </c>
      <c r="R49" s="2381">
        <f t="shared" si="1"/>
        <v>3.92</v>
      </c>
      <c r="S49" s="2384" t="s">
        <v>5537</v>
      </c>
      <c r="U49" s="2380">
        <v>5</v>
      </c>
      <c r="V49" s="2381">
        <f t="shared" si="6"/>
        <v>5</v>
      </c>
      <c r="W49" s="2385" t="s">
        <v>5538</v>
      </c>
      <c r="Y49" s="2377">
        <v>2.38</v>
      </c>
      <c r="Z49" s="2378">
        <f t="shared" si="7"/>
        <v>2.38</v>
      </c>
      <c r="AA49" s="2379" t="s">
        <v>2614</v>
      </c>
      <c r="AC49" s="2380">
        <v>4.59</v>
      </c>
      <c r="AD49" s="2381">
        <f t="shared" si="2"/>
        <v>4.59</v>
      </c>
      <c r="AE49" s="2386"/>
      <c r="AG49" s="2380">
        <v>4.6399999999999997</v>
      </c>
      <c r="AH49" s="2381">
        <f t="shared" si="3"/>
        <v>4.6399999999999997</v>
      </c>
      <c r="AI49" s="2386">
        <v>1188818112</v>
      </c>
      <c r="AK49" s="2380">
        <v>3.28</v>
      </c>
      <c r="AL49" s="2381">
        <f t="shared" si="4"/>
        <v>3.28</v>
      </c>
      <c r="AM49" s="2385" t="s">
        <v>5539</v>
      </c>
      <c r="AP49" s="2380">
        <v>0</v>
      </c>
      <c r="AQ49" s="2387">
        <f t="shared" si="5"/>
        <v>0</v>
      </c>
      <c r="AR49" s="2385" t="s">
        <v>363</v>
      </c>
    </row>
    <row r="50" spans="1:44">
      <c r="A50" s="2388">
        <v>1271</v>
      </c>
      <c r="B50" s="2389" t="s">
        <v>1376</v>
      </c>
      <c r="C50" s="2389"/>
      <c r="D50" s="2390" t="s">
        <v>2612</v>
      </c>
      <c r="E50" s="2391" t="s">
        <v>1992</v>
      </c>
      <c r="F50" s="2391">
        <v>1</v>
      </c>
      <c r="H50" s="2380">
        <v>4.3600000000000003</v>
      </c>
      <c r="I50" s="2381">
        <f t="shared" si="8"/>
        <v>4.3600000000000003</v>
      </c>
      <c r="J50" s="2386" t="s">
        <v>5540</v>
      </c>
      <c r="L50" s="2380">
        <v>0</v>
      </c>
      <c r="M50" s="2381">
        <f t="shared" si="0"/>
        <v>0</v>
      </c>
      <c r="N50" s="2382" t="s">
        <v>363</v>
      </c>
      <c r="O50" s="2381"/>
      <c r="P50" s="2381"/>
      <c r="Q50" s="2380">
        <v>3.96</v>
      </c>
      <c r="R50" s="2381">
        <f t="shared" si="1"/>
        <v>3.96</v>
      </c>
      <c r="S50" s="2384" t="s">
        <v>5541</v>
      </c>
      <c r="U50" s="2380">
        <v>5</v>
      </c>
      <c r="V50" s="2381">
        <f t="shared" si="6"/>
        <v>5</v>
      </c>
      <c r="W50" s="2385" t="s">
        <v>5542</v>
      </c>
      <c r="Y50" s="2377">
        <v>2.38</v>
      </c>
      <c r="Z50" s="2378">
        <f t="shared" si="7"/>
        <v>2.38</v>
      </c>
      <c r="AA50" s="2379" t="s">
        <v>2613</v>
      </c>
      <c r="AC50" s="2380">
        <v>4.59</v>
      </c>
      <c r="AD50" s="2381">
        <f t="shared" si="2"/>
        <v>4.59</v>
      </c>
      <c r="AE50" s="2386"/>
      <c r="AG50" s="2380">
        <v>4.6399999999999997</v>
      </c>
      <c r="AH50" s="2381">
        <f t="shared" si="3"/>
        <v>4.6399999999999997</v>
      </c>
      <c r="AI50" s="2386">
        <v>1188821112</v>
      </c>
      <c r="AK50" s="2380">
        <v>3.28</v>
      </c>
      <c r="AL50" s="2381">
        <f t="shared" si="4"/>
        <v>3.28</v>
      </c>
      <c r="AM50" s="2385" t="s">
        <v>5543</v>
      </c>
      <c r="AP50" s="2380">
        <v>0</v>
      </c>
      <c r="AQ50" s="2387">
        <f t="shared" si="5"/>
        <v>0</v>
      </c>
      <c r="AR50" s="2385" t="s">
        <v>363</v>
      </c>
    </row>
    <row r="51" spans="1:44">
      <c r="A51" s="977">
        <v>1273</v>
      </c>
      <c r="B51" s="976" t="s">
        <v>2022</v>
      </c>
      <c r="C51" s="976"/>
      <c r="D51" s="975" t="s">
        <v>2023</v>
      </c>
      <c r="E51" s="2376" t="s">
        <v>1997</v>
      </c>
      <c r="F51" s="2376">
        <v>2</v>
      </c>
      <c r="H51" s="2380">
        <v>10.77</v>
      </c>
      <c r="I51" s="2381">
        <f t="shared" si="8"/>
        <v>21.54</v>
      </c>
      <c r="J51" s="2386" t="s">
        <v>5544</v>
      </c>
      <c r="L51" s="2380">
        <v>0</v>
      </c>
      <c r="M51" s="2381">
        <f t="shared" si="0"/>
        <v>0</v>
      </c>
      <c r="N51" s="2382" t="s">
        <v>363</v>
      </c>
      <c r="O51" s="2381"/>
      <c r="P51" s="2381"/>
      <c r="Q51" s="2380">
        <v>5.16</v>
      </c>
      <c r="R51" s="2381">
        <f t="shared" si="1"/>
        <v>10.32</v>
      </c>
      <c r="S51" s="2384">
        <v>309604</v>
      </c>
      <c r="U51" s="2380">
        <v>7</v>
      </c>
      <c r="V51" s="2381">
        <f t="shared" si="6"/>
        <v>14</v>
      </c>
      <c r="W51" s="2385" t="s">
        <v>5545</v>
      </c>
      <c r="Y51" s="2377">
        <v>4.04</v>
      </c>
      <c r="Z51" s="2378">
        <f t="shared" si="7"/>
        <v>8.08</v>
      </c>
      <c r="AA51" s="2379" t="s">
        <v>5546</v>
      </c>
      <c r="AC51" s="2380"/>
      <c r="AD51" s="2381">
        <f t="shared" si="2"/>
        <v>0</v>
      </c>
      <c r="AE51" s="2386"/>
      <c r="AG51" s="2380">
        <v>12.74</v>
      </c>
      <c r="AH51" s="2381">
        <f t="shared" si="3"/>
        <v>25.48</v>
      </c>
      <c r="AI51" s="2386" t="s">
        <v>308</v>
      </c>
      <c r="AK51" s="2380">
        <v>9.93</v>
      </c>
      <c r="AL51" s="2381">
        <f t="shared" si="4"/>
        <v>19.86</v>
      </c>
      <c r="AM51" s="2385" t="s">
        <v>5547</v>
      </c>
      <c r="AP51" s="2380">
        <v>0</v>
      </c>
      <c r="AQ51" s="2387">
        <f t="shared" si="5"/>
        <v>0</v>
      </c>
      <c r="AR51" s="2385" t="s">
        <v>363</v>
      </c>
    </row>
    <row r="52" spans="1:44">
      <c r="A52" s="2388">
        <v>1274</v>
      </c>
      <c r="B52" s="2389" t="s">
        <v>2024</v>
      </c>
      <c r="C52" s="2389"/>
      <c r="D52" s="2390" t="s">
        <v>2611</v>
      </c>
      <c r="E52" s="2391" t="s">
        <v>1997</v>
      </c>
      <c r="F52" s="2391">
        <v>1</v>
      </c>
      <c r="H52" s="2380">
        <v>6</v>
      </c>
      <c r="I52" s="2381">
        <f t="shared" si="8"/>
        <v>6</v>
      </c>
      <c r="J52" s="2386" t="s">
        <v>5548</v>
      </c>
      <c r="L52" s="2380">
        <v>0</v>
      </c>
      <c r="M52" s="2381">
        <f t="shared" si="0"/>
        <v>0</v>
      </c>
      <c r="N52" s="2382" t="s">
        <v>363</v>
      </c>
      <c r="O52" s="2381"/>
      <c r="P52" s="2381"/>
      <c r="Q52" s="2377">
        <v>2.76</v>
      </c>
      <c r="R52" s="2378">
        <f t="shared" si="1"/>
        <v>2.76</v>
      </c>
      <c r="S52" s="2393">
        <v>26101</v>
      </c>
      <c r="U52" s="2380"/>
      <c r="V52" s="2381">
        <f t="shared" si="6"/>
        <v>0</v>
      </c>
      <c r="W52" s="2385" t="s">
        <v>798</v>
      </c>
      <c r="Y52" s="2380">
        <v>5.54</v>
      </c>
      <c r="Z52" s="2381">
        <f t="shared" si="7"/>
        <v>5.54</v>
      </c>
      <c r="AA52" s="2386" t="s">
        <v>5549</v>
      </c>
      <c r="AC52" s="2380"/>
      <c r="AD52" s="2381">
        <f t="shared" si="2"/>
        <v>0</v>
      </c>
      <c r="AE52" s="2386"/>
      <c r="AG52" s="2380">
        <v>12.06</v>
      </c>
      <c r="AH52" s="2381">
        <f t="shared" si="3"/>
        <v>12.06</v>
      </c>
      <c r="AI52" s="2386">
        <v>1180322100</v>
      </c>
      <c r="AK52" s="2380">
        <v>5.69</v>
      </c>
      <c r="AL52" s="2381">
        <f t="shared" si="4"/>
        <v>5.69</v>
      </c>
      <c r="AM52" s="2385" t="s">
        <v>5550</v>
      </c>
      <c r="AP52" s="2380">
        <v>0</v>
      </c>
      <c r="AQ52" s="2387">
        <f t="shared" si="5"/>
        <v>0</v>
      </c>
      <c r="AR52" s="2385" t="s">
        <v>363</v>
      </c>
    </row>
    <row r="53" spans="1:44" ht="30">
      <c r="A53" s="977">
        <v>1278</v>
      </c>
      <c r="B53" s="976" t="s">
        <v>2026</v>
      </c>
      <c r="C53" s="976"/>
      <c r="D53" s="975" t="s">
        <v>1383</v>
      </c>
      <c r="E53" s="2376" t="s">
        <v>2027</v>
      </c>
      <c r="F53" s="2376">
        <v>12</v>
      </c>
      <c r="H53" s="2380">
        <v>31</v>
      </c>
      <c r="I53" s="2381">
        <f t="shared" si="8"/>
        <v>372</v>
      </c>
      <c r="J53" s="2386" t="s">
        <v>5551</v>
      </c>
      <c r="L53" s="2380">
        <v>0</v>
      </c>
      <c r="M53" s="2381">
        <f t="shared" si="0"/>
        <v>0</v>
      </c>
      <c r="N53" s="2382" t="s">
        <v>363</v>
      </c>
      <c r="O53" s="2381"/>
      <c r="P53" s="2381"/>
      <c r="Q53" s="2380">
        <v>23.37</v>
      </c>
      <c r="R53" s="2381">
        <f t="shared" si="1"/>
        <v>280.44</v>
      </c>
      <c r="S53" s="2384" t="s">
        <v>5552</v>
      </c>
      <c r="U53" s="2380">
        <v>38</v>
      </c>
      <c r="V53" s="2381">
        <f t="shared" si="6"/>
        <v>456</v>
      </c>
      <c r="W53" s="2385" t="s">
        <v>5553</v>
      </c>
      <c r="Y53" s="2380">
        <v>15.69</v>
      </c>
      <c r="Z53" s="2381">
        <f t="shared" si="7"/>
        <v>188.28</v>
      </c>
      <c r="AA53" s="2386" t="s">
        <v>5554</v>
      </c>
      <c r="AC53" s="2380"/>
      <c r="AD53" s="2381">
        <f t="shared" si="2"/>
        <v>0</v>
      </c>
      <c r="AE53" s="2386"/>
      <c r="AG53" s="2380">
        <v>16.809999999999999</v>
      </c>
      <c r="AH53" s="2381">
        <f t="shared" si="3"/>
        <v>201.71999999999997</v>
      </c>
      <c r="AI53" s="2386">
        <v>702</v>
      </c>
      <c r="AK53" s="2377">
        <v>15.52</v>
      </c>
      <c r="AL53" s="2378">
        <f t="shared" si="4"/>
        <v>186.24</v>
      </c>
      <c r="AM53" s="2392" t="s">
        <v>5555</v>
      </c>
      <c r="AP53" s="2380">
        <v>0</v>
      </c>
      <c r="AQ53" s="2387">
        <f t="shared" si="5"/>
        <v>0</v>
      </c>
      <c r="AR53" s="2385" t="s">
        <v>363</v>
      </c>
    </row>
    <row r="54" spans="1:44">
      <c r="A54" s="2388">
        <v>1279</v>
      </c>
      <c r="B54" s="2389" t="s">
        <v>2028</v>
      </c>
      <c r="C54" s="2389"/>
      <c r="D54" s="2390"/>
      <c r="E54" s="2391" t="s">
        <v>217</v>
      </c>
      <c r="F54" s="2391">
        <v>10</v>
      </c>
      <c r="H54" s="2380">
        <v>0.02</v>
      </c>
      <c r="I54" s="2381">
        <f t="shared" si="8"/>
        <v>0.2</v>
      </c>
      <c r="J54" s="2386" t="s">
        <v>5556</v>
      </c>
      <c r="L54" s="2380">
        <v>0</v>
      </c>
      <c r="M54" s="2381">
        <f t="shared" si="0"/>
        <v>0</v>
      </c>
      <c r="N54" s="2382" t="s">
        <v>363</v>
      </c>
      <c r="O54" s="2381"/>
      <c r="P54" s="2381"/>
      <c r="Q54" s="2380">
        <v>0.05</v>
      </c>
      <c r="R54" s="2381">
        <f t="shared" si="1"/>
        <v>0.5</v>
      </c>
      <c r="S54" s="2384">
        <v>20490202</v>
      </c>
      <c r="U54" s="2380"/>
      <c r="V54" s="2381">
        <f t="shared" si="6"/>
        <v>0</v>
      </c>
      <c r="W54" s="2385" t="s">
        <v>798</v>
      </c>
      <c r="Y54" s="2377">
        <v>0.02</v>
      </c>
      <c r="Z54" s="2378">
        <f t="shared" si="7"/>
        <v>0.2</v>
      </c>
      <c r="AA54" s="2379" t="s">
        <v>2610</v>
      </c>
      <c r="AC54" s="2380"/>
      <c r="AD54" s="2381">
        <f t="shared" si="2"/>
        <v>0</v>
      </c>
      <c r="AE54" s="2386"/>
      <c r="AG54" s="2380">
        <v>0</v>
      </c>
      <c r="AH54" s="2381">
        <f t="shared" si="3"/>
        <v>0</v>
      </c>
      <c r="AI54" s="2386" t="s">
        <v>798</v>
      </c>
      <c r="AK54" s="2380"/>
      <c r="AL54" s="2381">
        <f t="shared" si="4"/>
        <v>0</v>
      </c>
      <c r="AM54" s="2385" t="s">
        <v>5557</v>
      </c>
      <c r="AP54" s="2380">
        <v>0</v>
      </c>
      <c r="AQ54" s="2387">
        <f t="shared" si="5"/>
        <v>0</v>
      </c>
      <c r="AR54" s="2385" t="s">
        <v>363</v>
      </c>
    </row>
    <row r="55" spans="1:44">
      <c r="A55" s="977">
        <v>1280</v>
      </c>
      <c r="B55" s="976" t="s">
        <v>1386</v>
      </c>
      <c r="C55" s="976"/>
      <c r="D55" s="975"/>
      <c r="E55" s="2376" t="s">
        <v>217</v>
      </c>
      <c r="F55" s="2376">
        <v>10</v>
      </c>
      <c r="H55" s="2377">
        <v>8.57</v>
      </c>
      <c r="I55" s="2378">
        <f t="shared" si="8"/>
        <v>85.7</v>
      </c>
      <c r="J55" s="2379" t="s">
        <v>5558</v>
      </c>
      <c r="L55" s="2380">
        <v>0</v>
      </c>
      <c r="M55" s="2381">
        <f t="shared" si="0"/>
        <v>0</v>
      </c>
      <c r="N55" s="2382" t="s">
        <v>363</v>
      </c>
      <c r="O55" s="2381"/>
      <c r="P55" s="2381"/>
      <c r="Q55" s="2380">
        <v>10.84</v>
      </c>
      <c r="R55" s="2381">
        <f t="shared" si="1"/>
        <v>108.4</v>
      </c>
      <c r="S55" s="2384">
        <v>8881245164</v>
      </c>
      <c r="U55" s="2380">
        <v>8.98</v>
      </c>
      <c r="V55" s="2381">
        <f t="shared" si="6"/>
        <v>89.800000000000011</v>
      </c>
      <c r="W55" s="2385" t="s">
        <v>5559</v>
      </c>
      <c r="Y55" s="2380">
        <v>19.59</v>
      </c>
      <c r="Z55" s="2381">
        <f t="shared" si="7"/>
        <v>195.9</v>
      </c>
      <c r="AA55" s="2386" t="s">
        <v>5560</v>
      </c>
      <c r="AC55" s="2380"/>
      <c r="AD55" s="2381">
        <f t="shared" si="2"/>
        <v>0</v>
      </c>
      <c r="AE55" s="2386"/>
      <c r="AG55" s="2380">
        <v>9.4</v>
      </c>
      <c r="AH55" s="2381">
        <f t="shared" si="3"/>
        <v>94</v>
      </c>
      <c r="AI55" s="2386" t="s">
        <v>5561</v>
      </c>
      <c r="AK55" s="2380">
        <v>9.76</v>
      </c>
      <c r="AL55" s="2381">
        <f t="shared" si="4"/>
        <v>97.6</v>
      </c>
      <c r="AM55" s="2385" t="s">
        <v>5562</v>
      </c>
      <c r="AP55" s="2380">
        <v>0</v>
      </c>
      <c r="AQ55" s="2387">
        <f t="shared" si="5"/>
        <v>0</v>
      </c>
      <c r="AR55" s="2385" t="s">
        <v>363</v>
      </c>
    </row>
    <row r="56" spans="1:44">
      <c r="A56" s="2388">
        <v>1281</v>
      </c>
      <c r="B56" s="2389" t="s">
        <v>2029</v>
      </c>
      <c r="C56" s="2389"/>
      <c r="D56" s="2390"/>
      <c r="E56" s="2391" t="s">
        <v>1997</v>
      </c>
      <c r="F56" s="2391">
        <v>1</v>
      </c>
      <c r="H56" s="2380">
        <v>22.91</v>
      </c>
      <c r="I56" s="2381">
        <f t="shared" si="8"/>
        <v>22.91</v>
      </c>
      <c r="J56" s="2386" t="s">
        <v>5563</v>
      </c>
      <c r="L56" s="2380">
        <v>0</v>
      </c>
      <c r="M56" s="2381">
        <f t="shared" si="0"/>
        <v>0</v>
      </c>
      <c r="N56" s="2382" t="s">
        <v>363</v>
      </c>
      <c r="O56" s="2381"/>
      <c r="P56" s="2381"/>
      <c r="Q56" s="2380">
        <v>45.54</v>
      </c>
      <c r="R56" s="2381">
        <f t="shared" si="1"/>
        <v>45.54</v>
      </c>
      <c r="S56" s="2384">
        <v>8881225307</v>
      </c>
      <c r="U56" s="2380"/>
      <c r="V56" s="2381">
        <f t="shared" si="6"/>
        <v>0</v>
      </c>
      <c r="W56" s="2385" t="s">
        <v>798</v>
      </c>
      <c r="Y56" s="2380">
        <v>11.05</v>
      </c>
      <c r="Z56" s="2381">
        <f t="shared" si="7"/>
        <v>11.05</v>
      </c>
      <c r="AA56" s="2386" t="s">
        <v>2609</v>
      </c>
      <c r="AC56" s="2380"/>
      <c r="AD56" s="2381">
        <f t="shared" si="2"/>
        <v>0</v>
      </c>
      <c r="AE56" s="2386"/>
      <c r="AG56" s="2380">
        <v>17.100000000000001</v>
      </c>
      <c r="AH56" s="2381">
        <f t="shared" si="3"/>
        <v>17.100000000000001</v>
      </c>
      <c r="AI56" s="2386" t="s">
        <v>5564</v>
      </c>
      <c r="AK56" s="2377">
        <v>10.5</v>
      </c>
      <c r="AL56" s="2378">
        <f t="shared" si="4"/>
        <v>10.5</v>
      </c>
      <c r="AM56" s="2392" t="s">
        <v>5565</v>
      </c>
      <c r="AP56" s="2380">
        <v>0</v>
      </c>
      <c r="AQ56" s="2387">
        <f t="shared" si="5"/>
        <v>0</v>
      </c>
      <c r="AR56" s="2385" t="s">
        <v>363</v>
      </c>
    </row>
    <row r="57" spans="1:44" ht="30">
      <c r="A57" s="977">
        <v>1282</v>
      </c>
      <c r="B57" s="976" t="s">
        <v>2030</v>
      </c>
      <c r="C57" s="976"/>
      <c r="D57" s="975" t="s">
        <v>2608</v>
      </c>
      <c r="E57" s="2376" t="s">
        <v>1997</v>
      </c>
      <c r="F57" s="2376">
        <v>1</v>
      </c>
      <c r="H57" s="2380">
        <v>11.5</v>
      </c>
      <c r="I57" s="2381">
        <f t="shared" si="8"/>
        <v>11.5</v>
      </c>
      <c r="J57" s="2386" t="s">
        <v>5566</v>
      </c>
      <c r="L57" s="2380">
        <v>0</v>
      </c>
      <c r="M57" s="2381">
        <f t="shared" si="0"/>
        <v>0</v>
      </c>
      <c r="N57" s="2382" t="s">
        <v>363</v>
      </c>
      <c r="O57" s="2381"/>
      <c r="P57" s="2381"/>
      <c r="Q57" s="2377">
        <v>3.8299999999999996</v>
      </c>
      <c r="R57" s="2378">
        <f t="shared" si="1"/>
        <v>3.8299999999999996</v>
      </c>
      <c r="S57" s="2393">
        <v>26040</v>
      </c>
      <c r="U57" s="2380"/>
      <c r="V57" s="2381">
        <f t="shared" si="6"/>
        <v>0</v>
      </c>
      <c r="W57" s="2385" t="s">
        <v>798</v>
      </c>
      <c r="Y57" s="2380">
        <v>8.8800000000000008</v>
      </c>
      <c r="Z57" s="2381">
        <f t="shared" si="7"/>
        <v>8.8800000000000008</v>
      </c>
      <c r="AA57" s="2386" t="s">
        <v>5567</v>
      </c>
      <c r="AC57" s="2380"/>
      <c r="AD57" s="2381">
        <f t="shared" si="2"/>
        <v>0</v>
      </c>
      <c r="AE57" s="2386"/>
      <c r="AG57" s="2380">
        <v>11.94</v>
      </c>
      <c r="AH57" s="2381">
        <f t="shared" si="3"/>
        <v>11.94</v>
      </c>
      <c r="AI57" s="2386">
        <v>1180127012</v>
      </c>
      <c r="AK57" s="2380">
        <v>36.64</v>
      </c>
      <c r="AL57" s="2381">
        <f t="shared" si="4"/>
        <v>36.64</v>
      </c>
      <c r="AM57" s="2385" t="s">
        <v>5568</v>
      </c>
      <c r="AP57" s="2380">
        <v>0</v>
      </c>
      <c r="AQ57" s="2387">
        <f t="shared" si="5"/>
        <v>0</v>
      </c>
      <c r="AR57" s="2385" t="s">
        <v>363</v>
      </c>
    </row>
    <row r="58" spans="1:44" ht="30">
      <c r="A58" s="2388">
        <v>1292</v>
      </c>
      <c r="B58" s="2389" t="s">
        <v>1394</v>
      </c>
      <c r="C58" s="2389"/>
      <c r="D58" s="2390" t="s">
        <v>2607</v>
      </c>
      <c r="E58" s="2391" t="s">
        <v>2034</v>
      </c>
      <c r="F58" s="2391">
        <v>4</v>
      </c>
      <c r="H58" s="2380"/>
      <c r="I58" s="2381">
        <f t="shared" si="8"/>
        <v>0</v>
      </c>
      <c r="J58" s="2386" t="s">
        <v>5388</v>
      </c>
      <c r="L58" s="2380">
        <v>0</v>
      </c>
      <c r="M58" s="2381">
        <f t="shared" si="0"/>
        <v>0</v>
      </c>
      <c r="N58" s="2382" t="s">
        <v>363</v>
      </c>
      <c r="O58" s="2381"/>
      <c r="P58" s="2381"/>
      <c r="Q58" s="2380">
        <v>0</v>
      </c>
      <c r="R58" s="2381">
        <f t="shared" si="1"/>
        <v>0</v>
      </c>
      <c r="S58" s="2384" t="s">
        <v>4787</v>
      </c>
      <c r="U58" s="2380"/>
      <c r="V58" s="2381">
        <f t="shared" si="6"/>
        <v>0</v>
      </c>
      <c r="W58" s="2385" t="s">
        <v>5569</v>
      </c>
      <c r="Y58" s="2380"/>
      <c r="Z58" s="2381">
        <f t="shared" si="7"/>
        <v>0</v>
      </c>
      <c r="AA58" s="2386"/>
      <c r="AC58" s="2380"/>
      <c r="AD58" s="2381">
        <f t="shared" si="2"/>
        <v>0</v>
      </c>
      <c r="AE58" s="2386"/>
      <c r="AG58" s="2380">
        <v>0</v>
      </c>
      <c r="AH58" s="2381">
        <f t="shared" si="3"/>
        <v>0</v>
      </c>
      <c r="AI58" s="2386" t="s">
        <v>798</v>
      </c>
      <c r="AK58" s="2380"/>
      <c r="AL58" s="2381">
        <f t="shared" si="4"/>
        <v>0</v>
      </c>
      <c r="AM58" s="2385" t="s">
        <v>798</v>
      </c>
      <c r="AP58" s="2380">
        <v>0</v>
      </c>
      <c r="AQ58" s="2387">
        <f t="shared" si="5"/>
        <v>0</v>
      </c>
      <c r="AR58" s="2385" t="s">
        <v>363</v>
      </c>
    </row>
    <row r="59" spans="1:44">
      <c r="A59" s="977">
        <v>1293</v>
      </c>
      <c r="B59" s="976" t="s">
        <v>1396</v>
      </c>
      <c r="C59" s="976"/>
      <c r="D59" s="975" t="s">
        <v>2606</v>
      </c>
      <c r="E59" s="2376" t="s">
        <v>2034</v>
      </c>
      <c r="F59" s="2376">
        <v>5</v>
      </c>
      <c r="H59" s="2380"/>
      <c r="I59" s="2381">
        <f t="shared" si="8"/>
        <v>0</v>
      </c>
      <c r="J59" s="2386" t="s">
        <v>5388</v>
      </c>
      <c r="L59" s="2380">
        <v>0</v>
      </c>
      <c r="M59" s="2381">
        <f t="shared" si="0"/>
        <v>0</v>
      </c>
      <c r="N59" s="2382" t="s">
        <v>363</v>
      </c>
      <c r="O59" s="2381"/>
      <c r="P59" s="2381"/>
      <c r="Q59" s="2380">
        <v>0</v>
      </c>
      <c r="R59" s="2381">
        <f t="shared" si="1"/>
        <v>0</v>
      </c>
      <c r="S59" s="2384" t="s">
        <v>4787</v>
      </c>
      <c r="U59" s="2380"/>
      <c r="V59" s="2381">
        <f t="shared" si="6"/>
        <v>0</v>
      </c>
      <c r="W59" s="2385" t="s">
        <v>5569</v>
      </c>
      <c r="Y59" s="2380"/>
      <c r="Z59" s="2381">
        <f t="shared" si="7"/>
        <v>0</v>
      </c>
      <c r="AA59" s="2386"/>
      <c r="AC59" s="2380"/>
      <c r="AD59" s="2381">
        <f t="shared" si="2"/>
        <v>0</v>
      </c>
      <c r="AE59" s="2386"/>
      <c r="AG59" s="2380">
        <v>0</v>
      </c>
      <c r="AH59" s="2381">
        <f t="shared" si="3"/>
        <v>0</v>
      </c>
      <c r="AI59" s="2386" t="s">
        <v>798</v>
      </c>
      <c r="AK59" s="2380"/>
      <c r="AL59" s="2381">
        <f t="shared" si="4"/>
        <v>0</v>
      </c>
      <c r="AM59" s="2385" t="s">
        <v>798</v>
      </c>
      <c r="AP59" s="2380">
        <v>0</v>
      </c>
      <c r="AQ59" s="2387">
        <f t="shared" si="5"/>
        <v>0</v>
      </c>
      <c r="AR59" s="2385" t="s">
        <v>363</v>
      </c>
    </row>
    <row r="60" spans="1:44" ht="45">
      <c r="A60" s="2388">
        <v>1311</v>
      </c>
      <c r="B60" s="2389" t="s">
        <v>5570</v>
      </c>
      <c r="C60" s="2389"/>
      <c r="D60" s="2390"/>
      <c r="E60" s="2391" t="s">
        <v>217</v>
      </c>
      <c r="F60" s="2391">
        <v>1</v>
      </c>
      <c r="H60" s="2380"/>
      <c r="I60" s="2381">
        <f t="shared" si="8"/>
        <v>0</v>
      </c>
      <c r="J60" s="2386" t="s">
        <v>5388</v>
      </c>
      <c r="L60" s="2380">
        <v>0</v>
      </c>
      <c r="M60" s="2381">
        <f t="shared" si="0"/>
        <v>0</v>
      </c>
      <c r="N60" s="2382" t="s">
        <v>363</v>
      </c>
      <c r="O60" s="2381"/>
      <c r="P60" s="2381"/>
      <c r="Q60" s="2380">
        <v>0</v>
      </c>
      <c r="R60" s="2381">
        <f t="shared" si="1"/>
        <v>0</v>
      </c>
      <c r="S60" s="2384" t="s">
        <v>4787</v>
      </c>
      <c r="U60" s="2380">
        <v>192.15</v>
      </c>
      <c r="V60" s="2381">
        <f t="shared" si="6"/>
        <v>192.15</v>
      </c>
      <c r="W60" s="2385" t="s">
        <v>5571</v>
      </c>
      <c r="Y60" s="2380"/>
      <c r="Z60" s="2381">
        <f t="shared" si="7"/>
        <v>0</v>
      </c>
      <c r="AA60" s="2386"/>
      <c r="AC60" s="2380"/>
      <c r="AD60" s="2381">
        <f t="shared" si="2"/>
        <v>0</v>
      </c>
      <c r="AE60" s="2386"/>
      <c r="AG60" s="2380">
        <v>0</v>
      </c>
      <c r="AH60" s="2381">
        <f t="shared" si="3"/>
        <v>0</v>
      </c>
      <c r="AI60" s="2386" t="s">
        <v>798</v>
      </c>
      <c r="AK60" s="2380"/>
      <c r="AL60" s="2381">
        <f t="shared" si="4"/>
        <v>0</v>
      </c>
      <c r="AM60" s="2385" t="s">
        <v>798</v>
      </c>
      <c r="AP60" s="2380">
        <v>0</v>
      </c>
      <c r="AQ60" s="2387">
        <f t="shared" si="5"/>
        <v>0</v>
      </c>
      <c r="AR60" s="2385" t="s">
        <v>363</v>
      </c>
    </row>
    <row r="61" spans="1:44" ht="30">
      <c r="A61" s="977">
        <v>1312</v>
      </c>
      <c r="B61" s="976" t="s">
        <v>5572</v>
      </c>
      <c r="C61" s="976"/>
      <c r="D61" s="975"/>
      <c r="E61" s="2376" t="s">
        <v>217</v>
      </c>
      <c r="F61" s="2376">
        <v>1</v>
      </c>
      <c r="H61" s="2380"/>
      <c r="I61" s="2381">
        <f t="shared" si="8"/>
        <v>0</v>
      </c>
      <c r="J61" s="2386" t="s">
        <v>5388</v>
      </c>
      <c r="L61" s="2380">
        <v>0</v>
      </c>
      <c r="M61" s="2381">
        <f t="shared" si="0"/>
        <v>0</v>
      </c>
      <c r="N61" s="2382" t="s">
        <v>363</v>
      </c>
      <c r="O61" s="2381"/>
      <c r="P61" s="2381"/>
      <c r="Q61" s="2377">
        <v>226.88</v>
      </c>
      <c r="R61" s="2378">
        <f t="shared" si="1"/>
        <v>226.88</v>
      </c>
      <c r="S61" s="2393" t="s">
        <v>5573</v>
      </c>
      <c r="U61" s="2380"/>
      <c r="V61" s="2381">
        <f t="shared" si="6"/>
        <v>0</v>
      </c>
      <c r="W61" s="2385" t="s">
        <v>798</v>
      </c>
      <c r="Y61" s="2380"/>
      <c r="Z61" s="2381">
        <f t="shared" si="7"/>
        <v>0</v>
      </c>
      <c r="AA61" s="2386"/>
      <c r="AC61" s="2380"/>
      <c r="AD61" s="2381">
        <f t="shared" si="2"/>
        <v>0</v>
      </c>
      <c r="AE61" s="2386"/>
      <c r="AG61" s="2380">
        <v>0</v>
      </c>
      <c r="AH61" s="2381">
        <f t="shared" si="3"/>
        <v>0</v>
      </c>
      <c r="AI61" s="2386" t="s">
        <v>798</v>
      </c>
      <c r="AK61" s="2380"/>
      <c r="AL61" s="2381">
        <f t="shared" si="4"/>
        <v>0</v>
      </c>
      <c r="AM61" s="2385" t="s">
        <v>798</v>
      </c>
      <c r="AP61" s="2380">
        <v>0</v>
      </c>
      <c r="AQ61" s="2387">
        <f t="shared" si="5"/>
        <v>0</v>
      </c>
      <c r="AR61" s="2385" t="s">
        <v>363</v>
      </c>
    </row>
    <row r="62" spans="1:44" ht="30">
      <c r="A62" s="2388">
        <v>1313</v>
      </c>
      <c r="B62" s="2389" t="s">
        <v>5574</v>
      </c>
      <c r="C62" s="2389"/>
      <c r="D62" s="2390"/>
      <c r="E62" s="2391" t="s">
        <v>217</v>
      </c>
      <c r="F62" s="2391">
        <v>1</v>
      </c>
      <c r="H62" s="2380"/>
      <c r="I62" s="2381">
        <f t="shared" si="8"/>
        <v>0</v>
      </c>
      <c r="J62" s="2386" t="s">
        <v>5388</v>
      </c>
      <c r="L62" s="2380">
        <v>0</v>
      </c>
      <c r="M62" s="2381">
        <f t="shared" si="0"/>
        <v>0</v>
      </c>
      <c r="N62" s="2382" t="s">
        <v>363</v>
      </c>
      <c r="O62" s="2381"/>
      <c r="P62" s="2381"/>
      <c r="Q62" s="2380">
        <v>0</v>
      </c>
      <c r="R62" s="2381">
        <f t="shared" si="1"/>
        <v>0</v>
      </c>
      <c r="S62" s="2384" t="s">
        <v>4787</v>
      </c>
      <c r="U62" s="2380"/>
      <c r="V62" s="2381">
        <f t="shared" si="6"/>
        <v>0</v>
      </c>
      <c r="W62" s="2385" t="s">
        <v>798</v>
      </c>
      <c r="Y62" s="2380"/>
      <c r="Z62" s="2381">
        <f t="shared" si="7"/>
        <v>0</v>
      </c>
      <c r="AA62" s="2386"/>
      <c r="AC62" s="2380"/>
      <c r="AD62" s="2381">
        <f t="shared" si="2"/>
        <v>0</v>
      </c>
      <c r="AE62" s="2386"/>
      <c r="AG62" s="2380">
        <v>0</v>
      </c>
      <c r="AH62" s="2381">
        <f t="shared" si="3"/>
        <v>0</v>
      </c>
      <c r="AI62" s="2386" t="s">
        <v>798</v>
      </c>
      <c r="AK62" s="2380"/>
      <c r="AL62" s="2381">
        <f t="shared" si="4"/>
        <v>0</v>
      </c>
      <c r="AM62" s="2385" t="s">
        <v>798</v>
      </c>
      <c r="AP62" s="2380">
        <v>0</v>
      </c>
      <c r="AQ62" s="2387">
        <f t="shared" si="5"/>
        <v>0</v>
      </c>
      <c r="AR62" s="2385" t="s">
        <v>363</v>
      </c>
    </row>
    <row r="63" spans="1:44" ht="30">
      <c r="A63" s="977">
        <v>1314</v>
      </c>
      <c r="B63" s="976" t="s">
        <v>5575</v>
      </c>
      <c r="C63" s="976"/>
      <c r="D63" s="975"/>
      <c r="E63" s="2376" t="s">
        <v>217</v>
      </c>
      <c r="F63" s="2376">
        <v>10</v>
      </c>
      <c r="H63" s="2377">
        <v>7.88</v>
      </c>
      <c r="I63" s="2378">
        <f t="shared" si="8"/>
        <v>78.8</v>
      </c>
      <c r="J63" s="2379" t="s">
        <v>5576</v>
      </c>
      <c r="L63" s="2380">
        <v>0</v>
      </c>
      <c r="M63" s="2381">
        <f t="shared" si="0"/>
        <v>0</v>
      </c>
      <c r="N63" s="2382" t="s">
        <v>363</v>
      </c>
      <c r="O63" s="2381"/>
      <c r="P63" s="2381"/>
      <c r="Q63" s="2380">
        <v>12.29</v>
      </c>
      <c r="R63" s="2381">
        <f t="shared" si="1"/>
        <v>122.89999999999999</v>
      </c>
      <c r="S63" s="2384" t="s">
        <v>5577</v>
      </c>
      <c r="U63" s="2380">
        <v>9.75</v>
      </c>
      <c r="V63" s="2381">
        <f t="shared" si="6"/>
        <v>97.5</v>
      </c>
      <c r="W63" s="2385" t="s">
        <v>5578</v>
      </c>
      <c r="Y63" s="2380"/>
      <c r="Z63" s="2381">
        <f t="shared" si="7"/>
        <v>0</v>
      </c>
      <c r="AA63" s="2386"/>
      <c r="AC63" s="2380"/>
      <c r="AD63" s="2381">
        <f t="shared" si="2"/>
        <v>0</v>
      </c>
      <c r="AE63" s="2386"/>
      <c r="AG63" s="2380">
        <v>0</v>
      </c>
      <c r="AH63" s="2381">
        <f t="shared" si="3"/>
        <v>0</v>
      </c>
      <c r="AI63" s="2386" t="s">
        <v>798</v>
      </c>
      <c r="AK63" s="2380">
        <v>10.199999999999999</v>
      </c>
      <c r="AL63" s="2381">
        <f t="shared" si="4"/>
        <v>102</v>
      </c>
      <c r="AM63" s="2385" t="s">
        <v>5579</v>
      </c>
      <c r="AP63" s="2380">
        <v>0</v>
      </c>
      <c r="AQ63" s="2387">
        <f t="shared" si="5"/>
        <v>0</v>
      </c>
      <c r="AR63" s="2385" t="s">
        <v>363</v>
      </c>
    </row>
    <row r="64" spans="1:44" ht="45">
      <c r="A64" s="2388">
        <v>1315</v>
      </c>
      <c r="B64" s="2389" t="s">
        <v>5580</v>
      </c>
      <c r="C64" s="2389"/>
      <c r="D64" s="2390"/>
      <c r="E64" s="2391" t="s">
        <v>217</v>
      </c>
      <c r="F64" s="2391">
        <v>1</v>
      </c>
      <c r="H64" s="2380"/>
      <c r="I64" s="2381">
        <f t="shared" si="8"/>
        <v>0</v>
      </c>
      <c r="J64" s="2386" t="s">
        <v>5388</v>
      </c>
      <c r="L64" s="2380">
        <v>0</v>
      </c>
      <c r="M64" s="2381">
        <f t="shared" si="0"/>
        <v>0</v>
      </c>
      <c r="N64" s="2382" t="s">
        <v>363</v>
      </c>
      <c r="O64" s="2381"/>
      <c r="P64" s="2381"/>
      <c r="Q64" s="2380">
        <v>0</v>
      </c>
      <c r="R64" s="2381">
        <f t="shared" si="1"/>
        <v>0</v>
      </c>
      <c r="S64" s="2384" t="s">
        <v>4787</v>
      </c>
      <c r="U64" s="2377">
        <v>580</v>
      </c>
      <c r="V64" s="2378">
        <f t="shared" si="6"/>
        <v>580</v>
      </c>
      <c r="W64" s="2392" t="s">
        <v>5581</v>
      </c>
      <c r="Y64" s="2380"/>
      <c r="Z64" s="2381">
        <f t="shared" si="7"/>
        <v>0</v>
      </c>
      <c r="AA64" s="2386"/>
      <c r="AC64" s="2380"/>
      <c r="AD64" s="2381">
        <f t="shared" si="2"/>
        <v>0</v>
      </c>
      <c r="AE64" s="2386"/>
      <c r="AG64" s="2380">
        <v>0</v>
      </c>
      <c r="AH64" s="2381">
        <f t="shared" si="3"/>
        <v>0</v>
      </c>
      <c r="AI64" s="2386" t="s">
        <v>798</v>
      </c>
      <c r="AK64" s="2380">
        <v>596.59</v>
      </c>
      <c r="AL64" s="2381">
        <f t="shared" si="4"/>
        <v>596.59</v>
      </c>
      <c r="AM64" s="2385" t="s">
        <v>5582</v>
      </c>
      <c r="AP64" s="2380">
        <v>0</v>
      </c>
      <c r="AQ64" s="2387">
        <f t="shared" si="5"/>
        <v>0</v>
      </c>
      <c r="AR64" s="2385" t="s">
        <v>363</v>
      </c>
    </row>
    <row r="65" spans="1:44" ht="45">
      <c r="A65" s="977">
        <v>1316</v>
      </c>
      <c r="B65" s="976" t="s">
        <v>5583</v>
      </c>
      <c r="C65" s="976"/>
      <c r="D65" s="975"/>
      <c r="E65" s="2376" t="s">
        <v>217</v>
      </c>
      <c r="F65" s="2376">
        <v>1</v>
      </c>
      <c r="H65" s="2380"/>
      <c r="I65" s="2381">
        <f t="shared" si="8"/>
        <v>0</v>
      </c>
      <c r="J65" s="2386" t="s">
        <v>5388</v>
      </c>
      <c r="L65" s="2380">
        <v>0</v>
      </c>
      <c r="M65" s="2381">
        <f t="shared" si="0"/>
        <v>0</v>
      </c>
      <c r="N65" s="2382" t="s">
        <v>363</v>
      </c>
      <c r="O65" s="2381"/>
      <c r="P65" s="2381"/>
      <c r="Q65" s="2380">
        <v>0</v>
      </c>
      <c r="R65" s="2381">
        <f t="shared" si="1"/>
        <v>0</v>
      </c>
      <c r="S65" s="2384" t="s">
        <v>4787</v>
      </c>
      <c r="U65" s="2377">
        <v>580</v>
      </c>
      <c r="V65" s="2378">
        <f t="shared" si="6"/>
        <v>580</v>
      </c>
      <c r="W65" s="2392" t="s">
        <v>5584</v>
      </c>
      <c r="Y65" s="2380"/>
      <c r="Z65" s="2381">
        <f t="shared" si="7"/>
        <v>0</v>
      </c>
      <c r="AA65" s="2386"/>
      <c r="AC65" s="2380"/>
      <c r="AD65" s="2381">
        <f t="shared" si="2"/>
        <v>0</v>
      </c>
      <c r="AE65" s="2386"/>
      <c r="AG65" s="2380">
        <v>0</v>
      </c>
      <c r="AH65" s="2381">
        <f t="shared" si="3"/>
        <v>0</v>
      </c>
      <c r="AI65" s="2386" t="s">
        <v>798</v>
      </c>
      <c r="AK65" s="2380">
        <v>789.77</v>
      </c>
      <c r="AL65" s="2381">
        <f t="shared" si="4"/>
        <v>789.77</v>
      </c>
      <c r="AM65" s="2385" t="s">
        <v>5585</v>
      </c>
      <c r="AP65" s="2380">
        <v>0</v>
      </c>
      <c r="AQ65" s="2387">
        <f t="shared" si="5"/>
        <v>0</v>
      </c>
      <c r="AR65" s="2385" t="s">
        <v>363</v>
      </c>
    </row>
    <row r="66" spans="1:44" ht="30">
      <c r="A66" s="2388">
        <v>1317</v>
      </c>
      <c r="B66" s="2389" t="s">
        <v>5586</v>
      </c>
      <c r="C66" s="2389"/>
      <c r="D66" s="2390"/>
      <c r="E66" s="2391" t="s">
        <v>217</v>
      </c>
      <c r="F66" s="2391">
        <v>200</v>
      </c>
      <c r="H66" s="2380">
        <v>4.76</v>
      </c>
      <c r="I66" s="2381">
        <f t="shared" si="8"/>
        <v>952</v>
      </c>
      <c r="J66" s="2386" t="s">
        <v>5587</v>
      </c>
      <c r="L66" s="2380">
        <v>0</v>
      </c>
      <c r="M66" s="2381">
        <f t="shared" si="0"/>
        <v>0</v>
      </c>
      <c r="N66" s="2382" t="s">
        <v>363</v>
      </c>
      <c r="O66" s="2381"/>
      <c r="P66" s="2381"/>
      <c r="Q66" s="2377">
        <v>4.41</v>
      </c>
      <c r="R66" s="2378">
        <f t="shared" si="1"/>
        <v>882</v>
      </c>
      <c r="S66" s="2393" t="s">
        <v>5588</v>
      </c>
      <c r="U66" s="2380"/>
      <c r="V66" s="2381">
        <f t="shared" si="6"/>
        <v>0</v>
      </c>
      <c r="W66" s="2385" t="s">
        <v>798</v>
      </c>
      <c r="Y66" s="2380"/>
      <c r="Z66" s="2381">
        <f t="shared" si="7"/>
        <v>0</v>
      </c>
      <c r="AA66" s="2386"/>
      <c r="AC66" s="2380"/>
      <c r="AD66" s="2381">
        <f t="shared" si="2"/>
        <v>0</v>
      </c>
      <c r="AE66" s="2386"/>
      <c r="AG66" s="2380">
        <v>0</v>
      </c>
      <c r="AH66" s="2381">
        <f t="shared" si="3"/>
        <v>0</v>
      </c>
      <c r="AI66" s="2386" t="s">
        <v>798</v>
      </c>
      <c r="AK66" s="2380">
        <v>32.22</v>
      </c>
      <c r="AL66" s="2381">
        <f t="shared" si="4"/>
        <v>6444</v>
      </c>
      <c r="AM66" s="2385" t="s">
        <v>5589</v>
      </c>
      <c r="AP66" s="2380">
        <v>0</v>
      </c>
      <c r="AQ66" s="2387">
        <f t="shared" si="5"/>
        <v>0</v>
      </c>
      <c r="AR66" s="2385" t="s">
        <v>363</v>
      </c>
    </row>
    <row r="67" spans="1:44" ht="45">
      <c r="A67" s="977">
        <v>1318</v>
      </c>
      <c r="B67" s="976" t="s">
        <v>5590</v>
      </c>
      <c r="C67" s="976"/>
      <c r="D67" s="975"/>
      <c r="E67" s="2376" t="s">
        <v>217</v>
      </c>
      <c r="F67" s="2376">
        <v>100</v>
      </c>
      <c r="H67" s="2380">
        <v>0.96</v>
      </c>
      <c r="I67" s="2381">
        <f t="shared" si="8"/>
        <v>96</v>
      </c>
      <c r="J67" s="2386" t="s">
        <v>5591</v>
      </c>
      <c r="L67" s="2380">
        <v>0</v>
      </c>
      <c r="M67" s="2381">
        <f t="shared" si="0"/>
        <v>0</v>
      </c>
      <c r="N67" s="2382" t="s">
        <v>363</v>
      </c>
      <c r="O67" s="2381"/>
      <c r="P67" s="2381"/>
      <c r="Q67" s="2377">
        <v>0.67</v>
      </c>
      <c r="R67" s="2378">
        <f t="shared" si="1"/>
        <v>67</v>
      </c>
      <c r="S67" s="2393" t="s">
        <v>5592</v>
      </c>
      <c r="U67" s="2380">
        <v>0.85</v>
      </c>
      <c r="V67" s="2381">
        <f t="shared" si="6"/>
        <v>85</v>
      </c>
      <c r="W67" s="2385" t="s">
        <v>5593</v>
      </c>
      <c r="Y67" s="2380"/>
      <c r="Z67" s="2381">
        <f t="shared" si="7"/>
        <v>0</v>
      </c>
      <c r="AA67" s="2386"/>
      <c r="AC67" s="2380"/>
      <c r="AD67" s="2381">
        <f t="shared" si="2"/>
        <v>0</v>
      </c>
      <c r="AE67" s="2386"/>
      <c r="AG67" s="2380">
        <v>0</v>
      </c>
      <c r="AH67" s="2381">
        <f t="shared" si="3"/>
        <v>0</v>
      </c>
      <c r="AI67" s="2386" t="s">
        <v>798</v>
      </c>
      <c r="AK67" s="2380"/>
      <c r="AL67" s="2381">
        <f t="shared" si="4"/>
        <v>0</v>
      </c>
      <c r="AM67" s="2385" t="s">
        <v>798</v>
      </c>
      <c r="AP67" s="2380">
        <v>0</v>
      </c>
      <c r="AQ67" s="2387">
        <f t="shared" si="5"/>
        <v>0</v>
      </c>
      <c r="AR67" s="2385" t="s">
        <v>363</v>
      </c>
    </row>
    <row r="68" spans="1:44" ht="45">
      <c r="A68" s="2388">
        <v>1319</v>
      </c>
      <c r="B68" s="2389" t="s">
        <v>5594</v>
      </c>
      <c r="C68" s="2389"/>
      <c r="D68" s="2390"/>
      <c r="E68" s="2391" t="s">
        <v>217</v>
      </c>
      <c r="F68" s="2391">
        <v>100</v>
      </c>
      <c r="H68" s="2380">
        <v>1.43</v>
      </c>
      <c r="I68" s="2381">
        <f t="shared" si="8"/>
        <v>143</v>
      </c>
      <c r="J68" s="2386" t="s">
        <v>5595</v>
      </c>
      <c r="L68" s="2380">
        <v>0</v>
      </c>
      <c r="M68" s="2381">
        <f t="shared" si="0"/>
        <v>0</v>
      </c>
      <c r="N68" s="2382" t="s">
        <v>363</v>
      </c>
      <c r="O68" s="2381"/>
      <c r="P68" s="2381"/>
      <c r="Q68" s="2377">
        <v>1</v>
      </c>
      <c r="R68" s="2378">
        <f t="shared" si="1"/>
        <v>100</v>
      </c>
      <c r="S68" s="2393" t="s">
        <v>5596</v>
      </c>
      <c r="U68" s="2380">
        <v>2.54</v>
      </c>
      <c r="V68" s="2381">
        <f t="shared" si="6"/>
        <v>254</v>
      </c>
      <c r="W68" s="2385" t="s">
        <v>5597</v>
      </c>
      <c r="Y68" s="2380"/>
      <c r="Z68" s="2381">
        <f t="shared" si="7"/>
        <v>0</v>
      </c>
      <c r="AA68" s="2386"/>
      <c r="AC68" s="2380"/>
      <c r="AD68" s="2381">
        <f t="shared" si="2"/>
        <v>0</v>
      </c>
      <c r="AE68" s="2386"/>
      <c r="AG68" s="2380">
        <v>0</v>
      </c>
      <c r="AH68" s="2381">
        <f t="shared" si="3"/>
        <v>0</v>
      </c>
      <c r="AI68" s="2386" t="s">
        <v>798</v>
      </c>
      <c r="AK68" s="2380"/>
      <c r="AL68" s="2381">
        <f t="shared" si="4"/>
        <v>0</v>
      </c>
      <c r="AM68" s="2385" t="s">
        <v>798</v>
      </c>
      <c r="AP68" s="2380">
        <v>0</v>
      </c>
      <c r="AQ68" s="2387">
        <f t="shared" si="5"/>
        <v>0</v>
      </c>
      <c r="AR68" s="2385" t="s">
        <v>363</v>
      </c>
    </row>
    <row r="69" spans="1:44" ht="30">
      <c r="A69" s="977">
        <v>1338</v>
      </c>
      <c r="B69" s="976" t="s">
        <v>2036</v>
      </c>
      <c r="C69" s="976"/>
      <c r="D69" s="975" t="s">
        <v>2037</v>
      </c>
      <c r="E69" s="2376" t="s">
        <v>217</v>
      </c>
      <c r="F69" s="2376">
        <v>1</v>
      </c>
      <c r="H69" s="2380">
        <v>32.979999999999997</v>
      </c>
      <c r="I69" s="2381">
        <f t="shared" si="8"/>
        <v>32.979999999999997</v>
      </c>
      <c r="J69" s="2386" t="s">
        <v>5598</v>
      </c>
      <c r="L69" s="2380">
        <v>0</v>
      </c>
      <c r="M69" s="2381">
        <f t="shared" si="0"/>
        <v>0</v>
      </c>
      <c r="N69" s="2382" t="s">
        <v>363</v>
      </c>
      <c r="O69" s="2381"/>
      <c r="P69" s="2381"/>
      <c r="Q69" s="2377">
        <v>31.330000000000002</v>
      </c>
      <c r="R69" s="2378">
        <f t="shared" si="1"/>
        <v>31.330000000000002</v>
      </c>
      <c r="S69" s="2393" t="s">
        <v>5599</v>
      </c>
      <c r="U69" s="2380">
        <v>44.85</v>
      </c>
      <c r="V69" s="2381">
        <f t="shared" si="6"/>
        <v>44.85</v>
      </c>
      <c r="W69" s="2385" t="s">
        <v>5600</v>
      </c>
      <c r="Y69" s="2380">
        <v>33.5</v>
      </c>
      <c r="Z69" s="2381">
        <f t="shared" si="7"/>
        <v>33.5</v>
      </c>
      <c r="AA69" s="2386" t="s">
        <v>2605</v>
      </c>
      <c r="AC69" s="2380"/>
      <c r="AD69" s="2381">
        <f t="shared" si="2"/>
        <v>0</v>
      </c>
      <c r="AE69" s="2386"/>
      <c r="AG69" s="2380">
        <v>35.93</v>
      </c>
      <c r="AH69" s="2381">
        <f t="shared" si="3"/>
        <v>35.93</v>
      </c>
      <c r="AI69" s="2386" t="s">
        <v>5601</v>
      </c>
      <c r="AK69" s="2380">
        <v>33.89</v>
      </c>
      <c r="AL69" s="2381">
        <f t="shared" si="4"/>
        <v>33.89</v>
      </c>
      <c r="AM69" s="2385" t="s">
        <v>5601</v>
      </c>
      <c r="AP69" s="2380">
        <v>0</v>
      </c>
      <c r="AQ69" s="2387">
        <f t="shared" si="5"/>
        <v>0</v>
      </c>
      <c r="AR69" s="2385" t="s">
        <v>363</v>
      </c>
    </row>
    <row r="70" spans="1:44" ht="30">
      <c r="A70" s="2388">
        <v>1339</v>
      </c>
      <c r="B70" s="2389" t="s">
        <v>2038</v>
      </c>
      <c r="C70" s="2389"/>
      <c r="D70" s="2390" t="s">
        <v>2039</v>
      </c>
      <c r="E70" s="2391" t="s">
        <v>217</v>
      </c>
      <c r="F70" s="2391">
        <v>1</v>
      </c>
      <c r="H70" s="2380">
        <v>75.67</v>
      </c>
      <c r="I70" s="2381">
        <f t="shared" si="8"/>
        <v>75.67</v>
      </c>
      <c r="J70" s="2386" t="s">
        <v>5602</v>
      </c>
      <c r="L70" s="2380">
        <v>0</v>
      </c>
      <c r="M70" s="2381">
        <f t="shared" si="0"/>
        <v>0</v>
      </c>
      <c r="N70" s="2382" t="s">
        <v>363</v>
      </c>
      <c r="O70" s="2381"/>
      <c r="P70" s="2381"/>
      <c r="Q70" s="2377">
        <v>71.5</v>
      </c>
      <c r="R70" s="2378">
        <f t="shared" si="1"/>
        <v>71.5</v>
      </c>
      <c r="S70" s="2393" t="s">
        <v>5603</v>
      </c>
      <c r="U70" s="2380">
        <v>108.7</v>
      </c>
      <c r="V70" s="2381">
        <f t="shared" si="6"/>
        <v>108.7</v>
      </c>
      <c r="W70" s="2385" t="s">
        <v>5604</v>
      </c>
      <c r="Y70" s="2380">
        <v>76.47</v>
      </c>
      <c r="Z70" s="2381">
        <f t="shared" si="7"/>
        <v>76.47</v>
      </c>
      <c r="AA70" s="2386" t="s">
        <v>2604</v>
      </c>
      <c r="AC70" s="2380"/>
      <c r="AD70" s="2381">
        <f t="shared" si="2"/>
        <v>0</v>
      </c>
      <c r="AE70" s="2386"/>
      <c r="AG70" s="2380">
        <v>95.94</v>
      </c>
      <c r="AH70" s="2381">
        <f t="shared" si="3"/>
        <v>95.94</v>
      </c>
      <c r="AI70" s="2386" t="s">
        <v>5605</v>
      </c>
      <c r="AK70" s="2380">
        <v>79.67</v>
      </c>
      <c r="AL70" s="2381">
        <f t="shared" si="4"/>
        <v>79.67</v>
      </c>
      <c r="AM70" s="2385" t="s">
        <v>5605</v>
      </c>
      <c r="AP70" s="2380">
        <v>0</v>
      </c>
      <c r="AQ70" s="2387">
        <f t="shared" si="5"/>
        <v>0</v>
      </c>
      <c r="AR70" s="2385" t="s">
        <v>363</v>
      </c>
    </row>
    <row r="71" spans="1:44">
      <c r="A71" s="977">
        <v>1340</v>
      </c>
      <c r="B71" s="976" t="s">
        <v>1398</v>
      </c>
      <c r="C71" s="976"/>
      <c r="D71" s="975" t="s">
        <v>2040</v>
      </c>
      <c r="E71" s="2376" t="s">
        <v>217</v>
      </c>
      <c r="F71" s="2376">
        <v>60</v>
      </c>
      <c r="H71" s="2380">
        <v>4.79</v>
      </c>
      <c r="I71" s="2381">
        <f t="shared" si="8"/>
        <v>287.39999999999998</v>
      </c>
      <c r="J71" s="2386" t="s">
        <v>5606</v>
      </c>
      <c r="L71" s="2380">
        <v>0</v>
      </c>
      <c r="M71" s="2381">
        <f t="shared" ref="M71:M134" si="9">+L71*$F71</f>
        <v>0</v>
      </c>
      <c r="N71" s="2382" t="s">
        <v>363</v>
      </c>
      <c r="O71" s="2381"/>
      <c r="P71" s="2381"/>
      <c r="Q71" s="2380">
        <v>3.2199999999999998</v>
      </c>
      <c r="R71" s="2381">
        <f t="shared" ref="R71:R134" si="10">+Q71*F71</f>
        <v>193.2</v>
      </c>
      <c r="S71" s="2384">
        <v>50000031</v>
      </c>
      <c r="U71" s="2380">
        <v>3.85</v>
      </c>
      <c r="V71" s="2381">
        <f t="shared" si="6"/>
        <v>231</v>
      </c>
      <c r="W71" s="2385" t="s">
        <v>5607</v>
      </c>
      <c r="Y71" s="2380">
        <v>2.36</v>
      </c>
      <c r="Z71" s="2381">
        <f t="shared" si="7"/>
        <v>141.6</v>
      </c>
      <c r="AA71" s="2386" t="s">
        <v>5608</v>
      </c>
      <c r="AC71" s="2380"/>
      <c r="AD71" s="2381">
        <f t="shared" ref="AD71:AD134" si="11">+AC71*F71</f>
        <v>0</v>
      </c>
      <c r="AE71" s="2386"/>
      <c r="AG71" s="2377">
        <v>2.0099999999999998</v>
      </c>
      <c r="AH71" s="2378">
        <f t="shared" ref="AH71:AH134" si="12">+AG71*F71</f>
        <v>120.6</v>
      </c>
      <c r="AI71" s="2379">
        <v>3476189</v>
      </c>
      <c r="AK71" s="2380">
        <v>2.2400000000000002</v>
      </c>
      <c r="AL71" s="2381">
        <f t="shared" ref="AL71:AL134" si="13">+AK71*F71</f>
        <v>134.4</v>
      </c>
      <c r="AM71" s="2385" t="s">
        <v>5609</v>
      </c>
      <c r="AP71" s="2380">
        <v>0</v>
      </c>
      <c r="AQ71" s="2387">
        <f t="shared" ref="AQ71:AQ134" si="14">+AP71*F71</f>
        <v>0</v>
      </c>
      <c r="AR71" s="2385" t="s">
        <v>363</v>
      </c>
    </row>
    <row r="72" spans="1:44">
      <c r="A72" s="2388">
        <v>1341</v>
      </c>
      <c r="B72" s="2389" t="s">
        <v>1400</v>
      </c>
      <c r="C72" s="2389"/>
      <c r="D72" s="2390" t="s">
        <v>1400</v>
      </c>
      <c r="E72" s="2391" t="s">
        <v>5610</v>
      </c>
      <c r="F72" s="2391">
        <v>2</v>
      </c>
      <c r="H72" s="2380">
        <v>149.30000000000001</v>
      </c>
      <c r="I72" s="2381">
        <f t="shared" si="8"/>
        <v>298.60000000000002</v>
      </c>
      <c r="J72" s="2386" t="s">
        <v>5611</v>
      </c>
      <c r="L72" s="2380">
        <v>0</v>
      </c>
      <c r="M72" s="2381">
        <f t="shared" si="9"/>
        <v>0</v>
      </c>
      <c r="N72" s="2382" t="s">
        <v>363</v>
      </c>
      <c r="O72" s="2381"/>
      <c r="P72" s="2381"/>
      <c r="Q72" s="2380">
        <v>154.01</v>
      </c>
      <c r="R72" s="2381">
        <f t="shared" si="10"/>
        <v>308.02</v>
      </c>
      <c r="S72" s="2384" t="s">
        <v>5612</v>
      </c>
      <c r="U72" s="2380">
        <v>170.8</v>
      </c>
      <c r="V72" s="2381">
        <f t="shared" ref="V72:V135" si="15">+U72*$F72</f>
        <v>341.6</v>
      </c>
      <c r="W72" s="2385" t="s">
        <v>5613</v>
      </c>
      <c r="Y72" s="2380">
        <v>151.19999999999999</v>
      </c>
      <c r="Z72" s="2381">
        <f t="shared" ref="Z72:Z135" si="16">+Y72*$F72</f>
        <v>302.39999999999998</v>
      </c>
      <c r="AA72" s="2386" t="s">
        <v>5614</v>
      </c>
      <c r="AC72" s="2380"/>
      <c r="AD72" s="2381">
        <f t="shared" si="11"/>
        <v>0</v>
      </c>
      <c r="AE72" s="2386"/>
      <c r="AG72" s="2380">
        <v>141.35</v>
      </c>
      <c r="AH72" s="2381">
        <f t="shared" si="12"/>
        <v>282.7</v>
      </c>
      <c r="AI72" s="2386" t="s">
        <v>5615</v>
      </c>
      <c r="AK72" s="2377">
        <v>20.34</v>
      </c>
      <c r="AL72" s="2378">
        <f t="shared" si="13"/>
        <v>40.68</v>
      </c>
      <c r="AM72" s="2392" t="s">
        <v>5616</v>
      </c>
      <c r="AP72" s="2380">
        <v>0</v>
      </c>
      <c r="AQ72" s="2387">
        <f t="shared" si="14"/>
        <v>0</v>
      </c>
      <c r="AR72" s="2385" t="s">
        <v>363</v>
      </c>
    </row>
    <row r="73" spans="1:44">
      <c r="A73" s="977">
        <v>1342</v>
      </c>
      <c r="B73" s="976" t="s">
        <v>1402</v>
      </c>
      <c r="C73" s="976"/>
      <c r="D73" s="975" t="s">
        <v>1402</v>
      </c>
      <c r="E73" s="2376" t="s">
        <v>5610</v>
      </c>
      <c r="F73" s="2376">
        <v>2</v>
      </c>
      <c r="H73" s="2380">
        <v>149.30000000000001</v>
      </c>
      <c r="I73" s="2381">
        <f t="shared" si="8"/>
        <v>298.60000000000002</v>
      </c>
      <c r="J73" s="2386" t="s">
        <v>5617</v>
      </c>
      <c r="L73" s="2380">
        <v>0</v>
      </c>
      <c r="M73" s="2381">
        <f t="shared" si="9"/>
        <v>0</v>
      </c>
      <c r="N73" s="2382" t="s">
        <v>363</v>
      </c>
      <c r="O73" s="2381"/>
      <c r="P73" s="2381"/>
      <c r="Q73" s="2380">
        <v>176.01</v>
      </c>
      <c r="R73" s="2381">
        <f t="shared" si="10"/>
        <v>352.02</v>
      </c>
      <c r="S73" s="2384" t="s">
        <v>5618</v>
      </c>
      <c r="U73" s="2380">
        <v>200</v>
      </c>
      <c r="V73" s="2381">
        <f t="shared" si="15"/>
        <v>400</v>
      </c>
      <c r="W73" s="2385" t="s">
        <v>5619</v>
      </c>
      <c r="Y73" s="2380">
        <v>179.1</v>
      </c>
      <c r="Z73" s="2381">
        <f t="shared" si="16"/>
        <v>358.2</v>
      </c>
      <c r="AA73" s="2386" t="s">
        <v>5620</v>
      </c>
      <c r="AC73" s="2380"/>
      <c r="AD73" s="2381">
        <f t="shared" si="11"/>
        <v>0</v>
      </c>
      <c r="AE73" s="2386"/>
      <c r="AG73" s="2380">
        <v>141.35</v>
      </c>
      <c r="AH73" s="2381">
        <f t="shared" si="12"/>
        <v>282.7</v>
      </c>
      <c r="AI73" s="2386" t="s">
        <v>5619</v>
      </c>
      <c r="AK73" s="2377">
        <v>18.600000000000001</v>
      </c>
      <c r="AL73" s="2378">
        <f t="shared" si="13"/>
        <v>37.200000000000003</v>
      </c>
      <c r="AM73" s="2392" t="s">
        <v>5621</v>
      </c>
      <c r="AP73" s="2380">
        <v>0</v>
      </c>
      <c r="AQ73" s="2387">
        <f t="shared" si="14"/>
        <v>0</v>
      </c>
      <c r="AR73" s="2385" t="s">
        <v>363</v>
      </c>
    </row>
    <row r="74" spans="1:44" ht="30">
      <c r="A74" s="2388">
        <v>1344</v>
      </c>
      <c r="B74" s="2389" t="s">
        <v>2043</v>
      </c>
      <c r="C74" s="2389"/>
      <c r="D74" s="2390"/>
      <c r="E74" s="2391" t="s">
        <v>217</v>
      </c>
      <c r="F74" s="2391">
        <v>1</v>
      </c>
      <c r="H74" s="2380">
        <v>240</v>
      </c>
      <c r="I74" s="2381">
        <f t="shared" si="8"/>
        <v>240</v>
      </c>
      <c r="J74" s="2386" t="s">
        <v>5622</v>
      </c>
      <c r="L74" s="2380">
        <v>0</v>
      </c>
      <c r="M74" s="2381">
        <f t="shared" si="9"/>
        <v>0</v>
      </c>
      <c r="N74" s="2382" t="s">
        <v>363</v>
      </c>
      <c r="O74" s="2381"/>
      <c r="P74" s="2381"/>
      <c r="Q74" s="2380">
        <v>243.37</v>
      </c>
      <c r="R74" s="2381">
        <f t="shared" si="10"/>
        <v>243.37</v>
      </c>
      <c r="S74" s="2384" t="s">
        <v>5623</v>
      </c>
      <c r="U74" s="2380"/>
      <c r="V74" s="2381">
        <f t="shared" si="15"/>
        <v>0</v>
      </c>
      <c r="W74" s="2385" t="s">
        <v>798</v>
      </c>
      <c r="Y74" s="2380">
        <v>268.10000000000002</v>
      </c>
      <c r="Z74" s="2381">
        <f t="shared" si="16"/>
        <v>268.10000000000002</v>
      </c>
      <c r="AA74" s="2386" t="s">
        <v>2603</v>
      </c>
      <c r="AC74" s="2380"/>
      <c r="AD74" s="2381">
        <f t="shared" si="11"/>
        <v>0</v>
      </c>
      <c r="AE74" s="2386"/>
      <c r="AG74" s="2380">
        <v>0</v>
      </c>
      <c r="AH74" s="2381">
        <f t="shared" si="12"/>
        <v>0</v>
      </c>
      <c r="AI74" s="2386" t="s">
        <v>798</v>
      </c>
      <c r="AK74" s="2377">
        <v>179.54</v>
      </c>
      <c r="AL74" s="2378">
        <f t="shared" si="13"/>
        <v>179.54</v>
      </c>
      <c r="AM74" s="2392" t="s">
        <v>5624</v>
      </c>
      <c r="AP74" s="2380">
        <v>0</v>
      </c>
      <c r="AQ74" s="2387">
        <f t="shared" si="14"/>
        <v>0</v>
      </c>
      <c r="AR74" s="2385" t="s">
        <v>363</v>
      </c>
    </row>
    <row r="75" spans="1:44">
      <c r="A75" s="977">
        <v>1349</v>
      </c>
      <c r="B75" s="976" t="s">
        <v>2044</v>
      </c>
      <c r="C75" s="976"/>
      <c r="D75" s="975" t="s">
        <v>5625</v>
      </c>
      <c r="E75" s="2376" t="s">
        <v>217</v>
      </c>
      <c r="F75" s="2376">
        <v>22</v>
      </c>
      <c r="H75" s="2380">
        <v>0.45200000000000001</v>
      </c>
      <c r="I75" s="2381">
        <f t="shared" ref="I75:I140" si="17">+H75*F75</f>
        <v>9.9440000000000008</v>
      </c>
      <c r="J75" s="2386" t="s">
        <v>5626</v>
      </c>
      <c r="L75" s="2380">
        <v>0</v>
      </c>
      <c r="M75" s="2381">
        <f t="shared" si="9"/>
        <v>0</v>
      </c>
      <c r="N75" s="2382" t="s">
        <v>363</v>
      </c>
      <c r="O75" s="2381"/>
      <c r="P75" s="2381"/>
      <c r="Q75" s="2380">
        <v>0.31</v>
      </c>
      <c r="R75" s="2381">
        <f t="shared" si="10"/>
        <v>6.82</v>
      </c>
      <c r="S75" s="2384" t="s">
        <v>5627</v>
      </c>
      <c r="U75" s="2380"/>
      <c r="V75" s="2381">
        <f t="shared" si="15"/>
        <v>0</v>
      </c>
      <c r="W75" s="2385" t="s">
        <v>798</v>
      </c>
      <c r="Y75" s="2377">
        <v>0.1522</v>
      </c>
      <c r="Z75" s="2378">
        <f t="shared" si="16"/>
        <v>3.3483999999999998</v>
      </c>
      <c r="AA75" s="2379" t="s">
        <v>5628</v>
      </c>
      <c r="AC75" s="2380"/>
      <c r="AD75" s="2381">
        <f t="shared" si="11"/>
        <v>0</v>
      </c>
      <c r="AE75" s="2386"/>
      <c r="AG75" s="2380">
        <v>4.4400000000000004</v>
      </c>
      <c r="AH75" s="2381">
        <f t="shared" si="12"/>
        <v>97.68</v>
      </c>
      <c r="AI75" s="2386" t="s">
        <v>5629</v>
      </c>
      <c r="AK75" s="2380">
        <v>5.23</v>
      </c>
      <c r="AL75" s="2381">
        <f t="shared" si="13"/>
        <v>115.06</v>
      </c>
      <c r="AM75" s="2385" t="s">
        <v>5630</v>
      </c>
      <c r="AP75" s="2380">
        <v>0</v>
      </c>
      <c r="AQ75" s="2387">
        <f t="shared" si="14"/>
        <v>0</v>
      </c>
      <c r="AR75" s="2385" t="s">
        <v>363</v>
      </c>
    </row>
    <row r="76" spans="1:44">
      <c r="A76" s="2388">
        <v>1350</v>
      </c>
      <c r="B76" s="2389" t="s">
        <v>2046</v>
      </c>
      <c r="C76" s="2389"/>
      <c r="D76" s="2390" t="s">
        <v>5631</v>
      </c>
      <c r="E76" s="2391" t="s">
        <v>5610</v>
      </c>
      <c r="F76" s="2391">
        <v>250</v>
      </c>
      <c r="H76" s="2380">
        <v>3.85</v>
      </c>
      <c r="I76" s="2381">
        <f t="shared" si="17"/>
        <v>962.5</v>
      </c>
      <c r="J76" s="2386" t="s">
        <v>5617</v>
      </c>
      <c r="L76" s="2380">
        <v>0</v>
      </c>
      <c r="M76" s="2381">
        <f t="shared" si="9"/>
        <v>0</v>
      </c>
      <c r="N76" s="2382" t="s">
        <v>363</v>
      </c>
      <c r="O76" s="2381"/>
      <c r="P76" s="2381"/>
      <c r="Q76" s="2377">
        <v>2.65</v>
      </c>
      <c r="R76" s="2378">
        <f t="shared" si="10"/>
        <v>662.5</v>
      </c>
      <c r="S76" s="2393" t="s">
        <v>5632</v>
      </c>
      <c r="U76" s="2380">
        <v>4.5199999999999996</v>
      </c>
      <c r="V76" s="2381">
        <f t="shared" si="15"/>
        <v>1130</v>
      </c>
      <c r="W76" s="2385" t="s">
        <v>5633</v>
      </c>
      <c r="Y76" s="2380">
        <v>4.5599999999999996</v>
      </c>
      <c r="Z76" s="2381">
        <f t="shared" si="16"/>
        <v>1140</v>
      </c>
      <c r="AA76" s="2386" t="s">
        <v>5634</v>
      </c>
      <c r="AC76" s="2380"/>
      <c r="AD76" s="2381">
        <f t="shared" si="11"/>
        <v>0</v>
      </c>
      <c r="AE76" s="2386"/>
      <c r="AG76" s="2380">
        <v>4.34</v>
      </c>
      <c r="AH76" s="2381">
        <f t="shared" si="12"/>
        <v>1085</v>
      </c>
      <c r="AI76" s="2386" t="s">
        <v>5635</v>
      </c>
      <c r="AK76" s="2380">
        <v>5.4</v>
      </c>
      <c r="AL76" s="2381">
        <f t="shared" si="13"/>
        <v>1350</v>
      </c>
      <c r="AM76" s="2385" t="s">
        <v>5636</v>
      </c>
      <c r="AP76" s="2380">
        <v>0</v>
      </c>
      <c r="AQ76" s="2387">
        <f t="shared" si="14"/>
        <v>0</v>
      </c>
      <c r="AR76" s="2385" t="s">
        <v>363</v>
      </c>
    </row>
    <row r="77" spans="1:44">
      <c r="A77" s="977">
        <v>1357</v>
      </c>
      <c r="B77" s="976" t="s">
        <v>2048</v>
      </c>
      <c r="C77" s="976"/>
      <c r="D77" s="975" t="s">
        <v>2601</v>
      </c>
      <c r="E77" s="2376" t="s">
        <v>217</v>
      </c>
      <c r="F77" s="2376">
        <v>1</v>
      </c>
      <c r="H77" s="2380"/>
      <c r="I77" s="2381">
        <f t="shared" si="17"/>
        <v>0</v>
      </c>
      <c r="J77" s="2386" t="s">
        <v>5388</v>
      </c>
      <c r="L77" s="2380">
        <v>0</v>
      </c>
      <c r="M77" s="2381">
        <f t="shared" si="9"/>
        <v>0</v>
      </c>
      <c r="N77" s="2382" t="s">
        <v>363</v>
      </c>
      <c r="O77" s="2381"/>
      <c r="P77" s="2381"/>
      <c r="Q77" s="2377">
        <v>94.77</v>
      </c>
      <c r="R77" s="2378">
        <f t="shared" si="10"/>
        <v>94.77</v>
      </c>
      <c r="S77" s="2393" t="s">
        <v>5637</v>
      </c>
      <c r="U77" s="2380"/>
      <c r="V77" s="2381">
        <f t="shared" si="15"/>
        <v>0</v>
      </c>
      <c r="W77" s="2394" t="s">
        <v>798</v>
      </c>
      <c r="Y77" s="2380"/>
      <c r="Z77" s="2381">
        <f t="shared" si="16"/>
        <v>0</v>
      </c>
      <c r="AA77" s="2386"/>
      <c r="AC77" s="2380"/>
      <c r="AD77" s="2381">
        <f t="shared" si="11"/>
        <v>0</v>
      </c>
      <c r="AE77" s="2386"/>
      <c r="AG77" s="2380">
        <v>0</v>
      </c>
      <c r="AH77" s="2381">
        <f t="shared" si="12"/>
        <v>0</v>
      </c>
      <c r="AI77" s="2386" t="s">
        <v>798</v>
      </c>
      <c r="AK77" s="2380"/>
      <c r="AL77" s="2381">
        <f t="shared" si="13"/>
        <v>0</v>
      </c>
      <c r="AM77" s="2385" t="s">
        <v>798</v>
      </c>
      <c r="AP77" s="2380">
        <v>0</v>
      </c>
      <c r="AQ77" s="2387">
        <f t="shared" si="14"/>
        <v>0</v>
      </c>
      <c r="AR77" s="2385" t="s">
        <v>363</v>
      </c>
    </row>
    <row r="78" spans="1:44" ht="30">
      <c r="A78" s="2388">
        <v>1361</v>
      </c>
      <c r="B78" s="2389" t="s">
        <v>1414</v>
      </c>
      <c r="C78" s="2389"/>
      <c r="D78" s="2390" t="s">
        <v>2052</v>
      </c>
      <c r="E78" s="2391" t="s">
        <v>217</v>
      </c>
      <c r="F78" s="2391">
        <v>1</v>
      </c>
      <c r="H78" s="2380"/>
      <c r="I78" s="2381">
        <f t="shared" si="17"/>
        <v>0</v>
      </c>
      <c r="J78" s="2386" t="s">
        <v>5388</v>
      </c>
      <c r="L78" s="2380">
        <v>0</v>
      </c>
      <c r="M78" s="2381">
        <f t="shared" si="9"/>
        <v>0</v>
      </c>
      <c r="N78" s="2382" t="s">
        <v>363</v>
      </c>
      <c r="O78" s="2381"/>
      <c r="P78" s="2381"/>
      <c r="Q78" s="2380">
        <v>15.41</v>
      </c>
      <c r="R78" s="2381">
        <f t="shared" si="10"/>
        <v>15.41</v>
      </c>
      <c r="S78" s="2384" t="s">
        <v>5638</v>
      </c>
      <c r="U78" s="2380"/>
      <c r="V78" s="2381">
        <f t="shared" si="15"/>
        <v>0</v>
      </c>
      <c r="W78" s="2394" t="s">
        <v>798</v>
      </c>
      <c r="Y78" s="2380">
        <v>15.9</v>
      </c>
      <c r="Z78" s="2381">
        <f t="shared" si="16"/>
        <v>15.9</v>
      </c>
      <c r="AA78" s="2386" t="s">
        <v>2600</v>
      </c>
      <c r="AC78" s="2380"/>
      <c r="AD78" s="2381">
        <f t="shared" si="11"/>
        <v>0</v>
      </c>
      <c r="AE78" s="2386"/>
      <c r="AG78" s="2377">
        <v>14.74</v>
      </c>
      <c r="AH78" s="2378">
        <f t="shared" si="12"/>
        <v>14.74</v>
      </c>
      <c r="AI78" s="2379" t="s">
        <v>5639</v>
      </c>
      <c r="AK78" s="2380">
        <v>16.7</v>
      </c>
      <c r="AL78" s="2381">
        <f t="shared" si="13"/>
        <v>16.7</v>
      </c>
      <c r="AM78" s="2385" t="s">
        <v>5640</v>
      </c>
      <c r="AP78" s="2380">
        <v>0</v>
      </c>
      <c r="AQ78" s="2387">
        <f t="shared" si="14"/>
        <v>0</v>
      </c>
      <c r="AR78" s="2385" t="s">
        <v>363</v>
      </c>
    </row>
    <row r="79" spans="1:44" ht="30">
      <c r="A79" s="977">
        <v>1362</v>
      </c>
      <c r="B79" s="976" t="s">
        <v>2053</v>
      </c>
      <c r="C79" s="976"/>
      <c r="D79" s="975" t="s">
        <v>2054</v>
      </c>
      <c r="E79" s="2376" t="s">
        <v>2055</v>
      </c>
      <c r="F79" s="2376">
        <v>4</v>
      </c>
      <c r="H79" s="2380">
        <v>494.56</v>
      </c>
      <c r="I79" s="2381">
        <f t="shared" si="17"/>
        <v>1978.24</v>
      </c>
      <c r="J79" s="2386" t="s">
        <v>5641</v>
      </c>
      <c r="L79" s="2380">
        <v>0</v>
      </c>
      <c r="M79" s="2381">
        <f t="shared" si="9"/>
        <v>0</v>
      </c>
      <c r="N79" s="2382" t="s">
        <v>363</v>
      </c>
      <c r="O79" s="2381"/>
      <c r="P79" s="2381"/>
      <c r="Q79" s="2380">
        <v>494.96999999999997</v>
      </c>
      <c r="R79" s="2381">
        <f t="shared" si="10"/>
        <v>1979.8799999999999</v>
      </c>
      <c r="S79" s="2384" t="s">
        <v>5642</v>
      </c>
      <c r="U79" s="2377">
        <v>55.07</v>
      </c>
      <c r="V79" s="2378">
        <f t="shared" si="15"/>
        <v>220.28</v>
      </c>
      <c r="W79" s="2392" t="s">
        <v>5643</v>
      </c>
      <c r="Y79" s="2380">
        <v>508.94</v>
      </c>
      <c r="Z79" s="2381">
        <f t="shared" si="16"/>
        <v>2035.76</v>
      </c>
      <c r="AA79" s="2386" t="s">
        <v>5644</v>
      </c>
      <c r="AC79" s="2380"/>
      <c r="AD79" s="2381">
        <f t="shared" si="11"/>
        <v>0</v>
      </c>
      <c r="AE79" s="2386"/>
      <c r="AG79" s="2380">
        <v>0</v>
      </c>
      <c r="AH79" s="2381">
        <f t="shared" si="12"/>
        <v>0</v>
      </c>
      <c r="AI79" s="2386" t="s">
        <v>798</v>
      </c>
      <c r="AK79" s="2380">
        <v>65.41</v>
      </c>
      <c r="AL79" s="2381">
        <f t="shared" si="13"/>
        <v>261.64</v>
      </c>
      <c r="AM79" s="2385" t="s">
        <v>5645</v>
      </c>
      <c r="AP79" s="2380">
        <v>0</v>
      </c>
      <c r="AQ79" s="2387">
        <f t="shared" si="14"/>
        <v>0</v>
      </c>
      <c r="AR79" s="2385" t="s">
        <v>363</v>
      </c>
    </row>
    <row r="80" spans="1:44" ht="15" customHeight="1">
      <c r="A80" s="2388">
        <v>1380</v>
      </c>
      <c r="B80" s="2389" t="s">
        <v>2061</v>
      </c>
      <c r="C80" s="2389"/>
      <c r="D80" s="2390"/>
      <c r="E80" s="2391" t="s">
        <v>217</v>
      </c>
      <c r="F80" s="2391">
        <v>1</v>
      </c>
      <c r="H80" s="2377">
        <v>41.99</v>
      </c>
      <c r="I80" s="2378">
        <f t="shared" si="17"/>
        <v>41.99</v>
      </c>
      <c r="J80" s="2379" t="s">
        <v>5646</v>
      </c>
      <c r="L80" s="2380">
        <v>0</v>
      </c>
      <c r="M80" s="2381">
        <f t="shared" si="9"/>
        <v>0</v>
      </c>
      <c r="N80" s="2382" t="s">
        <v>363</v>
      </c>
      <c r="O80" s="2381"/>
      <c r="P80" s="2381"/>
      <c r="Q80" s="2380">
        <v>132.01</v>
      </c>
      <c r="R80" s="2381">
        <f t="shared" si="10"/>
        <v>132.01</v>
      </c>
      <c r="S80" s="2384" t="s">
        <v>5647</v>
      </c>
      <c r="U80" s="2380">
        <v>65.52</v>
      </c>
      <c r="V80" s="2381">
        <f t="shared" si="15"/>
        <v>65.52</v>
      </c>
      <c r="W80" s="2385" t="s">
        <v>5648</v>
      </c>
      <c r="Y80" s="2380">
        <v>127.23</v>
      </c>
      <c r="Z80" s="2381">
        <f t="shared" si="16"/>
        <v>127.23</v>
      </c>
      <c r="AA80" s="2386" t="s">
        <v>2599</v>
      </c>
      <c r="AC80" s="2380"/>
      <c r="AD80" s="2381">
        <f t="shared" si="11"/>
        <v>0</v>
      </c>
      <c r="AE80" s="2386"/>
      <c r="AG80" s="2380">
        <v>56.54</v>
      </c>
      <c r="AH80" s="2381">
        <f t="shared" si="12"/>
        <v>56.54</v>
      </c>
      <c r="AI80" s="2386" t="s">
        <v>5649</v>
      </c>
      <c r="AK80" s="2380">
        <v>122.09</v>
      </c>
      <c r="AL80" s="2381">
        <f t="shared" si="13"/>
        <v>122.09</v>
      </c>
      <c r="AM80" s="2385" t="s">
        <v>2598</v>
      </c>
      <c r="AP80" s="2380">
        <v>0</v>
      </c>
      <c r="AQ80" s="2387">
        <f t="shared" si="14"/>
        <v>0</v>
      </c>
      <c r="AR80" s="2385" t="s">
        <v>363</v>
      </c>
    </row>
    <row r="81" spans="1:45" ht="21" customHeight="1">
      <c r="A81" s="977">
        <v>1381</v>
      </c>
      <c r="B81" s="976" t="s">
        <v>5650</v>
      </c>
      <c r="C81" s="976"/>
      <c r="D81" s="975"/>
      <c r="E81" s="2376" t="s">
        <v>217</v>
      </c>
      <c r="F81" s="2376">
        <v>3</v>
      </c>
      <c r="H81" s="2377">
        <v>207</v>
      </c>
      <c r="I81" s="2378">
        <f t="shared" si="17"/>
        <v>621</v>
      </c>
      <c r="J81" s="2379" t="s">
        <v>5651</v>
      </c>
      <c r="L81" s="2380">
        <v>0</v>
      </c>
      <c r="M81" s="2381">
        <f t="shared" si="9"/>
        <v>0</v>
      </c>
      <c r="N81" s="2382" t="s">
        <v>363</v>
      </c>
      <c r="O81" s="2381"/>
      <c r="P81" s="2381"/>
      <c r="Q81" s="2380">
        <v>297.01</v>
      </c>
      <c r="R81" s="2381">
        <f t="shared" si="10"/>
        <v>891.03</v>
      </c>
      <c r="S81" s="2384" t="s">
        <v>5652</v>
      </c>
      <c r="U81" s="2380">
        <v>369</v>
      </c>
      <c r="V81" s="2381">
        <f t="shared" si="15"/>
        <v>1107</v>
      </c>
      <c r="W81" s="2385" t="s">
        <v>5653</v>
      </c>
      <c r="Y81" s="2380"/>
      <c r="Z81" s="2381">
        <f t="shared" si="16"/>
        <v>0</v>
      </c>
      <c r="AA81" s="2386"/>
      <c r="AC81" s="2380"/>
      <c r="AD81" s="2381">
        <f t="shared" si="11"/>
        <v>0</v>
      </c>
      <c r="AE81" s="2386"/>
      <c r="AG81" s="2380">
        <v>312.27999999999997</v>
      </c>
      <c r="AH81" s="2381">
        <f t="shared" si="12"/>
        <v>936.83999999999992</v>
      </c>
      <c r="AI81" s="2386" t="s">
        <v>5654</v>
      </c>
      <c r="AK81" s="2380"/>
      <c r="AL81" s="2381">
        <f t="shared" si="13"/>
        <v>0</v>
      </c>
      <c r="AM81" s="2385" t="s">
        <v>798</v>
      </c>
      <c r="AP81" s="2380">
        <v>0</v>
      </c>
      <c r="AQ81" s="2387">
        <f t="shared" si="14"/>
        <v>0</v>
      </c>
      <c r="AR81" s="2385" t="s">
        <v>363</v>
      </c>
    </row>
    <row r="82" spans="1:45">
      <c r="A82" s="2388">
        <v>1382</v>
      </c>
      <c r="B82" s="2389" t="s">
        <v>5655</v>
      </c>
      <c r="C82" s="2389"/>
      <c r="D82" s="2390"/>
      <c r="E82" s="2391" t="s">
        <v>217</v>
      </c>
      <c r="F82" s="2391">
        <v>1</v>
      </c>
      <c r="H82" s="2377">
        <v>298.39999999999998</v>
      </c>
      <c r="I82" s="2378">
        <f t="shared" si="17"/>
        <v>298.39999999999998</v>
      </c>
      <c r="J82" s="2379" t="s">
        <v>5656</v>
      </c>
      <c r="L82" s="2380">
        <v>0</v>
      </c>
      <c r="M82" s="2381">
        <f t="shared" si="9"/>
        <v>0</v>
      </c>
      <c r="N82" s="2382" t="s">
        <v>363</v>
      </c>
      <c r="O82" s="2381"/>
      <c r="P82" s="2381"/>
      <c r="Q82" s="2380">
        <v>569.9</v>
      </c>
      <c r="R82" s="2381">
        <f t="shared" si="10"/>
        <v>569.9</v>
      </c>
      <c r="S82" s="2384" t="s">
        <v>5657</v>
      </c>
      <c r="U82" s="2380">
        <v>450</v>
      </c>
      <c r="V82" s="2381">
        <f t="shared" si="15"/>
        <v>450</v>
      </c>
      <c r="W82" s="2385" t="s">
        <v>5658</v>
      </c>
      <c r="Y82" s="2380"/>
      <c r="Z82" s="2381">
        <f t="shared" si="16"/>
        <v>0</v>
      </c>
      <c r="AA82" s="2386"/>
      <c r="AC82" s="2380"/>
      <c r="AD82" s="2381">
        <f t="shared" si="11"/>
        <v>0</v>
      </c>
      <c r="AE82" s="2386"/>
      <c r="AG82" s="2380">
        <v>353.36</v>
      </c>
      <c r="AH82" s="2381">
        <f t="shared" si="12"/>
        <v>353.36</v>
      </c>
      <c r="AI82" s="2386" t="s">
        <v>5656</v>
      </c>
      <c r="AK82" s="2380">
        <v>318.48</v>
      </c>
      <c r="AL82" s="2381">
        <f t="shared" si="13"/>
        <v>318.48</v>
      </c>
      <c r="AM82" s="2385" t="s">
        <v>5656</v>
      </c>
      <c r="AP82" s="2380">
        <v>0</v>
      </c>
      <c r="AQ82" s="2387">
        <f t="shared" si="14"/>
        <v>0</v>
      </c>
      <c r="AR82" s="2385" t="s">
        <v>363</v>
      </c>
    </row>
    <row r="83" spans="1:45" ht="60">
      <c r="A83" s="2395">
        <v>1401</v>
      </c>
      <c r="B83" s="2396" t="s">
        <v>2062</v>
      </c>
      <c r="C83" s="2396"/>
      <c r="D83" s="2397" t="s">
        <v>5659</v>
      </c>
      <c r="E83" s="2398" t="s">
        <v>217</v>
      </c>
      <c r="F83" s="2398">
        <v>1</v>
      </c>
      <c r="G83" s="2399"/>
      <c r="H83" s="2400">
        <v>5.08</v>
      </c>
      <c r="I83" s="2401">
        <f t="shared" si="17"/>
        <v>5.08</v>
      </c>
      <c r="J83" s="2402" t="s">
        <v>5660</v>
      </c>
      <c r="K83" s="2399"/>
      <c r="L83" s="2400">
        <v>0</v>
      </c>
      <c r="M83" s="2401">
        <f t="shared" si="9"/>
        <v>0</v>
      </c>
      <c r="N83" s="2382" t="s">
        <v>363</v>
      </c>
      <c r="O83" s="2399"/>
      <c r="P83" s="2399"/>
      <c r="Q83" s="2400">
        <v>9.31</v>
      </c>
      <c r="R83" s="2401">
        <f t="shared" si="10"/>
        <v>9.31</v>
      </c>
      <c r="S83" s="2384" t="s">
        <v>5661</v>
      </c>
      <c r="T83" s="2399"/>
      <c r="U83" s="2400"/>
      <c r="V83" s="2381">
        <f t="shared" si="15"/>
        <v>0</v>
      </c>
      <c r="W83" s="2385" t="s">
        <v>798</v>
      </c>
      <c r="X83" s="2399"/>
      <c r="Y83" s="2400"/>
      <c r="Z83" s="2401">
        <f t="shared" si="16"/>
        <v>0</v>
      </c>
      <c r="AA83" s="2402"/>
      <c r="AB83" s="2399"/>
      <c r="AC83" s="2400"/>
      <c r="AD83" s="2401">
        <f t="shared" si="11"/>
        <v>0</v>
      </c>
      <c r="AE83" s="2402"/>
      <c r="AF83" s="2399"/>
      <c r="AG83" s="2400">
        <v>14.95</v>
      </c>
      <c r="AH83" s="2401">
        <f t="shared" si="12"/>
        <v>14.95</v>
      </c>
      <c r="AI83" s="2402">
        <v>76826</v>
      </c>
      <c r="AJ83" s="2399"/>
      <c r="AK83" s="2400">
        <v>8.57</v>
      </c>
      <c r="AL83" s="2401">
        <f t="shared" si="13"/>
        <v>8.57</v>
      </c>
      <c r="AM83" s="2403" t="s">
        <v>5662</v>
      </c>
      <c r="AN83" s="2399"/>
      <c r="AO83" s="2399"/>
      <c r="AP83" s="2380">
        <v>0</v>
      </c>
      <c r="AQ83" s="2387">
        <f t="shared" si="14"/>
        <v>0</v>
      </c>
      <c r="AR83" s="2385" t="s">
        <v>363</v>
      </c>
      <c r="AS83" s="2399"/>
    </row>
    <row r="84" spans="1:45" ht="60">
      <c r="A84" s="2395">
        <v>1402</v>
      </c>
      <c r="B84" s="2396" t="s">
        <v>2064</v>
      </c>
      <c r="C84" s="2396"/>
      <c r="D84" s="2397" t="s">
        <v>5663</v>
      </c>
      <c r="E84" s="2398" t="s">
        <v>217</v>
      </c>
      <c r="F84" s="2398">
        <v>1</v>
      </c>
      <c r="G84" s="2399"/>
      <c r="H84" s="2400">
        <v>5.08</v>
      </c>
      <c r="I84" s="2401">
        <f t="shared" si="17"/>
        <v>5.08</v>
      </c>
      <c r="J84" s="2402" t="s">
        <v>5664</v>
      </c>
      <c r="K84" s="2399"/>
      <c r="L84" s="2400">
        <v>0</v>
      </c>
      <c r="M84" s="2401">
        <f t="shared" si="9"/>
        <v>0</v>
      </c>
      <c r="N84" s="2382" t="s">
        <v>363</v>
      </c>
      <c r="O84" s="2399"/>
      <c r="P84" s="2399"/>
      <c r="Q84" s="2400">
        <v>9.879999999999999</v>
      </c>
      <c r="R84" s="2401">
        <f t="shared" si="10"/>
        <v>9.879999999999999</v>
      </c>
      <c r="S84" s="2384" t="s">
        <v>5665</v>
      </c>
      <c r="T84" s="2399"/>
      <c r="U84" s="2400"/>
      <c r="V84" s="2381">
        <f t="shared" si="15"/>
        <v>0</v>
      </c>
      <c r="W84" s="2385" t="s">
        <v>798</v>
      </c>
      <c r="X84" s="2399"/>
      <c r="Y84" s="2400"/>
      <c r="Z84" s="2401">
        <f t="shared" si="16"/>
        <v>0</v>
      </c>
      <c r="AA84" s="2402"/>
      <c r="AB84" s="2399"/>
      <c r="AC84" s="2400"/>
      <c r="AD84" s="2401">
        <f t="shared" si="11"/>
        <v>0</v>
      </c>
      <c r="AE84" s="2402"/>
      <c r="AF84" s="2399"/>
      <c r="AG84" s="2400">
        <v>14.95</v>
      </c>
      <c r="AH84" s="2401">
        <f t="shared" si="12"/>
        <v>14.95</v>
      </c>
      <c r="AI84" s="2402">
        <v>76827</v>
      </c>
      <c r="AJ84" s="2399"/>
      <c r="AK84" s="2400">
        <v>9.25</v>
      </c>
      <c r="AL84" s="2401">
        <f t="shared" si="13"/>
        <v>9.25</v>
      </c>
      <c r="AM84" s="2403" t="s">
        <v>5666</v>
      </c>
      <c r="AN84" s="2399"/>
      <c r="AO84" s="2399"/>
      <c r="AP84" s="2380">
        <v>0</v>
      </c>
      <c r="AQ84" s="2387">
        <f t="shared" si="14"/>
        <v>0</v>
      </c>
      <c r="AR84" s="2385" t="s">
        <v>363</v>
      </c>
      <c r="AS84" s="2399"/>
    </row>
    <row r="85" spans="1:45" ht="30">
      <c r="A85" s="977">
        <v>1403</v>
      </c>
      <c r="B85" s="976" t="s">
        <v>2066</v>
      </c>
      <c r="C85" s="976"/>
      <c r="D85" s="975"/>
      <c r="E85" s="2376" t="s">
        <v>2067</v>
      </c>
      <c r="F85" s="2376">
        <v>1</v>
      </c>
      <c r="H85" s="2377">
        <v>8.7899999999999991</v>
      </c>
      <c r="I85" s="2378">
        <f t="shared" si="17"/>
        <v>8.7899999999999991</v>
      </c>
      <c r="J85" s="2379" t="s">
        <v>5667</v>
      </c>
      <c r="L85" s="2380">
        <v>0</v>
      </c>
      <c r="M85" s="2381">
        <f t="shared" si="9"/>
        <v>0</v>
      </c>
      <c r="N85" s="2382" t="s">
        <v>363</v>
      </c>
      <c r="O85" s="2381"/>
      <c r="P85" s="2381"/>
      <c r="Q85" s="2380">
        <v>22.01</v>
      </c>
      <c r="R85" s="2381">
        <f t="shared" si="10"/>
        <v>22.01</v>
      </c>
      <c r="S85" s="2384" t="s">
        <v>5668</v>
      </c>
      <c r="U85" s="2380">
        <v>30</v>
      </c>
      <c r="V85" s="2381">
        <f t="shared" si="15"/>
        <v>30</v>
      </c>
      <c r="W85" s="2385" t="s">
        <v>5669</v>
      </c>
      <c r="Y85" s="2380">
        <v>12.78</v>
      </c>
      <c r="Z85" s="2381">
        <f t="shared" si="16"/>
        <v>12.78</v>
      </c>
      <c r="AA85" s="2386" t="s">
        <v>2597</v>
      </c>
      <c r="AC85" s="2380">
        <v>11.39</v>
      </c>
      <c r="AD85" s="2381">
        <f t="shared" si="11"/>
        <v>11.39</v>
      </c>
      <c r="AE85" s="2386" t="s">
        <v>5670</v>
      </c>
      <c r="AG85" s="2380">
        <v>28.14</v>
      </c>
      <c r="AH85" s="2381">
        <f t="shared" si="12"/>
        <v>28.14</v>
      </c>
      <c r="AI85" s="2386">
        <v>47137</v>
      </c>
      <c r="AK85" s="2380">
        <v>22.65</v>
      </c>
      <c r="AL85" s="2381">
        <f t="shared" si="13"/>
        <v>22.65</v>
      </c>
      <c r="AM85" s="2385" t="s">
        <v>5671</v>
      </c>
      <c r="AP85" s="2380">
        <v>0</v>
      </c>
      <c r="AQ85" s="2387">
        <f t="shared" si="14"/>
        <v>0</v>
      </c>
      <c r="AR85" s="2385" t="s">
        <v>363</v>
      </c>
    </row>
    <row r="86" spans="1:45" ht="30">
      <c r="A86" s="2388">
        <v>1431</v>
      </c>
      <c r="B86" s="2389" t="s">
        <v>5672</v>
      </c>
      <c r="C86" s="2389"/>
      <c r="D86" s="2390"/>
      <c r="E86" s="2391" t="s">
        <v>2017</v>
      </c>
      <c r="F86" s="2391">
        <v>10</v>
      </c>
      <c r="H86" s="2380">
        <v>10.81</v>
      </c>
      <c r="I86" s="2381">
        <f t="shared" si="17"/>
        <v>108.10000000000001</v>
      </c>
      <c r="J86" s="2386" t="s">
        <v>5673</v>
      </c>
      <c r="L86" s="2380">
        <v>0</v>
      </c>
      <c r="M86" s="2381">
        <f t="shared" si="9"/>
        <v>0</v>
      </c>
      <c r="N86" s="2382" t="s">
        <v>363</v>
      </c>
      <c r="O86" s="2381"/>
      <c r="P86" s="2381"/>
      <c r="Q86" s="2380">
        <v>12.33</v>
      </c>
      <c r="R86" s="2381">
        <f t="shared" si="10"/>
        <v>123.3</v>
      </c>
      <c r="S86" s="2384">
        <v>189200</v>
      </c>
      <c r="U86" s="2377">
        <v>10</v>
      </c>
      <c r="V86" s="2378">
        <f t="shared" si="15"/>
        <v>100</v>
      </c>
      <c r="W86" s="2392" t="s">
        <v>5674</v>
      </c>
      <c r="Y86" s="2380">
        <v>10.88</v>
      </c>
      <c r="Z86" s="2381">
        <f t="shared" si="16"/>
        <v>108.80000000000001</v>
      </c>
      <c r="AA86" s="2386" t="s">
        <v>5675</v>
      </c>
      <c r="AC86" s="2380"/>
      <c r="AD86" s="2381">
        <f t="shared" si="11"/>
        <v>0</v>
      </c>
      <c r="AE86" s="2386"/>
      <c r="AG86" s="2380">
        <v>11.34</v>
      </c>
      <c r="AH86" s="2381">
        <f t="shared" si="12"/>
        <v>113.4</v>
      </c>
      <c r="AI86" s="2386" t="s">
        <v>5676</v>
      </c>
      <c r="AK86" s="2380">
        <v>10.92</v>
      </c>
      <c r="AL86" s="2381">
        <f t="shared" si="13"/>
        <v>109.2</v>
      </c>
      <c r="AM86" s="2385" t="s">
        <v>5677</v>
      </c>
      <c r="AP86" s="2380">
        <v>0</v>
      </c>
      <c r="AQ86" s="2387">
        <f t="shared" si="14"/>
        <v>0</v>
      </c>
      <c r="AR86" s="2385" t="s">
        <v>363</v>
      </c>
    </row>
    <row r="87" spans="1:45" ht="30">
      <c r="A87" s="977">
        <v>1432</v>
      </c>
      <c r="B87" s="976" t="s">
        <v>5678</v>
      </c>
      <c r="C87" s="976"/>
      <c r="D87" s="975"/>
      <c r="E87" s="2376" t="s">
        <v>2017</v>
      </c>
      <c r="F87" s="2376">
        <v>160</v>
      </c>
      <c r="H87" s="2380">
        <v>10.81</v>
      </c>
      <c r="I87" s="2381">
        <f t="shared" si="17"/>
        <v>1729.6000000000001</v>
      </c>
      <c r="J87" s="2386" t="s">
        <v>5679</v>
      </c>
      <c r="L87" s="2380">
        <v>0</v>
      </c>
      <c r="M87" s="2381">
        <f t="shared" si="9"/>
        <v>0</v>
      </c>
      <c r="N87" s="2382" t="s">
        <v>363</v>
      </c>
      <c r="O87" s="2381"/>
      <c r="P87" s="2381"/>
      <c r="Q87" s="2380">
        <v>11</v>
      </c>
      <c r="R87" s="2381">
        <f t="shared" si="10"/>
        <v>1760</v>
      </c>
      <c r="S87" s="2384">
        <v>189300</v>
      </c>
      <c r="U87" s="2377">
        <v>10</v>
      </c>
      <c r="V87" s="2378">
        <f t="shared" si="15"/>
        <v>1600</v>
      </c>
      <c r="W87" s="2392" t="s">
        <v>5680</v>
      </c>
      <c r="Y87" s="2380">
        <v>10.88</v>
      </c>
      <c r="Z87" s="2381">
        <f t="shared" si="16"/>
        <v>1740.8000000000002</v>
      </c>
      <c r="AA87" s="2386" t="s">
        <v>5681</v>
      </c>
      <c r="AC87" s="2380"/>
      <c r="AD87" s="2381">
        <f t="shared" si="11"/>
        <v>0</v>
      </c>
      <c r="AE87" s="2386"/>
      <c r="AG87" s="2380">
        <v>11.34</v>
      </c>
      <c r="AH87" s="2381">
        <f t="shared" si="12"/>
        <v>1814.4</v>
      </c>
      <c r="AI87" s="2386" t="s">
        <v>5682</v>
      </c>
      <c r="AK87" s="2380">
        <v>10.92</v>
      </c>
      <c r="AL87" s="2381">
        <f t="shared" si="13"/>
        <v>1747.2</v>
      </c>
      <c r="AM87" s="2385" t="s">
        <v>5683</v>
      </c>
      <c r="AP87" s="2380">
        <v>0</v>
      </c>
      <c r="AQ87" s="2387">
        <f t="shared" si="14"/>
        <v>0</v>
      </c>
      <c r="AR87" s="2385" t="s">
        <v>363</v>
      </c>
    </row>
    <row r="88" spans="1:45" ht="30">
      <c r="A88" s="2388">
        <v>1433</v>
      </c>
      <c r="B88" s="2389" t="s">
        <v>5684</v>
      </c>
      <c r="C88" s="2389"/>
      <c r="D88" s="2390"/>
      <c r="E88" s="2391" t="s">
        <v>2017</v>
      </c>
      <c r="F88" s="2391">
        <v>70</v>
      </c>
      <c r="H88" s="2380">
        <v>10.81</v>
      </c>
      <c r="I88" s="2381">
        <f t="shared" si="17"/>
        <v>756.7</v>
      </c>
      <c r="J88" s="2386" t="s">
        <v>5685</v>
      </c>
      <c r="L88" s="2380">
        <v>0</v>
      </c>
      <c r="M88" s="2381">
        <f t="shared" si="9"/>
        <v>0</v>
      </c>
      <c r="N88" s="2382" t="s">
        <v>363</v>
      </c>
      <c r="O88" s="2381"/>
      <c r="P88" s="2381"/>
      <c r="Q88" s="2380">
        <v>11</v>
      </c>
      <c r="R88" s="2381">
        <f t="shared" si="10"/>
        <v>770</v>
      </c>
      <c r="S88" s="2384">
        <v>189350</v>
      </c>
      <c r="U88" s="2377">
        <v>10</v>
      </c>
      <c r="V88" s="2378">
        <f t="shared" si="15"/>
        <v>700</v>
      </c>
      <c r="W88" s="2392" t="s">
        <v>5686</v>
      </c>
      <c r="Y88" s="2380">
        <v>10.88</v>
      </c>
      <c r="Z88" s="2381">
        <f t="shared" si="16"/>
        <v>761.6</v>
      </c>
      <c r="AA88" s="2386" t="s">
        <v>5687</v>
      </c>
      <c r="AC88" s="2380"/>
      <c r="AD88" s="2381">
        <f t="shared" si="11"/>
        <v>0</v>
      </c>
      <c r="AE88" s="2386"/>
      <c r="AG88" s="2380">
        <v>11.34</v>
      </c>
      <c r="AH88" s="2381">
        <f t="shared" si="12"/>
        <v>793.8</v>
      </c>
      <c r="AI88" s="2386" t="s">
        <v>5688</v>
      </c>
      <c r="AK88" s="2380">
        <v>10.92</v>
      </c>
      <c r="AL88" s="2381">
        <f t="shared" si="13"/>
        <v>764.4</v>
      </c>
      <c r="AM88" s="2385" t="s">
        <v>5689</v>
      </c>
      <c r="AP88" s="2380">
        <v>0</v>
      </c>
      <c r="AQ88" s="2387">
        <f t="shared" si="14"/>
        <v>0</v>
      </c>
      <c r="AR88" s="2385" t="s">
        <v>363</v>
      </c>
    </row>
    <row r="89" spans="1:45" ht="30">
      <c r="A89" s="977">
        <v>1434</v>
      </c>
      <c r="B89" s="976" t="s">
        <v>5690</v>
      </c>
      <c r="C89" s="976"/>
      <c r="D89" s="975"/>
      <c r="E89" s="2376" t="s">
        <v>2017</v>
      </c>
      <c r="F89" s="2376">
        <v>10</v>
      </c>
      <c r="H89" s="2380">
        <v>10.81</v>
      </c>
      <c r="I89" s="2381">
        <f t="shared" si="17"/>
        <v>108.10000000000001</v>
      </c>
      <c r="J89" s="2386" t="s">
        <v>5691</v>
      </c>
      <c r="L89" s="2380">
        <v>0</v>
      </c>
      <c r="M89" s="2381">
        <f t="shared" si="9"/>
        <v>0</v>
      </c>
      <c r="N89" s="2382" t="s">
        <v>363</v>
      </c>
      <c r="O89" s="2381"/>
      <c r="P89" s="2381"/>
      <c r="Q89" s="2380">
        <v>11.12</v>
      </c>
      <c r="R89" s="2381">
        <f t="shared" si="10"/>
        <v>111.19999999999999</v>
      </c>
      <c r="S89" s="2384">
        <v>189400</v>
      </c>
      <c r="U89" s="2377">
        <v>10</v>
      </c>
      <c r="V89" s="2378">
        <f t="shared" si="15"/>
        <v>100</v>
      </c>
      <c r="W89" s="2392" t="s">
        <v>5692</v>
      </c>
      <c r="Y89" s="2380">
        <v>10.88</v>
      </c>
      <c r="Z89" s="2381">
        <f t="shared" si="16"/>
        <v>108.80000000000001</v>
      </c>
      <c r="AA89" s="2386" t="s">
        <v>5693</v>
      </c>
      <c r="AC89" s="2380"/>
      <c r="AD89" s="2381">
        <f t="shared" si="11"/>
        <v>0</v>
      </c>
      <c r="AE89" s="2386"/>
      <c r="AG89" s="2380">
        <v>11.34</v>
      </c>
      <c r="AH89" s="2381">
        <f t="shared" si="12"/>
        <v>113.4</v>
      </c>
      <c r="AI89" s="2386" t="s">
        <v>5694</v>
      </c>
      <c r="AK89" s="2380"/>
      <c r="AL89" s="2381">
        <f t="shared" si="13"/>
        <v>0</v>
      </c>
      <c r="AM89" s="2385" t="s">
        <v>798</v>
      </c>
      <c r="AP89" s="2380">
        <v>0</v>
      </c>
      <c r="AQ89" s="2387">
        <f t="shared" si="14"/>
        <v>0</v>
      </c>
      <c r="AR89" s="2385" t="s">
        <v>363</v>
      </c>
    </row>
    <row r="90" spans="1:45">
      <c r="A90" s="2388">
        <v>1411</v>
      </c>
      <c r="B90" s="2389" t="s">
        <v>2075</v>
      </c>
      <c r="C90" s="2389"/>
      <c r="D90" s="2390" t="s">
        <v>1437</v>
      </c>
      <c r="E90" s="2391" t="s">
        <v>217</v>
      </c>
      <c r="F90" s="2391">
        <v>25</v>
      </c>
      <c r="H90" s="2380">
        <v>0.85</v>
      </c>
      <c r="I90" s="2381">
        <f t="shared" si="17"/>
        <v>21.25</v>
      </c>
      <c r="J90" s="2386" t="s">
        <v>5695</v>
      </c>
      <c r="L90" s="2380">
        <v>0</v>
      </c>
      <c r="M90" s="2381">
        <f t="shared" si="9"/>
        <v>0</v>
      </c>
      <c r="N90" s="2382" t="s">
        <v>363</v>
      </c>
      <c r="O90" s="2381"/>
      <c r="P90" s="2381"/>
      <c r="Q90" s="2380">
        <v>0.63</v>
      </c>
      <c r="R90" s="2381">
        <f t="shared" si="10"/>
        <v>15.75</v>
      </c>
      <c r="S90" s="2384">
        <v>140045</v>
      </c>
      <c r="U90" s="2380">
        <v>0.98</v>
      </c>
      <c r="V90" s="2381">
        <f t="shared" si="15"/>
        <v>24.5</v>
      </c>
      <c r="W90" s="2385" t="s">
        <v>5696</v>
      </c>
      <c r="Y90" s="2380">
        <v>0.55000000000000004</v>
      </c>
      <c r="Z90" s="2381">
        <f t="shared" si="16"/>
        <v>13.750000000000002</v>
      </c>
      <c r="AA90" s="2386" t="s">
        <v>2596</v>
      </c>
      <c r="AC90" s="2380"/>
      <c r="AD90" s="2381">
        <f t="shared" si="11"/>
        <v>0</v>
      </c>
      <c r="AE90" s="2386"/>
      <c r="AG90" s="2380">
        <v>0.88</v>
      </c>
      <c r="AH90" s="2381">
        <f t="shared" si="12"/>
        <v>22</v>
      </c>
      <c r="AI90" s="2386" t="s">
        <v>5697</v>
      </c>
      <c r="AK90" s="2377">
        <v>0.44</v>
      </c>
      <c r="AL90" s="2378">
        <f t="shared" si="13"/>
        <v>11</v>
      </c>
      <c r="AM90" s="2392" t="s">
        <v>5698</v>
      </c>
      <c r="AP90" s="2380">
        <v>0</v>
      </c>
      <c r="AQ90" s="2387">
        <f t="shared" si="14"/>
        <v>0</v>
      </c>
      <c r="AR90" s="2385" t="s">
        <v>363</v>
      </c>
    </row>
    <row r="91" spans="1:45">
      <c r="A91" s="977">
        <v>1415</v>
      </c>
      <c r="B91" s="976" t="s">
        <v>1438</v>
      </c>
      <c r="C91" s="976"/>
      <c r="D91" s="975" t="s">
        <v>1439</v>
      </c>
      <c r="E91" s="2376" t="s">
        <v>217</v>
      </c>
      <c r="F91" s="2376">
        <v>100</v>
      </c>
      <c r="H91" s="2380">
        <v>6.57</v>
      </c>
      <c r="I91" s="2381">
        <f t="shared" si="17"/>
        <v>657</v>
      </c>
      <c r="J91" s="2386" t="s">
        <v>5699</v>
      </c>
      <c r="L91" s="2380">
        <v>0</v>
      </c>
      <c r="M91" s="2381">
        <f t="shared" si="9"/>
        <v>0</v>
      </c>
      <c r="N91" s="2382" t="s">
        <v>363</v>
      </c>
      <c r="O91" s="2381"/>
      <c r="P91" s="2381"/>
      <c r="Q91" s="2380">
        <v>3.3</v>
      </c>
      <c r="R91" s="2381">
        <f t="shared" si="10"/>
        <v>330</v>
      </c>
      <c r="S91" s="2384" t="s">
        <v>5700</v>
      </c>
      <c r="U91" s="2380"/>
      <c r="V91" s="2381">
        <f t="shared" si="15"/>
        <v>0</v>
      </c>
      <c r="W91" s="2385" t="s">
        <v>798</v>
      </c>
      <c r="Y91" s="2377">
        <v>3.07</v>
      </c>
      <c r="Z91" s="2378">
        <f t="shared" si="16"/>
        <v>307</v>
      </c>
      <c r="AA91" s="2379" t="s">
        <v>2595</v>
      </c>
      <c r="AC91" s="2380"/>
      <c r="AD91" s="2381">
        <f t="shared" si="11"/>
        <v>0</v>
      </c>
      <c r="AE91" s="2386"/>
      <c r="AG91" s="2380">
        <v>3.84</v>
      </c>
      <c r="AH91" s="2381">
        <f t="shared" si="12"/>
        <v>384</v>
      </c>
      <c r="AI91" s="2386"/>
      <c r="AK91" s="2380"/>
      <c r="AL91" s="2381">
        <f t="shared" si="13"/>
        <v>0</v>
      </c>
      <c r="AM91" s="2385" t="s">
        <v>798</v>
      </c>
      <c r="AP91" s="2380">
        <v>0</v>
      </c>
      <c r="AQ91" s="2387">
        <f t="shared" si="14"/>
        <v>0</v>
      </c>
      <c r="AR91" s="2385" t="s">
        <v>363</v>
      </c>
    </row>
    <row r="92" spans="1:45">
      <c r="A92" s="2388">
        <v>1417</v>
      </c>
      <c r="B92" s="2389" t="s">
        <v>1442</v>
      </c>
      <c r="C92" s="2389"/>
      <c r="D92" s="2390" t="s">
        <v>5701</v>
      </c>
      <c r="E92" s="2391" t="s">
        <v>5702</v>
      </c>
      <c r="F92" s="2391">
        <v>1</v>
      </c>
      <c r="H92" s="2380">
        <v>13.2</v>
      </c>
      <c r="I92" s="2381">
        <f t="shared" si="17"/>
        <v>13.2</v>
      </c>
      <c r="J92" s="2386" t="s">
        <v>5703</v>
      </c>
      <c r="L92" s="2380">
        <v>0</v>
      </c>
      <c r="M92" s="2381">
        <f t="shared" si="9"/>
        <v>0</v>
      </c>
      <c r="N92" s="2382" t="s">
        <v>363</v>
      </c>
      <c r="O92" s="2381"/>
      <c r="P92" s="2381"/>
      <c r="Q92" s="2380">
        <v>0</v>
      </c>
      <c r="R92" s="2381">
        <f t="shared" si="10"/>
        <v>0</v>
      </c>
      <c r="S92" s="2384" t="s">
        <v>4787</v>
      </c>
      <c r="U92" s="2380"/>
      <c r="V92" s="2381">
        <f t="shared" si="15"/>
        <v>0</v>
      </c>
      <c r="W92" s="2385" t="s">
        <v>798</v>
      </c>
      <c r="Y92" s="2380">
        <v>17.11</v>
      </c>
      <c r="Z92" s="2381">
        <f t="shared" si="16"/>
        <v>17.11</v>
      </c>
      <c r="AA92" s="2386" t="s">
        <v>5704</v>
      </c>
      <c r="AC92" s="2380"/>
      <c r="AD92" s="2381">
        <f t="shared" si="11"/>
        <v>0</v>
      </c>
      <c r="AE92" s="2386"/>
      <c r="AG92" s="2380">
        <v>17.86</v>
      </c>
      <c r="AH92" s="2381">
        <f t="shared" si="12"/>
        <v>17.86</v>
      </c>
      <c r="AI92" s="2386" t="s">
        <v>5705</v>
      </c>
      <c r="AK92" s="2377">
        <v>8.8000000000000007</v>
      </c>
      <c r="AL92" s="2378">
        <f t="shared" si="13"/>
        <v>8.8000000000000007</v>
      </c>
      <c r="AM92" s="2392" t="s">
        <v>5706</v>
      </c>
      <c r="AP92" s="2380">
        <v>0</v>
      </c>
      <c r="AQ92" s="2387">
        <f t="shared" si="14"/>
        <v>0</v>
      </c>
      <c r="AR92" s="2385" t="s">
        <v>363</v>
      </c>
    </row>
    <row r="93" spans="1:45">
      <c r="A93" s="977">
        <v>1420</v>
      </c>
      <c r="B93" s="976" t="s">
        <v>2076</v>
      </c>
      <c r="C93" s="976"/>
      <c r="D93" s="975" t="s">
        <v>2077</v>
      </c>
      <c r="E93" s="2376" t="s">
        <v>217</v>
      </c>
      <c r="F93" s="2376">
        <v>1</v>
      </c>
      <c r="H93" s="2380">
        <v>2.17</v>
      </c>
      <c r="I93" s="2381">
        <f t="shared" si="17"/>
        <v>2.17</v>
      </c>
      <c r="J93" s="2386" t="s">
        <v>5707</v>
      </c>
      <c r="L93" s="2380">
        <v>0</v>
      </c>
      <c r="M93" s="2381">
        <f t="shared" si="9"/>
        <v>0</v>
      </c>
      <c r="N93" s="2382" t="s">
        <v>363</v>
      </c>
      <c r="O93" s="2381"/>
      <c r="P93" s="2381"/>
      <c r="Q93" s="2380">
        <v>3.19</v>
      </c>
      <c r="R93" s="2381">
        <f t="shared" si="10"/>
        <v>3.19</v>
      </c>
      <c r="S93" s="2384">
        <v>93060</v>
      </c>
      <c r="U93" s="2380">
        <v>2.31</v>
      </c>
      <c r="V93" s="2381">
        <f t="shared" si="15"/>
        <v>2.31</v>
      </c>
      <c r="W93" s="2385" t="s">
        <v>5708</v>
      </c>
      <c r="Y93" s="2380">
        <v>1.17</v>
      </c>
      <c r="Z93" s="2381">
        <f t="shared" si="16"/>
        <v>1.17</v>
      </c>
      <c r="AA93" s="2386" t="s">
        <v>5709</v>
      </c>
      <c r="AC93" s="2380"/>
      <c r="AD93" s="2381">
        <f t="shared" si="11"/>
        <v>0</v>
      </c>
      <c r="AE93" s="2386"/>
      <c r="AG93" s="2377">
        <v>1.1499999999999999</v>
      </c>
      <c r="AH93" s="2378">
        <f t="shared" si="12"/>
        <v>1.1499999999999999</v>
      </c>
      <c r="AI93" s="2379" t="s">
        <v>5710</v>
      </c>
      <c r="AK93" s="2380">
        <v>4.6900000000000004</v>
      </c>
      <c r="AL93" s="2381">
        <f t="shared" si="13"/>
        <v>4.6900000000000004</v>
      </c>
      <c r="AM93" s="2385" t="s">
        <v>5711</v>
      </c>
      <c r="AP93" s="2380">
        <v>0</v>
      </c>
      <c r="AQ93" s="2387">
        <f t="shared" si="14"/>
        <v>0</v>
      </c>
      <c r="AR93" s="2385" t="s">
        <v>363</v>
      </c>
    </row>
    <row r="94" spans="1:45">
      <c r="A94" s="2388">
        <v>1427</v>
      </c>
      <c r="B94" s="2389" t="s">
        <v>1448</v>
      </c>
      <c r="C94" s="2389"/>
      <c r="D94" s="2390"/>
      <c r="E94" s="2391" t="s">
        <v>1992</v>
      </c>
      <c r="F94" s="2391">
        <v>4</v>
      </c>
      <c r="H94" s="2380">
        <v>3.66</v>
      </c>
      <c r="I94" s="2381">
        <f t="shared" si="17"/>
        <v>14.64</v>
      </c>
      <c r="J94" s="2386" t="s">
        <v>5712</v>
      </c>
      <c r="L94" s="2380">
        <v>0</v>
      </c>
      <c r="M94" s="2381">
        <f t="shared" si="9"/>
        <v>0</v>
      </c>
      <c r="N94" s="2382" t="s">
        <v>363</v>
      </c>
      <c r="O94" s="2381"/>
      <c r="P94" s="2381"/>
      <c r="Q94" s="2377">
        <v>3.42</v>
      </c>
      <c r="R94" s="2378">
        <f t="shared" si="10"/>
        <v>13.68</v>
      </c>
      <c r="S94" s="2393" t="s">
        <v>5713</v>
      </c>
      <c r="U94" s="2380">
        <v>3.67</v>
      </c>
      <c r="V94" s="2381">
        <f t="shared" si="15"/>
        <v>14.68</v>
      </c>
      <c r="W94" s="2385" t="s">
        <v>5714</v>
      </c>
      <c r="Y94" s="2380">
        <v>3.75</v>
      </c>
      <c r="Z94" s="2381">
        <f t="shared" si="16"/>
        <v>15</v>
      </c>
      <c r="AA94" s="2386" t="s">
        <v>2594</v>
      </c>
      <c r="AC94" s="2380"/>
      <c r="AD94" s="2381">
        <f t="shared" si="11"/>
        <v>0</v>
      </c>
      <c r="AE94" s="2386"/>
      <c r="AG94" s="2380">
        <v>3.67</v>
      </c>
      <c r="AH94" s="2381">
        <f t="shared" si="12"/>
        <v>14.68</v>
      </c>
      <c r="AI94" s="2386" t="s">
        <v>5715</v>
      </c>
      <c r="AK94" s="2380">
        <v>3.45</v>
      </c>
      <c r="AL94" s="2381">
        <f t="shared" si="13"/>
        <v>13.8</v>
      </c>
      <c r="AM94" s="2385" t="s">
        <v>5716</v>
      </c>
      <c r="AP94" s="2380">
        <v>0</v>
      </c>
      <c r="AQ94" s="2387">
        <f t="shared" si="14"/>
        <v>0</v>
      </c>
      <c r="AR94" s="2385" t="s">
        <v>363</v>
      </c>
    </row>
    <row r="95" spans="1:45">
      <c r="A95" s="977">
        <v>1456</v>
      </c>
      <c r="B95" s="976" t="s">
        <v>2078</v>
      </c>
      <c r="C95" s="976"/>
      <c r="D95" s="975"/>
      <c r="E95" s="2376" t="s">
        <v>2027</v>
      </c>
      <c r="F95" s="2376">
        <v>48</v>
      </c>
      <c r="H95" s="2380">
        <v>1.5</v>
      </c>
      <c r="I95" s="2381">
        <f t="shared" si="17"/>
        <v>72</v>
      </c>
      <c r="J95" s="2386" t="s">
        <v>5717</v>
      </c>
      <c r="L95" s="2380">
        <v>0</v>
      </c>
      <c r="M95" s="2381">
        <f t="shared" si="9"/>
        <v>0</v>
      </c>
      <c r="N95" s="2382" t="s">
        <v>363</v>
      </c>
      <c r="O95" s="2381"/>
      <c r="P95" s="2381"/>
      <c r="Q95" s="2377">
        <v>1.19</v>
      </c>
      <c r="R95" s="2378">
        <f t="shared" si="10"/>
        <v>57.12</v>
      </c>
      <c r="S95" s="2393">
        <v>5150</v>
      </c>
      <c r="U95" s="2380">
        <v>1.59</v>
      </c>
      <c r="V95" s="2381">
        <f t="shared" si="15"/>
        <v>76.320000000000007</v>
      </c>
      <c r="W95" s="2385" t="s">
        <v>5718</v>
      </c>
      <c r="Y95" s="2380">
        <v>1.37</v>
      </c>
      <c r="Z95" s="2381">
        <f t="shared" si="16"/>
        <v>65.760000000000005</v>
      </c>
      <c r="AA95" s="2386" t="s">
        <v>5719</v>
      </c>
      <c r="AC95" s="2380">
        <v>1.49</v>
      </c>
      <c r="AD95" s="2381">
        <f t="shared" si="11"/>
        <v>71.52</v>
      </c>
      <c r="AE95" s="2386" t="s">
        <v>5720</v>
      </c>
      <c r="AG95" s="2380">
        <v>1.42</v>
      </c>
      <c r="AH95" s="2381">
        <f t="shared" si="12"/>
        <v>68.16</v>
      </c>
      <c r="AI95" s="2386">
        <v>1113</v>
      </c>
      <c r="AK95" s="2380">
        <v>1.36</v>
      </c>
      <c r="AL95" s="2381">
        <f t="shared" si="13"/>
        <v>65.28</v>
      </c>
      <c r="AM95" s="2385" t="s">
        <v>5721</v>
      </c>
      <c r="AP95" s="2380">
        <v>0</v>
      </c>
      <c r="AQ95" s="2387">
        <f t="shared" si="14"/>
        <v>0</v>
      </c>
      <c r="AR95" s="2385" t="s">
        <v>363</v>
      </c>
    </row>
    <row r="96" spans="1:45" ht="30">
      <c r="A96" s="2388">
        <v>1550</v>
      </c>
      <c r="B96" s="2389" t="s">
        <v>2080</v>
      </c>
      <c r="C96" s="2389"/>
      <c r="D96" s="2390"/>
      <c r="E96" s="2391" t="s">
        <v>5722</v>
      </c>
      <c r="F96" s="2391">
        <v>160</v>
      </c>
      <c r="H96" s="2380">
        <v>2.48</v>
      </c>
      <c r="I96" s="2381">
        <f t="shared" si="17"/>
        <v>396.8</v>
      </c>
      <c r="J96" s="2386" t="s">
        <v>5723</v>
      </c>
      <c r="L96" s="2380">
        <v>0</v>
      </c>
      <c r="M96" s="2381">
        <f t="shared" si="9"/>
        <v>0</v>
      </c>
      <c r="N96" s="2382" t="s">
        <v>363</v>
      </c>
      <c r="O96" s="2381"/>
      <c r="P96" s="2381"/>
      <c r="Q96" s="2380">
        <v>2.8299999999999996</v>
      </c>
      <c r="R96" s="2381">
        <f t="shared" si="10"/>
        <v>452.79999999999995</v>
      </c>
      <c r="S96" s="2384">
        <v>3242</v>
      </c>
      <c r="U96" s="2380">
        <v>1.95</v>
      </c>
      <c r="V96" s="2381">
        <f t="shared" si="15"/>
        <v>312</v>
      </c>
      <c r="W96" s="2385" t="s">
        <v>5724</v>
      </c>
      <c r="Y96" s="2377">
        <v>1.66</v>
      </c>
      <c r="Z96" s="2378">
        <f t="shared" si="16"/>
        <v>265.59999999999997</v>
      </c>
      <c r="AA96" s="2379" t="s">
        <v>2593</v>
      </c>
      <c r="AC96" s="2380">
        <v>2.4900000000000002</v>
      </c>
      <c r="AD96" s="2381">
        <f t="shared" si="11"/>
        <v>398.40000000000003</v>
      </c>
      <c r="AE96" s="2386" t="s">
        <v>5725</v>
      </c>
      <c r="AG96" s="2380">
        <v>2.54</v>
      </c>
      <c r="AH96" s="2381">
        <f t="shared" si="12"/>
        <v>406.4</v>
      </c>
      <c r="AI96" s="2386" t="s">
        <v>5726</v>
      </c>
      <c r="AK96" s="2380">
        <v>2.86</v>
      </c>
      <c r="AL96" s="2381">
        <f t="shared" si="13"/>
        <v>457.59999999999997</v>
      </c>
      <c r="AM96" s="2385" t="s">
        <v>5727</v>
      </c>
      <c r="AP96" s="2380">
        <v>0</v>
      </c>
      <c r="AQ96" s="2387">
        <f t="shared" si="14"/>
        <v>0</v>
      </c>
      <c r="AR96" s="2385" t="s">
        <v>363</v>
      </c>
    </row>
    <row r="97" spans="1:44">
      <c r="A97" s="977">
        <v>1551</v>
      </c>
      <c r="B97" s="976" t="s">
        <v>2082</v>
      </c>
      <c r="C97" s="976"/>
      <c r="D97" s="975"/>
      <c r="E97" s="2376" t="s">
        <v>217</v>
      </c>
      <c r="F97" s="2376">
        <v>1</v>
      </c>
      <c r="H97" s="2380">
        <v>6.7599999999999993E-2</v>
      </c>
      <c r="I97" s="2381">
        <f t="shared" si="17"/>
        <v>6.7599999999999993E-2</v>
      </c>
      <c r="J97" s="2386" t="s">
        <v>5728</v>
      </c>
      <c r="L97" s="2380">
        <v>0</v>
      </c>
      <c r="M97" s="2381">
        <f t="shared" si="9"/>
        <v>0</v>
      </c>
      <c r="N97" s="2382" t="s">
        <v>363</v>
      </c>
      <c r="O97" s="2381"/>
      <c r="P97" s="2381"/>
      <c r="Q97" s="2380">
        <v>0.05</v>
      </c>
      <c r="R97" s="2381">
        <f t="shared" si="10"/>
        <v>0.05</v>
      </c>
      <c r="S97" s="2384">
        <v>8044</v>
      </c>
      <c r="U97" s="2380">
        <v>1.81</v>
      </c>
      <c r="V97" s="2381">
        <f t="shared" si="15"/>
        <v>1.81</v>
      </c>
      <c r="W97" s="2385" t="s">
        <v>5729</v>
      </c>
      <c r="Y97" s="2377">
        <v>2.4E-2</v>
      </c>
      <c r="Z97" s="2378">
        <f t="shared" si="16"/>
        <v>2.4E-2</v>
      </c>
      <c r="AA97" s="2379" t="s">
        <v>5730</v>
      </c>
      <c r="AC97" s="2380">
        <v>4.4999999999999998E-2</v>
      </c>
      <c r="AD97" s="2381">
        <f t="shared" si="11"/>
        <v>4.4999999999999998E-2</v>
      </c>
      <c r="AE97" s="2386" t="s">
        <v>5731</v>
      </c>
      <c r="AG97" s="2380">
        <v>1.28</v>
      </c>
      <c r="AH97" s="2381">
        <f t="shared" si="12"/>
        <v>1.28</v>
      </c>
      <c r="AI97" s="2386" t="s">
        <v>5732</v>
      </c>
      <c r="AK97" s="2380">
        <v>5.19</v>
      </c>
      <c r="AL97" s="2381">
        <f t="shared" si="13"/>
        <v>5.19</v>
      </c>
      <c r="AM97" s="2385" t="s">
        <v>5733</v>
      </c>
      <c r="AP97" s="2380">
        <v>0</v>
      </c>
      <c r="AQ97" s="2387">
        <f t="shared" si="14"/>
        <v>0</v>
      </c>
      <c r="AR97" s="2385" t="s">
        <v>363</v>
      </c>
    </row>
    <row r="98" spans="1:44">
      <c r="A98" s="2388">
        <v>1552</v>
      </c>
      <c r="B98" s="2389" t="s">
        <v>2592</v>
      </c>
      <c r="C98" s="2389"/>
      <c r="D98" s="2390" t="s">
        <v>2591</v>
      </c>
      <c r="E98" s="2391" t="s">
        <v>217</v>
      </c>
      <c r="F98" s="2391">
        <v>1</v>
      </c>
      <c r="H98" s="2380">
        <v>0.218</v>
      </c>
      <c r="I98" s="2381">
        <f t="shared" si="17"/>
        <v>0.218</v>
      </c>
      <c r="J98" s="2386" t="s">
        <v>5734</v>
      </c>
      <c r="L98" s="2380">
        <v>0</v>
      </c>
      <c r="M98" s="2381">
        <f t="shared" si="9"/>
        <v>0</v>
      </c>
      <c r="N98" s="2382" t="s">
        <v>363</v>
      </c>
      <c r="O98" s="2381"/>
      <c r="P98" s="2381"/>
      <c r="Q98" s="2380">
        <v>0.15000000000000002</v>
      </c>
      <c r="R98" s="2381">
        <f t="shared" si="10"/>
        <v>0.15000000000000002</v>
      </c>
      <c r="S98" s="2384">
        <v>5810</v>
      </c>
      <c r="U98" s="2380">
        <v>0.21</v>
      </c>
      <c r="V98" s="2381">
        <f t="shared" si="15"/>
        <v>0.21</v>
      </c>
      <c r="W98" s="2385" t="s">
        <v>5735</v>
      </c>
      <c r="Y98" s="2377">
        <v>0.13200000000000001</v>
      </c>
      <c r="Z98" s="2378">
        <f t="shared" si="16"/>
        <v>0.13200000000000001</v>
      </c>
      <c r="AA98" s="2379" t="s">
        <v>5736</v>
      </c>
      <c r="AC98" s="2380">
        <v>0.16</v>
      </c>
      <c r="AD98" s="2381">
        <f t="shared" si="11"/>
        <v>0.16</v>
      </c>
      <c r="AE98" s="2386" t="s">
        <v>5737</v>
      </c>
      <c r="AG98" s="2380">
        <v>3.97</v>
      </c>
      <c r="AH98" s="2381">
        <f t="shared" si="12"/>
        <v>3.97</v>
      </c>
      <c r="AI98" s="2386">
        <v>3503</v>
      </c>
      <c r="AK98" s="2380">
        <v>2.11</v>
      </c>
      <c r="AL98" s="2381">
        <f t="shared" si="13"/>
        <v>2.11</v>
      </c>
      <c r="AM98" s="2385" t="s">
        <v>5738</v>
      </c>
      <c r="AP98" s="2380">
        <v>0</v>
      </c>
      <c r="AQ98" s="2387">
        <f t="shared" si="14"/>
        <v>0</v>
      </c>
      <c r="AR98" s="2385" t="s">
        <v>363</v>
      </c>
    </row>
    <row r="99" spans="1:44">
      <c r="A99" s="977">
        <v>1553</v>
      </c>
      <c r="B99" s="976" t="s">
        <v>2085</v>
      </c>
      <c r="C99" s="976"/>
      <c r="D99" s="975"/>
      <c r="E99" s="2376" t="s">
        <v>217</v>
      </c>
      <c r="F99" s="2376">
        <v>1</v>
      </c>
      <c r="H99" s="2380">
        <v>2.11</v>
      </c>
      <c r="I99" s="2381">
        <f t="shared" si="17"/>
        <v>2.11</v>
      </c>
      <c r="J99" s="2386" t="s">
        <v>5739</v>
      </c>
      <c r="L99" s="2380">
        <v>0</v>
      </c>
      <c r="M99" s="2381">
        <f t="shared" si="9"/>
        <v>0</v>
      </c>
      <c r="N99" s="2382" t="s">
        <v>363</v>
      </c>
      <c r="O99" s="2381"/>
      <c r="P99" s="2381"/>
      <c r="Q99" s="2380">
        <v>3.0599999999999996</v>
      </c>
      <c r="R99" s="2381">
        <f t="shared" si="10"/>
        <v>3.0599999999999996</v>
      </c>
      <c r="S99" s="2384" t="s">
        <v>5740</v>
      </c>
      <c r="U99" s="2380">
        <v>2.5</v>
      </c>
      <c r="V99" s="2381">
        <f t="shared" si="15"/>
        <v>2.5</v>
      </c>
      <c r="W99" s="2385" t="s">
        <v>5741</v>
      </c>
      <c r="Y99" s="2380">
        <v>1.75</v>
      </c>
      <c r="Z99" s="2381">
        <f t="shared" si="16"/>
        <v>1.75</v>
      </c>
      <c r="AA99" s="2386" t="s">
        <v>5742</v>
      </c>
      <c r="AC99" s="2377">
        <v>1.39</v>
      </c>
      <c r="AD99" s="2378">
        <f t="shared" si="11"/>
        <v>1.39</v>
      </c>
      <c r="AE99" s="2379" t="s">
        <v>5743</v>
      </c>
      <c r="AG99" s="2380">
        <v>2.14</v>
      </c>
      <c r="AH99" s="2381">
        <f t="shared" si="12"/>
        <v>2.14</v>
      </c>
      <c r="AI99" s="2386">
        <v>3520</v>
      </c>
      <c r="AK99" s="2380">
        <v>2.4</v>
      </c>
      <c r="AL99" s="2381">
        <f t="shared" si="13"/>
        <v>2.4</v>
      </c>
      <c r="AM99" s="2385" t="s">
        <v>5744</v>
      </c>
      <c r="AP99" s="2380">
        <v>0</v>
      </c>
      <c r="AQ99" s="2387">
        <f t="shared" si="14"/>
        <v>0</v>
      </c>
      <c r="AR99" s="2385" t="s">
        <v>363</v>
      </c>
    </row>
    <row r="100" spans="1:44">
      <c r="A100" s="2388">
        <v>1554</v>
      </c>
      <c r="B100" s="2389" t="s">
        <v>2590</v>
      </c>
      <c r="C100" s="2389"/>
      <c r="D100" s="2390"/>
      <c r="E100" s="2391" t="s">
        <v>217</v>
      </c>
      <c r="F100" s="2391">
        <v>1</v>
      </c>
      <c r="H100" s="2380">
        <v>0.5</v>
      </c>
      <c r="I100" s="2381">
        <f t="shared" si="17"/>
        <v>0.5</v>
      </c>
      <c r="J100" s="2386" t="s">
        <v>5745</v>
      </c>
      <c r="L100" s="2380">
        <v>0</v>
      </c>
      <c r="M100" s="2381">
        <f t="shared" si="9"/>
        <v>0</v>
      </c>
      <c r="N100" s="2382" t="s">
        <v>363</v>
      </c>
      <c r="O100" s="2381"/>
      <c r="P100" s="2381"/>
      <c r="Q100" s="2377">
        <v>0.09</v>
      </c>
      <c r="R100" s="2378">
        <f t="shared" si="10"/>
        <v>0.09</v>
      </c>
      <c r="S100" s="2393">
        <v>1042728</v>
      </c>
      <c r="U100" s="2380">
        <v>0.16</v>
      </c>
      <c r="V100" s="2381">
        <f t="shared" si="15"/>
        <v>0.16</v>
      </c>
      <c r="W100" s="2385" t="s">
        <v>5746</v>
      </c>
      <c r="Y100" s="2380">
        <v>0.11749999999999999</v>
      </c>
      <c r="Z100" s="2381">
        <f t="shared" si="16"/>
        <v>0.11749999999999999</v>
      </c>
      <c r="AA100" s="2386" t="s">
        <v>5747</v>
      </c>
      <c r="AC100" s="2380">
        <v>0.11</v>
      </c>
      <c r="AD100" s="2381">
        <f t="shared" si="11"/>
        <v>0.11</v>
      </c>
      <c r="AE100" s="2386" t="s">
        <v>5748</v>
      </c>
      <c r="AG100" s="2380">
        <v>2.4900000000000002</v>
      </c>
      <c r="AH100" s="2381">
        <f t="shared" si="12"/>
        <v>2.4900000000000002</v>
      </c>
      <c r="AI100" s="2386" t="s">
        <v>5749</v>
      </c>
      <c r="AK100" s="2380">
        <v>1.43</v>
      </c>
      <c r="AL100" s="2381">
        <f t="shared" si="13"/>
        <v>1.43</v>
      </c>
      <c r="AM100" s="2385" t="s">
        <v>5750</v>
      </c>
      <c r="AP100" s="2380">
        <v>0</v>
      </c>
      <c r="AQ100" s="2387">
        <f t="shared" si="14"/>
        <v>0</v>
      </c>
      <c r="AR100" s="2385" t="s">
        <v>363</v>
      </c>
    </row>
    <row r="101" spans="1:44">
      <c r="A101" s="977">
        <v>1556</v>
      </c>
      <c r="B101" s="976" t="s">
        <v>2087</v>
      </c>
      <c r="C101" s="976"/>
      <c r="D101" s="975"/>
      <c r="E101" s="2376" t="s">
        <v>217</v>
      </c>
      <c r="F101" s="2376">
        <v>20</v>
      </c>
      <c r="H101" s="2380">
        <v>17.399999999999999</v>
      </c>
      <c r="I101" s="2381">
        <f t="shared" si="17"/>
        <v>348</v>
      </c>
      <c r="J101" s="2386" t="s">
        <v>5751</v>
      </c>
      <c r="L101" s="2380">
        <v>0</v>
      </c>
      <c r="M101" s="2381">
        <f t="shared" si="9"/>
        <v>0</v>
      </c>
      <c r="N101" s="2382" t="s">
        <v>363</v>
      </c>
      <c r="O101" s="2381"/>
      <c r="P101" s="2381"/>
      <c r="Q101" s="2380">
        <v>0.57999999999999996</v>
      </c>
      <c r="R101" s="2381">
        <f t="shared" si="10"/>
        <v>11.6</v>
      </c>
      <c r="S101" s="2384">
        <v>8884413605</v>
      </c>
      <c r="U101" s="2380">
        <v>0.79</v>
      </c>
      <c r="V101" s="2381">
        <f t="shared" si="15"/>
        <v>15.8</v>
      </c>
      <c r="W101" s="2385" t="s">
        <v>5752</v>
      </c>
      <c r="Y101" s="2380">
        <v>0.61</v>
      </c>
      <c r="Z101" s="2381">
        <f t="shared" si="16"/>
        <v>12.2</v>
      </c>
      <c r="AA101" s="2386" t="s">
        <v>5753</v>
      </c>
      <c r="AC101" s="2404">
        <v>0.49</v>
      </c>
      <c r="AD101" s="2378">
        <f t="shared" si="11"/>
        <v>9.8000000000000007</v>
      </c>
      <c r="AE101" s="2379" t="s">
        <v>5754</v>
      </c>
      <c r="AG101" s="2380">
        <v>0.62</v>
      </c>
      <c r="AH101" s="2381">
        <f t="shared" si="12"/>
        <v>12.4</v>
      </c>
      <c r="AI101" s="2386">
        <v>8884413605</v>
      </c>
      <c r="AK101" s="2380">
        <v>0.56000000000000005</v>
      </c>
      <c r="AL101" s="2381">
        <f t="shared" si="13"/>
        <v>11.200000000000001</v>
      </c>
      <c r="AM101" s="2385" t="s">
        <v>5755</v>
      </c>
      <c r="AP101" s="2380">
        <v>0</v>
      </c>
      <c r="AQ101" s="2387">
        <f t="shared" si="14"/>
        <v>0</v>
      </c>
      <c r="AR101" s="2385" t="s">
        <v>363</v>
      </c>
    </row>
    <row r="102" spans="1:44">
      <c r="A102" s="2388">
        <v>1557</v>
      </c>
      <c r="B102" s="2389" t="s">
        <v>2589</v>
      </c>
      <c r="C102" s="2389"/>
      <c r="D102" s="2390"/>
      <c r="E102" s="2391" t="s">
        <v>2587</v>
      </c>
      <c r="F102" s="2391">
        <v>24</v>
      </c>
      <c r="H102" s="2380">
        <v>13.28</v>
      </c>
      <c r="I102" s="2381">
        <f t="shared" si="17"/>
        <v>318.71999999999997</v>
      </c>
      <c r="J102" s="2386" t="s">
        <v>5756</v>
      </c>
      <c r="L102" s="2380">
        <v>0</v>
      </c>
      <c r="M102" s="2381">
        <f t="shared" si="9"/>
        <v>0</v>
      </c>
      <c r="N102" s="2382" t="s">
        <v>363</v>
      </c>
      <c r="O102" s="2381"/>
      <c r="P102" s="2381"/>
      <c r="Q102" s="2380">
        <v>49.33</v>
      </c>
      <c r="R102" s="2381">
        <f t="shared" si="10"/>
        <v>1183.92</v>
      </c>
      <c r="S102" s="2384">
        <v>1530</v>
      </c>
      <c r="U102" s="2377">
        <v>12.96</v>
      </c>
      <c r="V102" s="2378">
        <f t="shared" si="15"/>
        <v>311.04000000000002</v>
      </c>
      <c r="W102" s="2392" t="s">
        <v>5757</v>
      </c>
      <c r="Y102" s="2380">
        <v>13.08</v>
      </c>
      <c r="Z102" s="2381">
        <f t="shared" si="16"/>
        <v>313.92</v>
      </c>
      <c r="AA102" s="2386" t="s">
        <v>5758</v>
      </c>
      <c r="AC102" s="2380"/>
      <c r="AD102" s="2381">
        <f t="shared" si="11"/>
        <v>0</v>
      </c>
      <c r="AE102" s="2386"/>
      <c r="AG102" s="2380">
        <v>36</v>
      </c>
      <c r="AH102" s="2381">
        <f t="shared" si="12"/>
        <v>864</v>
      </c>
      <c r="AI102" s="2386" t="s">
        <v>5759</v>
      </c>
      <c r="AK102" s="2380">
        <v>37.799999999999997</v>
      </c>
      <c r="AL102" s="2381">
        <f t="shared" si="13"/>
        <v>907.19999999999993</v>
      </c>
      <c r="AM102" s="2385" t="s">
        <v>5760</v>
      </c>
      <c r="AP102" s="2380">
        <v>0</v>
      </c>
      <c r="AQ102" s="2387">
        <f t="shared" si="14"/>
        <v>0</v>
      </c>
      <c r="AR102" s="2385" t="s">
        <v>363</v>
      </c>
    </row>
    <row r="103" spans="1:44">
      <c r="A103" s="977">
        <v>1558</v>
      </c>
      <c r="B103" s="976" t="s">
        <v>2588</v>
      </c>
      <c r="C103" s="976"/>
      <c r="D103" s="975"/>
      <c r="E103" s="2376" t="s">
        <v>2587</v>
      </c>
      <c r="F103" s="2376">
        <v>1</v>
      </c>
      <c r="H103" s="2380">
        <v>23.06</v>
      </c>
      <c r="I103" s="2381">
        <f t="shared" si="17"/>
        <v>23.06</v>
      </c>
      <c r="J103" s="2386" t="s">
        <v>5761</v>
      </c>
      <c r="L103" s="2380">
        <v>0</v>
      </c>
      <c r="M103" s="2381">
        <f t="shared" si="9"/>
        <v>0</v>
      </c>
      <c r="N103" s="2382" t="s">
        <v>363</v>
      </c>
      <c r="O103" s="2381"/>
      <c r="P103" s="2381"/>
      <c r="Q103" s="2380">
        <v>136.81</v>
      </c>
      <c r="R103" s="2381">
        <f t="shared" si="10"/>
        <v>136.81</v>
      </c>
      <c r="S103" s="2384">
        <v>1836</v>
      </c>
      <c r="U103" s="2380">
        <v>39.6</v>
      </c>
      <c r="V103" s="2381">
        <f t="shared" si="15"/>
        <v>39.6</v>
      </c>
      <c r="W103" s="2385" t="s">
        <v>5762</v>
      </c>
      <c r="Y103" s="2377">
        <v>22.69</v>
      </c>
      <c r="Z103" s="2378">
        <f t="shared" si="16"/>
        <v>22.69</v>
      </c>
      <c r="AA103" s="2379" t="s">
        <v>5763</v>
      </c>
      <c r="AC103" s="2380"/>
      <c r="AD103" s="2381">
        <f t="shared" si="11"/>
        <v>0</v>
      </c>
      <c r="AE103" s="2386"/>
      <c r="AG103" s="2380">
        <v>65.88</v>
      </c>
      <c r="AH103" s="2381">
        <f t="shared" si="12"/>
        <v>65.88</v>
      </c>
      <c r="AI103" s="2386" t="s">
        <v>5764</v>
      </c>
      <c r="AK103" s="2380"/>
      <c r="AL103" s="2381">
        <f t="shared" si="13"/>
        <v>0</v>
      </c>
      <c r="AM103" s="2385" t="s">
        <v>5765</v>
      </c>
      <c r="AP103" s="2380">
        <v>0</v>
      </c>
      <c r="AQ103" s="2387">
        <f t="shared" si="14"/>
        <v>0</v>
      </c>
      <c r="AR103" s="2385" t="s">
        <v>363</v>
      </c>
    </row>
    <row r="104" spans="1:44">
      <c r="A104" s="2388">
        <v>1559</v>
      </c>
      <c r="B104" s="2389" t="s">
        <v>2586</v>
      </c>
      <c r="C104" s="2389"/>
      <c r="D104" s="2390" t="s">
        <v>1469</v>
      </c>
      <c r="E104" s="2391" t="s">
        <v>2585</v>
      </c>
      <c r="F104" s="2391">
        <v>10</v>
      </c>
      <c r="H104" s="2380">
        <v>7.68</v>
      </c>
      <c r="I104" s="2381">
        <f t="shared" si="17"/>
        <v>76.8</v>
      </c>
      <c r="J104" s="2386" t="s">
        <v>5766</v>
      </c>
      <c r="L104" s="2380">
        <v>0</v>
      </c>
      <c r="M104" s="2381">
        <f t="shared" si="9"/>
        <v>0</v>
      </c>
      <c r="N104" s="2382" t="s">
        <v>363</v>
      </c>
      <c r="O104" s="2381"/>
      <c r="P104" s="2381"/>
      <c r="Q104" s="2380">
        <v>7.24</v>
      </c>
      <c r="R104" s="2381">
        <f t="shared" si="10"/>
        <v>72.400000000000006</v>
      </c>
      <c r="S104" s="2384">
        <v>3562</v>
      </c>
      <c r="U104" s="2380">
        <v>8.9</v>
      </c>
      <c r="V104" s="2381">
        <f t="shared" si="15"/>
        <v>89</v>
      </c>
      <c r="W104" s="2385" t="s">
        <v>5767</v>
      </c>
      <c r="Y104" s="2380">
        <v>7.93</v>
      </c>
      <c r="Z104" s="2381">
        <f t="shared" si="16"/>
        <v>79.3</v>
      </c>
      <c r="AA104" s="2386" t="s">
        <v>2584</v>
      </c>
      <c r="AC104" s="2377">
        <v>7.19</v>
      </c>
      <c r="AD104" s="2378">
        <f t="shared" si="11"/>
        <v>71.900000000000006</v>
      </c>
      <c r="AE104" s="2379" t="s">
        <v>5768</v>
      </c>
      <c r="AG104" s="2380">
        <v>8.18</v>
      </c>
      <c r="AH104" s="2381">
        <f t="shared" si="12"/>
        <v>81.8</v>
      </c>
      <c r="AI104" s="2386">
        <v>3562</v>
      </c>
      <c r="AK104" s="2380">
        <v>7.7</v>
      </c>
      <c r="AL104" s="2381">
        <f t="shared" si="13"/>
        <v>77</v>
      </c>
      <c r="AM104" s="2385" t="s">
        <v>5769</v>
      </c>
      <c r="AP104" s="2380">
        <v>0</v>
      </c>
      <c r="AQ104" s="2387">
        <f t="shared" si="14"/>
        <v>0</v>
      </c>
      <c r="AR104" s="2385" t="s">
        <v>363</v>
      </c>
    </row>
    <row r="105" spans="1:44">
      <c r="A105" s="977">
        <v>1560</v>
      </c>
      <c r="B105" s="976" t="s">
        <v>2583</v>
      </c>
      <c r="C105" s="976"/>
      <c r="D105" s="975" t="s">
        <v>1469</v>
      </c>
      <c r="E105" s="2376" t="s">
        <v>2582</v>
      </c>
      <c r="F105" s="2376">
        <v>1</v>
      </c>
      <c r="H105" s="2380">
        <v>7.68</v>
      </c>
      <c r="I105" s="2381">
        <f t="shared" si="17"/>
        <v>7.68</v>
      </c>
      <c r="J105" s="2386" t="s">
        <v>5770</v>
      </c>
      <c r="L105" s="2380">
        <v>0</v>
      </c>
      <c r="M105" s="2381">
        <f t="shared" si="9"/>
        <v>0</v>
      </c>
      <c r="N105" s="2382" t="s">
        <v>363</v>
      </c>
      <c r="O105" s="2381"/>
      <c r="P105" s="2381"/>
      <c r="Q105" s="2380">
        <v>8.81</v>
      </c>
      <c r="R105" s="2381">
        <f t="shared" si="10"/>
        <v>8.81</v>
      </c>
      <c r="S105" s="2384" t="s">
        <v>5771</v>
      </c>
      <c r="U105" s="2380">
        <v>8.9</v>
      </c>
      <c r="V105" s="2381">
        <f t="shared" si="15"/>
        <v>8.9</v>
      </c>
      <c r="W105" s="2385" t="s">
        <v>5772</v>
      </c>
      <c r="Y105" s="2380">
        <v>7.93</v>
      </c>
      <c r="Z105" s="2381">
        <f t="shared" si="16"/>
        <v>7.93</v>
      </c>
      <c r="AA105" s="2386" t="s">
        <v>2581</v>
      </c>
      <c r="AC105" s="2377">
        <v>7.19</v>
      </c>
      <c r="AD105" s="2378">
        <f t="shared" si="11"/>
        <v>7.19</v>
      </c>
      <c r="AE105" s="2379" t="s">
        <v>5773</v>
      </c>
      <c r="AG105" s="2380">
        <v>8.18</v>
      </c>
      <c r="AH105" s="2381">
        <f t="shared" si="12"/>
        <v>8.18</v>
      </c>
      <c r="AI105" s="2386">
        <v>3561</v>
      </c>
      <c r="AK105" s="2380">
        <v>8.11</v>
      </c>
      <c r="AL105" s="2381">
        <f t="shared" si="13"/>
        <v>8.11</v>
      </c>
      <c r="AM105" s="2385" t="s">
        <v>5774</v>
      </c>
      <c r="AP105" s="2380">
        <v>0</v>
      </c>
      <c r="AQ105" s="2387">
        <f t="shared" si="14"/>
        <v>0</v>
      </c>
      <c r="AR105" s="2385" t="s">
        <v>363</v>
      </c>
    </row>
    <row r="106" spans="1:44">
      <c r="A106" s="2388">
        <v>1561</v>
      </c>
      <c r="B106" s="2389" t="s">
        <v>2580</v>
      </c>
      <c r="C106" s="2389"/>
      <c r="D106" s="2390" t="s">
        <v>1469</v>
      </c>
      <c r="E106" s="2391" t="s">
        <v>2579</v>
      </c>
      <c r="F106" s="2391">
        <v>10</v>
      </c>
      <c r="H106" s="2380">
        <v>7.68</v>
      </c>
      <c r="I106" s="2381">
        <f t="shared" si="17"/>
        <v>76.8</v>
      </c>
      <c r="J106" s="2386" t="s">
        <v>5775</v>
      </c>
      <c r="L106" s="2380">
        <v>0</v>
      </c>
      <c r="M106" s="2381">
        <f t="shared" si="9"/>
        <v>0</v>
      </c>
      <c r="N106" s="2382" t="s">
        <v>363</v>
      </c>
      <c r="O106" s="2381"/>
      <c r="P106" s="2381"/>
      <c r="Q106" s="2380">
        <v>8.11</v>
      </c>
      <c r="R106" s="2381">
        <f t="shared" si="10"/>
        <v>81.099999999999994</v>
      </c>
      <c r="S106" s="2384" t="s">
        <v>5776</v>
      </c>
      <c r="U106" s="2380">
        <v>8.9</v>
      </c>
      <c r="V106" s="2381">
        <f t="shared" si="15"/>
        <v>89</v>
      </c>
      <c r="W106" s="2385" t="s">
        <v>5777</v>
      </c>
      <c r="Y106" s="2380">
        <v>7.93</v>
      </c>
      <c r="Z106" s="2381">
        <f t="shared" si="16"/>
        <v>79.3</v>
      </c>
      <c r="AA106" s="2386" t="s">
        <v>2578</v>
      </c>
      <c r="AC106" s="2377">
        <v>7.19</v>
      </c>
      <c r="AD106" s="2378">
        <f t="shared" si="11"/>
        <v>71.900000000000006</v>
      </c>
      <c r="AE106" s="2379" t="s">
        <v>5778</v>
      </c>
      <c r="AG106" s="2380">
        <v>8.18</v>
      </c>
      <c r="AH106" s="2381">
        <f t="shared" si="12"/>
        <v>81.8</v>
      </c>
      <c r="AI106" s="2386">
        <v>3563</v>
      </c>
      <c r="AK106" s="2380">
        <v>7.7</v>
      </c>
      <c r="AL106" s="2381">
        <f t="shared" si="13"/>
        <v>77</v>
      </c>
      <c r="AM106" s="2385" t="s">
        <v>5779</v>
      </c>
      <c r="AP106" s="2380">
        <v>0</v>
      </c>
      <c r="AQ106" s="2387">
        <f t="shared" si="14"/>
        <v>0</v>
      </c>
      <c r="AR106" s="2385" t="s">
        <v>363</v>
      </c>
    </row>
    <row r="107" spans="1:44">
      <c r="A107" s="977">
        <v>1562</v>
      </c>
      <c r="B107" s="976" t="s">
        <v>2094</v>
      </c>
      <c r="C107" s="976"/>
      <c r="D107" s="975" t="s">
        <v>2095</v>
      </c>
      <c r="E107" s="2376" t="s">
        <v>1992</v>
      </c>
      <c r="F107" s="2376">
        <v>1</v>
      </c>
      <c r="H107" s="2380">
        <v>0.97399999999999998</v>
      </c>
      <c r="I107" s="2381">
        <f t="shared" si="17"/>
        <v>0.97399999999999998</v>
      </c>
      <c r="J107" s="2386" t="s">
        <v>5780</v>
      </c>
      <c r="L107" s="2380">
        <v>0</v>
      </c>
      <c r="M107" s="2381">
        <f t="shared" si="9"/>
        <v>0</v>
      </c>
      <c r="N107" s="2382" t="s">
        <v>363</v>
      </c>
      <c r="O107" s="2381"/>
      <c r="P107" s="2381"/>
      <c r="Q107" s="2377">
        <v>0.53</v>
      </c>
      <c r="R107" s="2378">
        <f t="shared" si="10"/>
        <v>0.53</v>
      </c>
      <c r="S107" s="2393">
        <v>1002416</v>
      </c>
      <c r="U107" s="2380">
        <v>2.75</v>
      </c>
      <c r="V107" s="2381">
        <f t="shared" si="15"/>
        <v>2.75</v>
      </c>
      <c r="W107" s="2385" t="s">
        <v>5781</v>
      </c>
      <c r="Y107" s="2380">
        <v>2.29</v>
      </c>
      <c r="Z107" s="2381">
        <f t="shared" si="16"/>
        <v>2.29</v>
      </c>
      <c r="AA107" s="2386" t="s">
        <v>5782</v>
      </c>
      <c r="AC107" s="2380">
        <v>3.69</v>
      </c>
      <c r="AD107" s="2381">
        <f t="shared" si="11"/>
        <v>3.69</v>
      </c>
      <c r="AE107" s="2386" t="s">
        <v>5783</v>
      </c>
      <c r="AG107" s="2380">
        <v>4.1500000000000004</v>
      </c>
      <c r="AH107" s="2381">
        <f t="shared" si="12"/>
        <v>4.1500000000000004</v>
      </c>
      <c r="AI107" s="2386">
        <v>4314</v>
      </c>
      <c r="AK107" s="2380">
        <v>2.7</v>
      </c>
      <c r="AL107" s="2381">
        <f t="shared" si="13"/>
        <v>2.7</v>
      </c>
      <c r="AM107" s="2385" t="s">
        <v>5784</v>
      </c>
      <c r="AP107" s="2380">
        <v>0</v>
      </c>
      <c r="AQ107" s="2387">
        <f t="shared" si="14"/>
        <v>0</v>
      </c>
      <c r="AR107" s="2385" t="s">
        <v>363</v>
      </c>
    </row>
    <row r="108" spans="1:44">
      <c r="A108" s="2388">
        <v>1563</v>
      </c>
      <c r="B108" s="2389" t="s">
        <v>2096</v>
      </c>
      <c r="C108" s="2389"/>
      <c r="D108" s="2390" t="s">
        <v>2577</v>
      </c>
      <c r="E108" s="2391" t="s">
        <v>217</v>
      </c>
      <c r="F108" s="2391">
        <v>5</v>
      </c>
      <c r="H108" s="2377">
        <v>0.73</v>
      </c>
      <c r="I108" s="2378">
        <f t="shared" si="17"/>
        <v>3.65</v>
      </c>
      <c r="J108" s="2379" t="s">
        <v>5785</v>
      </c>
      <c r="L108" s="2380">
        <v>0</v>
      </c>
      <c r="M108" s="2381">
        <f t="shared" si="9"/>
        <v>0</v>
      </c>
      <c r="N108" s="2382" t="s">
        <v>363</v>
      </c>
      <c r="O108" s="2381"/>
      <c r="P108" s="2381"/>
      <c r="Q108" s="2380">
        <v>2.23</v>
      </c>
      <c r="R108" s="2381">
        <f t="shared" si="10"/>
        <v>11.15</v>
      </c>
      <c r="S108" s="2384">
        <v>1967</v>
      </c>
      <c r="U108" s="2380">
        <v>1.34</v>
      </c>
      <c r="V108" s="2381">
        <f t="shared" si="15"/>
        <v>6.7</v>
      </c>
      <c r="W108" s="2385" t="s">
        <v>5786</v>
      </c>
      <c r="Y108" s="2380">
        <v>0.76</v>
      </c>
      <c r="Z108" s="2381">
        <f t="shared" si="16"/>
        <v>3.8</v>
      </c>
      <c r="AA108" s="2386" t="s">
        <v>5787</v>
      </c>
      <c r="AC108" s="2380">
        <v>0.79</v>
      </c>
      <c r="AD108" s="2381">
        <f t="shared" si="11"/>
        <v>3.95</v>
      </c>
      <c r="AE108" s="2386" t="s">
        <v>5788</v>
      </c>
      <c r="AG108" s="2380">
        <v>1.0900000000000001</v>
      </c>
      <c r="AH108" s="2381">
        <f t="shared" si="12"/>
        <v>5.45</v>
      </c>
      <c r="AI108" s="2386">
        <v>3532</v>
      </c>
      <c r="AK108" s="2380">
        <v>1.1299999999999999</v>
      </c>
      <c r="AL108" s="2381">
        <f t="shared" si="13"/>
        <v>5.6499999999999995</v>
      </c>
      <c r="AM108" s="2385" t="s">
        <v>5789</v>
      </c>
      <c r="AP108" s="2380">
        <v>27.75</v>
      </c>
      <c r="AQ108" s="2387">
        <f t="shared" si="14"/>
        <v>138.75</v>
      </c>
      <c r="AR108" s="2385" t="s">
        <v>5790</v>
      </c>
    </row>
    <row r="109" spans="1:44">
      <c r="A109" s="977">
        <v>1564</v>
      </c>
      <c r="B109" s="976" t="s">
        <v>2098</v>
      </c>
      <c r="C109" s="976"/>
      <c r="D109" s="975"/>
      <c r="E109" s="2376" t="s">
        <v>217</v>
      </c>
      <c r="F109" s="2376">
        <v>100</v>
      </c>
      <c r="H109" s="2380">
        <v>0.2</v>
      </c>
      <c r="I109" s="2381">
        <f t="shared" si="17"/>
        <v>20</v>
      </c>
      <c r="J109" s="2386" t="s">
        <v>5791</v>
      </c>
      <c r="L109" s="2380">
        <v>0</v>
      </c>
      <c r="M109" s="2381">
        <f t="shared" si="9"/>
        <v>0</v>
      </c>
      <c r="N109" s="2382" t="s">
        <v>363</v>
      </c>
      <c r="O109" s="2381"/>
      <c r="P109" s="2381"/>
      <c r="Q109" s="2380">
        <v>0.33</v>
      </c>
      <c r="R109" s="2381">
        <f t="shared" si="10"/>
        <v>33</v>
      </c>
      <c r="S109" s="2384" t="s">
        <v>5792</v>
      </c>
      <c r="U109" s="2380">
        <v>0.4</v>
      </c>
      <c r="V109" s="2381">
        <f t="shared" si="15"/>
        <v>40</v>
      </c>
      <c r="W109" s="2385" t="s">
        <v>5793</v>
      </c>
      <c r="Y109" s="2377">
        <v>0.19</v>
      </c>
      <c r="Z109" s="2378">
        <f t="shared" si="16"/>
        <v>19</v>
      </c>
      <c r="AA109" s="2379" t="s">
        <v>5794</v>
      </c>
      <c r="AC109" s="2380">
        <v>0.27</v>
      </c>
      <c r="AD109" s="2381">
        <f t="shared" si="11"/>
        <v>27</v>
      </c>
      <c r="AE109" s="2386" t="s">
        <v>5795</v>
      </c>
      <c r="AG109" s="2380">
        <v>0.23</v>
      </c>
      <c r="AH109" s="2381">
        <f t="shared" si="12"/>
        <v>23</v>
      </c>
      <c r="AI109" s="2386" t="s">
        <v>5796</v>
      </c>
      <c r="AK109" s="2380">
        <v>0.31</v>
      </c>
      <c r="AL109" s="2381">
        <f t="shared" si="13"/>
        <v>31</v>
      </c>
      <c r="AM109" s="2385" t="s">
        <v>5797</v>
      </c>
      <c r="AP109" s="2380">
        <v>0</v>
      </c>
      <c r="AQ109" s="2387">
        <f t="shared" si="14"/>
        <v>0</v>
      </c>
      <c r="AR109" s="2385" t="s">
        <v>363</v>
      </c>
    </row>
    <row r="110" spans="1:44">
      <c r="A110" s="2388">
        <v>1565</v>
      </c>
      <c r="B110" s="2389" t="s">
        <v>1478</v>
      </c>
      <c r="C110" s="2389"/>
      <c r="D110" s="2390"/>
      <c r="E110" s="2391" t="s">
        <v>1992</v>
      </c>
      <c r="F110" s="2391">
        <v>2</v>
      </c>
      <c r="H110" s="2380">
        <v>1.38</v>
      </c>
      <c r="I110" s="2381">
        <f t="shared" si="17"/>
        <v>2.76</v>
      </c>
      <c r="J110" s="2386" t="s">
        <v>5798</v>
      </c>
      <c r="L110" s="2380">
        <v>0</v>
      </c>
      <c r="M110" s="2381">
        <f t="shared" si="9"/>
        <v>0</v>
      </c>
      <c r="N110" s="2382" t="s">
        <v>363</v>
      </c>
      <c r="O110" s="2381"/>
      <c r="P110" s="2381"/>
      <c r="Q110" s="2377">
        <v>0.78</v>
      </c>
      <c r="R110" s="2378">
        <f t="shared" si="10"/>
        <v>1.56</v>
      </c>
      <c r="S110" s="2393">
        <v>9004499</v>
      </c>
      <c r="U110" s="2380">
        <v>2.5</v>
      </c>
      <c r="V110" s="2381">
        <f t="shared" si="15"/>
        <v>5</v>
      </c>
      <c r="W110" s="2385" t="s">
        <v>5799</v>
      </c>
      <c r="Y110" s="2380">
        <v>1</v>
      </c>
      <c r="Z110" s="2381">
        <f t="shared" si="16"/>
        <v>2</v>
      </c>
      <c r="AA110" s="2386" t="s">
        <v>5800</v>
      </c>
      <c r="AC110" s="2380">
        <v>1.19</v>
      </c>
      <c r="AD110" s="2381">
        <f t="shared" si="11"/>
        <v>2.38</v>
      </c>
      <c r="AE110" s="2386" t="s">
        <v>5801</v>
      </c>
      <c r="AG110" s="2380">
        <v>1.35</v>
      </c>
      <c r="AH110" s="2381">
        <f t="shared" si="12"/>
        <v>2.7</v>
      </c>
      <c r="AI110" s="2386" t="s">
        <v>5802</v>
      </c>
      <c r="AK110" s="2380">
        <v>1.26</v>
      </c>
      <c r="AL110" s="2381">
        <f t="shared" si="13"/>
        <v>2.52</v>
      </c>
      <c r="AM110" s="2385" t="s">
        <v>5803</v>
      </c>
      <c r="AP110" s="2380">
        <v>0</v>
      </c>
      <c r="AQ110" s="2387">
        <f t="shared" si="14"/>
        <v>0</v>
      </c>
      <c r="AR110" s="2385" t="s">
        <v>363</v>
      </c>
    </row>
    <row r="111" spans="1:44">
      <c r="A111" s="977">
        <v>1566</v>
      </c>
      <c r="B111" s="976" t="s">
        <v>1481</v>
      </c>
      <c r="C111" s="976"/>
      <c r="D111" s="975"/>
      <c r="E111" s="2376" t="s">
        <v>217</v>
      </c>
      <c r="F111" s="2376">
        <v>20</v>
      </c>
      <c r="H111" s="2380">
        <v>3.22</v>
      </c>
      <c r="I111" s="2381">
        <f t="shared" si="17"/>
        <v>64.400000000000006</v>
      </c>
      <c r="J111" s="2386" t="s">
        <v>5804</v>
      </c>
      <c r="L111" s="2380">
        <v>0</v>
      </c>
      <c r="M111" s="2381">
        <f t="shared" si="9"/>
        <v>0</v>
      </c>
      <c r="N111" s="2382" t="s">
        <v>363</v>
      </c>
      <c r="O111" s="2381"/>
      <c r="P111" s="2381"/>
      <c r="Q111" s="2380">
        <v>3.0799999999999996</v>
      </c>
      <c r="R111" s="2381">
        <f t="shared" si="10"/>
        <v>61.599999999999994</v>
      </c>
      <c r="S111" s="2384">
        <v>4006</v>
      </c>
      <c r="U111" s="2380">
        <v>5.86</v>
      </c>
      <c r="V111" s="2381">
        <f t="shared" si="15"/>
        <v>117.2</v>
      </c>
      <c r="W111" s="2385" t="s">
        <v>5805</v>
      </c>
      <c r="Y111" s="2380">
        <v>4.38</v>
      </c>
      <c r="Z111" s="2381">
        <f t="shared" si="16"/>
        <v>87.6</v>
      </c>
      <c r="AA111" s="2386" t="s">
        <v>5806</v>
      </c>
      <c r="AC111" s="2377">
        <v>2.19</v>
      </c>
      <c r="AD111" s="2378">
        <f t="shared" si="11"/>
        <v>43.8</v>
      </c>
      <c r="AE111" s="2379" t="s">
        <v>5807</v>
      </c>
      <c r="AG111" s="2380">
        <v>2.65</v>
      </c>
      <c r="AH111" s="2381">
        <f t="shared" si="12"/>
        <v>53</v>
      </c>
      <c r="AI111" s="2386" t="s">
        <v>5808</v>
      </c>
      <c r="AK111" s="2380">
        <v>3.45</v>
      </c>
      <c r="AL111" s="2381">
        <f t="shared" si="13"/>
        <v>69</v>
      </c>
      <c r="AM111" s="2385" t="s">
        <v>5809</v>
      </c>
      <c r="AP111" s="2380">
        <v>0</v>
      </c>
      <c r="AQ111" s="2387">
        <f t="shared" si="14"/>
        <v>0</v>
      </c>
      <c r="AR111" s="2385" t="s">
        <v>363</v>
      </c>
    </row>
    <row r="112" spans="1:44" ht="30">
      <c r="A112" s="2388">
        <v>1600</v>
      </c>
      <c r="B112" s="2389" t="s">
        <v>2099</v>
      </c>
      <c r="C112" s="2389"/>
      <c r="D112" s="2390" t="s">
        <v>2099</v>
      </c>
      <c r="E112" s="2391" t="s">
        <v>217</v>
      </c>
      <c r="F112" s="2391">
        <v>25</v>
      </c>
      <c r="H112" s="2377">
        <v>0.104</v>
      </c>
      <c r="I112" s="2378">
        <f t="shared" si="17"/>
        <v>2.6</v>
      </c>
      <c r="J112" s="2379" t="s">
        <v>5810</v>
      </c>
      <c r="L112" s="2380">
        <v>0</v>
      </c>
      <c r="M112" s="2381">
        <f t="shared" si="9"/>
        <v>0</v>
      </c>
      <c r="N112" s="2382" t="s">
        <v>363</v>
      </c>
      <c r="O112" s="2381"/>
      <c r="P112" s="2381"/>
      <c r="Q112" s="2380">
        <v>0.14000000000000001</v>
      </c>
      <c r="R112" s="2381">
        <f t="shared" si="10"/>
        <v>3.5000000000000004</v>
      </c>
      <c r="S112" s="2384">
        <v>121805</v>
      </c>
      <c r="U112" s="2380">
        <v>0.17</v>
      </c>
      <c r="V112" s="2381">
        <f t="shared" si="15"/>
        <v>4.25</v>
      </c>
      <c r="W112" s="2385" t="s">
        <v>5811</v>
      </c>
      <c r="Y112" s="2380">
        <v>0.15</v>
      </c>
      <c r="Z112" s="2381">
        <f t="shared" si="16"/>
        <v>3.75</v>
      </c>
      <c r="AA112" s="2386" t="s">
        <v>2576</v>
      </c>
      <c r="AC112" s="2380">
        <v>0.129</v>
      </c>
      <c r="AD112" s="2381">
        <f t="shared" si="11"/>
        <v>3.2250000000000001</v>
      </c>
      <c r="AE112" s="2386" t="s">
        <v>5812</v>
      </c>
      <c r="AG112" s="2380">
        <v>0.19</v>
      </c>
      <c r="AH112" s="2381">
        <f t="shared" si="12"/>
        <v>4.75</v>
      </c>
      <c r="AI112" s="2386">
        <v>121905</v>
      </c>
      <c r="AK112" s="2380">
        <v>0.2</v>
      </c>
      <c r="AL112" s="2381">
        <f t="shared" si="13"/>
        <v>5</v>
      </c>
      <c r="AM112" s="2385" t="s">
        <v>5813</v>
      </c>
      <c r="AP112" s="2380">
        <v>0</v>
      </c>
      <c r="AQ112" s="2387">
        <f t="shared" si="14"/>
        <v>0</v>
      </c>
      <c r="AR112" s="2385" t="s">
        <v>363</v>
      </c>
    </row>
    <row r="113" spans="1:44">
      <c r="A113" s="977">
        <v>1601</v>
      </c>
      <c r="B113" s="976" t="s">
        <v>1484</v>
      </c>
      <c r="C113" s="976"/>
      <c r="D113" s="975" t="s">
        <v>1484</v>
      </c>
      <c r="E113" s="2376" t="s">
        <v>217</v>
      </c>
      <c r="F113" s="2376">
        <v>30</v>
      </c>
      <c r="H113" s="2377">
        <v>1.07</v>
      </c>
      <c r="I113" s="2378">
        <f t="shared" si="17"/>
        <v>32.1</v>
      </c>
      <c r="J113" s="2379" t="s">
        <v>5814</v>
      </c>
      <c r="L113" s="2380">
        <v>0</v>
      </c>
      <c r="M113" s="2381">
        <f t="shared" si="9"/>
        <v>0</v>
      </c>
      <c r="N113" s="2382" t="s">
        <v>363</v>
      </c>
      <c r="O113" s="2381"/>
      <c r="P113" s="2381"/>
      <c r="Q113" s="2380">
        <v>2.2599999999999998</v>
      </c>
      <c r="R113" s="2381">
        <f t="shared" si="10"/>
        <v>67.8</v>
      </c>
      <c r="S113" s="2384" t="s">
        <v>5815</v>
      </c>
      <c r="U113" s="2380">
        <v>1.65</v>
      </c>
      <c r="V113" s="2381">
        <f t="shared" si="15"/>
        <v>49.5</v>
      </c>
      <c r="W113" s="2385" t="s">
        <v>5816</v>
      </c>
      <c r="Y113" s="2380">
        <v>1.57</v>
      </c>
      <c r="Z113" s="2381">
        <f t="shared" si="16"/>
        <v>47.1</v>
      </c>
      <c r="AA113" s="2386" t="s">
        <v>5817</v>
      </c>
      <c r="AC113" s="2380">
        <v>1.29</v>
      </c>
      <c r="AD113" s="2381">
        <f t="shared" si="11"/>
        <v>38.700000000000003</v>
      </c>
      <c r="AE113" s="2386" t="s">
        <v>5818</v>
      </c>
      <c r="AG113" s="2380">
        <v>1.51</v>
      </c>
      <c r="AH113" s="2381">
        <f t="shared" si="12"/>
        <v>45.3</v>
      </c>
      <c r="AI113" s="2386" t="s">
        <v>5819</v>
      </c>
      <c r="AK113" s="2380">
        <v>2.14</v>
      </c>
      <c r="AL113" s="2381">
        <f t="shared" si="13"/>
        <v>64.2</v>
      </c>
      <c r="AM113" s="2385" t="s">
        <v>5820</v>
      </c>
      <c r="AP113" s="2380">
        <v>0</v>
      </c>
      <c r="AQ113" s="2387">
        <f t="shared" si="14"/>
        <v>0</v>
      </c>
      <c r="AR113" s="2385" t="s">
        <v>363</v>
      </c>
    </row>
    <row r="114" spans="1:44">
      <c r="A114" s="2388">
        <v>1602</v>
      </c>
      <c r="B114" s="2389" t="s">
        <v>1485</v>
      </c>
      <c r="C114" s="2389"/>
      <c r="D114" s="2390" t="s">
        <v>1485</v>
      </c>
      <c r="E114" s="2391" t="s">
        <v>217</v>
      </c>
      <c r="F114" s="2391">
        <v>20</v>
      </c>
      <c r="H114" s="2377">
        <v>1.07</v>
      </c>
      <c r="I114" s="2378">
        <f t="shared" si="17"/>
        <v>21.400000000000002</v>
      </c>
      <c r="J114" s="2379" t="s">
        <v>5821</v>
      </c>
      <c r="L114" s="2380">
        <v>0</v>
      </c>
      <c r="M114" s="2381">
        <f t="shared" si="9"/>
        <v>0</v>
      </c>
      <c r="N114" s="2382" t="s">
        <v>363</v>
      </c>
      <c r="O114" s="2381"/>
      <c r="P114" s="2381"/>
      <c r="Q114" s="2380">
        <v>2.2699999999999996</v>
      </c>
      <c r="R114" s="2381">
        <f t="shared" si="10"/>
        <v>45.399999999999991</v>
      </c>
      <c r="S114" s="2384" t="s">
        <v>5822</v>
      </c>
      <c r="U114" s="2380">
        <v>1.65</v>
      </c>
      <c r="V114" s="2381">
        <f t="shared" si="15"/>
        <v>33</v>
      </c>
      <c r="W114" s="2385" t="s">
        <v>5823</v>
      </c>
      <c r="Y114" s="2380">
        <v>1.57</v>
      </c>
      <c r="Z114" s="2381">
        <f t="shared" si="16"/>
        <v>31.400000000000002</v>
      </c>
      <c r="AA114" s="2386" t="s">
        <v>5824</v>
      </c>
      <c r="AC114" s="2380">
        <v>1.29</v>
      </c>
      <c r="AD114" s="2381">
        <f t="shared" si="11"/>
        <v>25.8</v>
      </c>
      <c r="AE114" s="2386" t="s">
        <v>5825</v>
      </c>
      <c r="AG114" s="2380">
        <v>1.51</v>
      </c>
      <c r="AH114" s="2381">
        <f t="shared" si="12"/>
        <v>30.2</v>
      </c>
      <c r="AI114" s="2386" t="s">
        <v>5826</v>
      </c>
      <c r="AK114" s="2380">
        <v>2.14</v>
      </c>
      <c r="AL114" s="2381">
        <f t="shared" si="13"/>
        <v>42.800000000000004</v>
      </c>
      <c r="AM114" s="2385" t="s">
        <v>5827</v>
      </c>
      <c r="AP114" s="2380">
        <v>0</v>
      </c>
      <c r="AQ114" s="2387">
        <f t="shared" si="14"/>
        <v>0</v>
      </c>
      <c r="AR114" s="2385" t="s">
        <v>363</v>
      </c>
    </row>
    <row r="115" spans="1:44">
      <c r="A115" s="977">
        <v>1603</v>
      </c>
      <c r="B115" s="976" t="s">
        <v>1486</v>
      </c>
      <c r="C115" s="976"/>
      <c r="D115" s="975" t="s">
        <v>1486</v>
      </c>
      <c r="E115" s="2376" t="s">
        <v>217</v>
      </c>
      <c r="F115" s="2376">
        <v>30</v>
      </c>
      <c r="H115" s="2377">
        <v>1.07</v>
      </c>
      <c r="I115" s="2378">
        <f t="shared" si="17"/>
        <v>32.1</v>
      </c>
      <c r="J115" s="2379" t="s">
        <v>5828</v>
      </c>
      <c r="L115" s="2380">
        <v>0</v>
      </c>
      <c r="M115" s="2381">
        <f t="shared" si="9"/>
        <v>0</v>
      </c>
      <c r="N115" s="2382" t="s">
        <v>363</v>
      </c>
      <c r="O115" s="2381"/>
      <c r="P115" s="2381"/>
      <c r="Q115" s="2380">
        <v>2.2699999999999996</v>
      </c>
      <c r="R115" s="2381">
        <f t="shared" si="10"/>
        <v>68.099999999999994</v>
      </c>
      <c r="S115" s="2384" t="s">
        <v>5829</v>
      </c>
      <c r="U115" s="2380">
        <v>1.65</v>
      </c>
      <c r="V115" s="2381">
        <f t="shared" si="15"/>
        <v>49.5</v>
      </c>
      <c r="W115" s="2385" t="s">
        <v>5830</v>
      </c>
      <c r="Y115" s="2380">
        <v>1.57</v>
      </c>
      <c r="Z115" s="2381">
        <f t="shared" si="16"/>
        <v>47.1</v>
      </c>
      <c r="AA115" s="2386" t="s">
        <v>5831</v>
      </c>
      <c r="AC115" s="2380">
        <v>1.29</v>
      </c>
      <c r="AD115" s="2381">
        <f t="shared" si="11"/>
        <v>38.700000000000003</v>
      </c>
      <c r="AE115" s="2386" t="s">
        <v>5832</v>
      </c>
      <c r="AG115" s="2380">
        <v>1.51</v>
      </c>
      <c r="AH115" s="2381">
        <f t="shared" si="12"/>
        <v>45.3</v>
      </c>
      <c r="AI115" s="2386" t="s">
        <v>5833</v>
      </c>
      <c r="AK115" s="2380">
        <v>2.14</v>
      </c>
      <c r="AL115" s="2381">
        <f t="shared" si="13"/>
        <v>64.2</v>
      </c>
      <c r="AM115" s="2385" t="s">
        <v>5834</v>
      </c>
      <c r="AP115" s="2380">
        <v>0</v>
      </c>
      <c r="AQ115" s="2387">
        <f t="shared" si="14"/>
        <v>0</v>
      </c>
      <c r="AR115" s="2385" t="s">
        <v>363</v>
      </c>
    </row>
    <row r="116" spans="1:44">
      <c r="A116" s="2388">
        <v>1604</v>
      </c>
      <c r="B116" s="2389" t="s">
        <v>1487</v>
      </c>
      <c r="C116" s="2389"/>
      <c r="D116" s="2390" t="s">
        <v>1487</v>
      </c>
      <c r="E116" s="2391" t="s">
        <v>217</v>
      </c>
      <c r="F116" s="2391">
        <v>50</v>
      </c>
      <c r="H116" s="2377">
        <v>1.07</v>
      </c>
      <c r="I116" s="2378">
        <f t="shared" si="17"/>
        <v>53.5</v>
      </c>
      <c r="J116" s="2379" t="s">
        <v>5835</v>
      </c>
      <c r="L116" s="2380">
        <v>0</v>
      </c>
      <c r="M116" s="2381">
        <f t="shared" si="9"/>
        <v>0</v>
      </c>
      <c r="N116" s="2382" t="s">
        <v>363</v>
      </c>
      <c r="O116" s="2381"/>
      <c r="P116" s="2381"/>
      <c r="Q116" s="2380">
        <v>2.2699999999999996</v>
      </c>
      <c r="R116" s="2381">
        <f t="shared" si="10"/>
        <v>113.49999999999997</v>
      </c>
      <c r="S116" s="2384" t="s">
        <v>5836</v>
      </c>
      <c r="U116" s="2380">
        <v>1.65</v>
      </c>
      <c r="V116" s="2381">
        <f t="shared" si="15"/>
        <v>82.5</v>
      </c>
      <c r="W116" s="2385" t="s">
        <v>5837</v>
      </c>
      <c r="Y116" s="2380">
        <v>1.57</v>
      </c>
      <c r="Z116" s="2381">
        <f t="shared" si="16"/>
        <v>78.5</v>
      </c>
      <c r="AA116" s="2386" t="s">
        <v>5838</v>
      </c>
      <c r="AC116" s="2380">
        <v>1.29</v>
      </c>
      <c r="AD116" s="2381">
        <f t="shared" si="11"/>
        <v>64.5</v>
      </c>
      <c r="AE116" s="2386" t="s">
        <v>5839</v>
      </c>
      <c r="AG116" s="2380">
        <v>1.51</v>
      </c>
      <c r="AH116" s="2381">
        <f t="shared" si="12"/>
        <v>75.5</v>
      </c>
      <c r="AI116" s="2386" t="s">
        <v>5840</v>
      </c>
      <c r="AK116" s="2380">
        <v>2.14</v>
      </c>
      <c r="AL116" s="2381">
        <f t="shared" si="13"/>
        <v>107</v>
      </c>
      <c r="AM116" s="2385" t="s">
        <v>5841</v>
      </c>
      <c r="AP116" s="2380">
        <v>0</v>
      </c>
      <c r="AQ116" s="2387">
        <f t="shared" si="14"/>
        <v>0</v>
      </c>
      <c r="AR116" s="2385" t="s">
        <v>363</v>
      </c>
    </row>
    <row r="117" spans="1:44">
      <c r="A117" s="977">
        <v>1605</v>
      </c>
      <c r="B117" s="976" t="s">
        <v>1488</v>
      </c>
      <c r="C117" s="976"/>
      <c r="D117" s="975" t="s">
        <v>1488</v>
      </c>
      <c r="E117" s="2376" t="s">
        <v>217</v>
      </c>
      <c r="F117" s="2376">
        <v>50</v>
      </c>
      <c r="H117" s="2377">
        <v>1.07</v>
      </c>
      <c r="I117" s="2378">
        <f t="shared" si="17"/>
        <v>53.5</v>
      </c>
      <c r="J117" s="2379" t="s">
        <v>5842</v>
      </c>
      <c r="L117" s="2380">
        <v>0</v>
      </c>
      <c r="M117" s="2381">
        <f t="shared" si="9"/>
        <v>0</v>
      </c>
      <c r="N117" s="2382" t="s">
        <v>363</v>
      </c>
      <c r="O117" s="2381"/>
      <c r="P117" s="2381"/>
      <c r="Q117" s="2380">
        <v>2.2699999999999996</v>
      </c>
      <c r="R117" s="2381">
        <f t="shared" si="10"/>
        <v>113.49999999999997</v>
      </c>
      <c r="S117" s="2384" t="s">
        <v>5843</v>
      </c>
      <c r="U117" s="2380">
        <v>1.65</v>
      </c>
      <c r="V117" s="2381">
        <f t="shared" si="15"/>
        <v>82.5</v>
      </c>
      <c r="W117" s="2385" t="s">
        <v>5844</v>
      </c>
      <c r="Y117" s="2380">
        <v>1.57</v>
      </c>
      <c r="Z117" s="2381">
        <f t="shared" si="16"/>
        <v>78.5</v>
      </c>
      <c r="AA117" s="2386" t="s">
        <v>5845</v>
      </c>
      <c r="AC117" s="2380">
        <v>1.29</v>
      </c>
      <c r="AD117" s="2381">
        <f t="shared" si="11"/>
        <v>64.5</v>
      </c>
      <c r="AE117" s="2386" t="s">
        <v>5846</v>
      </c>
      <c r="AG117" s="2380">
        <v>1.51</v>
      </c>
      <c r="AH117" s="2381">
        <f t="shared" si="12"/>
        <v>75.5</v>
      </c>
      <c r="AI117" s="2386" t="s">
        <v>5847</v>
      </c>
      <c r="AK117" s="2380">
        <v>2.14</v>
      </c>
      <c r="AL117" s="2381">
        <f t="shared" si="13"/>
        <v>107</v>
      </c>
      <c r="AM117" s="2385" t="s">
        <v>5848</v>
      </c>
      <c r="AP117" s="2380">
        <v>0</v>
      </c>
      <c r="AQ117" s="2387">
        <f t="shared" si="14"/>
        <v>0</v>
      </c>
      <c r="AR117" s="2385" t="s">
        <v>363</v>
      </c>
    </row>
    <row r="118" spans="1:44">
      <c r="A118" s="2388">
        <v>1606</v>
      </c>
      <c r="B118" s="2389" t="s">
        <v>1489</v>
      </c>
      <c r="C118" s="2389"/>
      <c r="D118" s="2390" t="s">
        <v>1489</v>
      </c>
      <c r="E118" s="2391" t="s">
        <v>217</v>
      </c>
      <c r="F118" s="2391">
        <v>50</v>
      </c>
      <c r="H118" s="2377">
        <v>1.07</v>
      </c>
      <c r="I118" s="2378">
        <f t="shared" si="17"/>
        <v>53.5</v>
      </c>
      <c r="J118" s="2379" t="s">
        <v>5849</v>
      </c>
      <c r="L118" s="2380">
        <v>0</v>
      </c>
      <c r="M118" s="2381">
        <f t="shared" si="9"/>
        <v>0</v>
      </c>
      <c r="N118" s="2382" t="s">
        <v>363</v>
      </c>
      <c r="O118" s="2381"/>
      <c r="P118" s="2381"/>
      <c r="Q118" s="2380">
        <v>2.2699999999999996</v>
      </c>
      <c r="R118" s="2381">
        <f t="shared" si="10"/>
        <v>113.49999999999997</v>
      </c>
      <c r="S118" s="2384" t="s">
        <v>5850</v>
      </c>
      <c r="U118" s="2380">
        <v>1.65</v>
      </c>
      <c r="V118" s="2381">
        <f t="shared" si="15"/>
        <v>82.5</v>
      </c>
      <c r="W118" s="2385" t="s">
        <v>5851</v>
      </c>
      <c r="Y118" s="2380">
        <v>1.57</v>
      </c>
      <c r="Z118" s="2381">
        <f t="shared" si="16"/>
        <v>78.5</v>
      </c>
      <c r="AA118" s="2386" t="s">
        <v>5852</v>
      </c>
      <c r="AC118" s="2380">
        <v>1.29</v>
      </c>
      <c r="AD118" s="2381">
        <f t="shared" si="11"/>
        <v>64.5</v>
      </c>
      <c r="AE118" s="2386" t="s">
        <v>5853</v>
      </c>
      <c r="AG118" s="2380">
        <v>1.51</v>
      </c>
      <c r="AH118" s="2381">
        <f t="shared" si="12"/>
        <v>75.5</v>
      </c>
      <c r="AI118" s="2386" t="s">
        <v>5854</v>
      </c>
      <c r="AK118" s="2380">
        <v>2.14</v>
      </c>
      <c r="AL118" s="2381">
        <f t="shared" si="13"/>
        <v>107</v>
      </c>
      <c r="AM118" s="2385" t="s">
        <v>5855</v>
      </c>
      <c r="AP118" s="2380">
        <v>0</v>
      </c>
      <c r="AQ118" s="2387">
        <f t="shared" si="14"/>
        <v>0</v>
      </c>
      <c r="AR118" s="2385" t="s">
        <v>363</v>
      </c>
    </row>
    <row r="119" spans="1:44" ht="30">
      <c r="A119" s="977">
        <v>1607</v>
      </c>
      <c r="B119" s="976" t="s">
        <v>2100</v>
      </c>
      <c r="C119" s="976"/>
      <c r="D119" s="975" t="s">
        <v>2100</v>
      </c>
      <c r="E119" s="2376" t="s">
        <v>217</v>
      </c>
      <c r="F119" s="2376">
        <v>25</v>
      </c>
      <c r="H119" s="2377">
        <v>0.104</v>
      </c>
      <c r="I119" s="2378">
        <f t="shared" si="17"/>
        <v>2.6</v>
      </c>
      <c r="J119" s="2379" t="s">
        <v>5856</v>
      </c>
      <c r="L119" s="2380">
        <v>0</v>
      </c>
      <c r="M119" s="2381">
        <f t="shared" si="9"/>
        <v>0</v>
      </c>
      <c r="N119" s="2382" t="s">
        <v>363</v>
      </c>
      <c r="O119" s="2381"/>
      <c r="P119" s="2381"/>
      <c r="Q119" s="2380">
        <v>0.13</v>
      </c>
      <c r="R119" s="2381">
        <f t="shared" si="10"/>
        <v>3.25</v>
      </c>
      <c r="S119" s="2384">
        <v>121802</v>
      </c>
      <c r="U119" s="2380">
        <v>0.17</v>
      </c>
      <c r="V119" s="2381">
        <f t="shared" si="15"/>
        <v>4.25</v>
      </c>
      <c r="W119" s="2385" t="s">
        <v>5857</v>
      </c>
      <c r="Y119" s="2380">
        <v>0.15</v>
      </c>
      <c r="Z119" s="2381">
        <f t="shared" si="16"/>
        <v>3.75</v>
      </c>
      <c r="AA119" s="2386" t="s">
        <v>2575</v>
      </c>
      <c r="AC119" s="2380">
        <v>0.13</v>
      </c>
      <c r="AD119" s="2381">
        <f t="shared" si="11"/>
        <v>3.25</v>
      </c>
      <c r="AE119" s="2386" t="s">
        <v>5858</v>
      </c>
      <c r="AG119" s="2380">
        <v>0.19</v>
      </c>
      <c r="AH119" s="2381">
        <f t="shared" si="12"/>
        <v>4.75</v>
      </c>
      <c r="AI119" s="2386">
        <v>121870</v>
      </c>
      <c r="AK119" s="2380">
        <v>0.2</v>
      </c>
      <c r="AL119" s="2381">
        <f t="shared" si="13"/>
        <v>5</v>
      </c>
      <c r="AM119" s="2385" t="s">
        <v>5859</v>
      </c>
      <c r="AP119" s="2380">
        <v>0</v>
      </c>
      <c r="AQ119" s="2387">
        <f t="shared" si="14"/>
        <v>0</v>
      </c>
      <c r="AR119" s="2385" t="s">
        <v>363</v>
      </c>
    </row>
    <row r="120" spans="1:44" ht="30">
      <c r="A120" s="2388">
        <v>1608</v>
      </c>
      <c r="B120" s="2389" t="s">
        <v>2101</v>
      </c>
      <c r="C120" s="2389"/>
      <c r="D120" s="2390" t="s">
        <v>2101</v>
      </c>
      <c r="E120" s="2391" t="s">
        <v>217</v>
      </c>
      <c r="F120" s="2391">
        <v>25</v>
      </c>
      <c r="H120" s="2377">
        <v>0.104</v>
      </c>
      <c r="I120" s="2378">
        <f t="shared" si="17"/>
        <v>2.6</v>
      </c>
      <c r="J120" s="2379" t="s">
        <v>5860</v>
      </c>
      <c r="L120" s="2380">
        <v>0</v>
      </c>
      <c r="M120" s="2381">
        <f t="shared" si="9"/>
        <v>0</v>
      </c>
      <c r="N120" s="2382" t="s">
        <v>363</v>
      </c>
      <c r="O120" s="2381"/>
      <c r="P120" s="2381"/>
      <c r="Q120" s="2380">
        <v>0.14000000000000001</v>
      </c>
      <c r="R120" s="2381">
        <f t="shared" si="10"/>
        <v>3.5000000000000004</v>
      </c>
      <c r="S120" s="2384">
        <v>121803</v>
      </c>
      <c r="U120" s="2380">
        <v>0.17</v>
      </c>
      <c r="V120" s="2381">
        <f t="shared" si="15"/>
        <v>4.25</v>
      </c>
      <c r="W120" s="2385" t="s">
        <v>5861</v>
      </c>
      <c r="Y120" s="2380">
        <v>0.15</v>
      </c>
      <c r="Z120" s="2381">
        <f t="shared" si="16"/>
        <v>3.75</v>
      </c>
      <c r="AA120" s="2386" t="s">
        <v>2574</v>
      </c>
      <c r="AC120" s="2380">
        <v>0.13</v>
      </c>
      <c r="AD120" s="2381">
        <f t="shared" si="11"/>
        <v>3.25</v>
      </c>
      <c r="AE120" s="2386" t="s">
        <v>5862</v>
      </c>
      <c r="AG120" s="2380">
        <v>0.19</v>
      </c>
      <c r="AH120" s="2381">
        <f t="shared" si="12"/>
        <v>4.75</v>
      </c>
      <c r="AI120" s="2386">
        <v>121803</v>
      </c>
      <c r="AK120" s="2380">
        <v>0.2</v>
      </c>
      <c r="AL120" s="2381">
        <f t="shared" si="13"/>
        <v>5</v>
      </c>
      <c r="AM120" s="2385" t="s">
        <v>5863</v>
      </c>
      <c r="AP120" s="2380">
        <v>0</v>
      </c>
      <c r="AQ120" s="2387">
        <f t="shared" si="14"/>
        <v>0</v>
      </c>
      <c r="AR120" s="2385" t="s">
        <v>363</v>
      </c>
    </row>
    <row r="121" spans="1:44">
      <c r="A121" s="977">
        <v>1609</v>
      </c>
      <c r="B121" s="976" t="s">
        <v>2102</v>
      </c>
      <c r="C121" s="976"/>
      <c r="D121" s="975" t="s">
        <v>2103</v>
      </c>
      <c r="E121" s="2376" t="s">
        <v>217</v>
      </c>
      <c r="F121" s="2376">
        <v>80</v>
      </c>
      <c r="H121" s="2377">
        <v>0.154</v>
      </c>
      <c r="I121" s="2378">
        <f t="shared" si="17"/>
        <v>12.32</v>
      </c>
      <c r="J121" s="2379" t="s">
        <v>5864</v>
      </c>
      <c r="L121" s="2380">
        <v>0</v>
      </c>
      <c r="M121" s="2381">
        <f t="shared" si="9"/>
        <v>0</v>
      </c>
      <c r="N121" s="2382" t="s">
        <v>363</v>
      </c>
      <c r="O121" s="2381"/>
      <c r="P121" s="2381"/>
      <c r="Q121" s="2380">
        <v>0.2</v>
      </c>
      <c r="R121" s="2381">
        <f t="shared" si="10"/>
        <v>16</v>
      </c>
      <c r="S121" s="2384">
        <v>1401</v>
      </c>
      <c r="U121" s="2380">
        <v>2.83</v>
      </c>
      <c r="V121" s="2381">
        <f t="shared" si="15"/>
        <v>226.4</v>
      </c>
      <c r="W121" s="2385" t="s">
        <v>5865</v>
      </c>
      <c r="Y121" s="2380">
        <v>1.91</v>
      </c>
      <c r="Z121" s="2381">
        <f t="shared" si="16"/>
        <v>152.79999999999998</v>
      </c>
      <c r="AA121" s="2386" t="s">
        <v>2573</v>
      </c>
      <c r="AC121" s="2380">
        <v>1.89</v>
      </c>
      <c r="AD121" s="2381">
        <f t="shared" si="11"/>
        <v>151.19999999999999</v>
      </c>
      <c r="AE121" s="2386" t="s">
        <v>5866</v>
      </c>
      <c r="AG121" s="2380">
        <v>1.97</v>
      </c>
      <c r="AH121" s="2381">
        <f t="shared" si="12"/>
        <v>157.6</v>
      </c>
      <c r="AI121" s="2386">
        <v>1401</v>
      </c>
      <c r="AK121" s="2380">
        <v>1.95</v>
      </c>
      <c r="AL121" s="2381">
        <f t="shared" si="13"/>
        <v>156</v>
      </c>
      <c r="AM121" s="2385" t="s">
        <v>5867</v>
      </c>
      <c r="AP121" s="2380">
        <v>0</v>
      </c>
      <c r="AQ121" s="2387">
        <f t="shared" si="14"/>
        <v>0</v>
      </c>
      <c r="AR121" s="2385" t="s">
        <v>363</v>
      </c>
    </row>
    <row r="122" spans="1:44">
      <c r="A122" s="2388">
        <v>1610</v>
      </c>
      <c r="B122" s="2389" t="s">
        <v>2104</v>
      </c>
      <c r="C122" s="2389"/>
      <c r="D122" s="2390" t="s">
        <v>2105</v>
      </c>
      <c r="E122" s="2391" t="s">
        <v>217</v>
      </c>
      <c r="F122" s="2391">
        <v>10</v>
      </c>
      <c r="H122" s="2380">
        <v>0.87</v>
      </c>
      <c r="I122" s="2381">
        <f t="shared" si="17"/>
        <v>8.6999999999999993</v>
      </c>
      <c r="J122" s="2386" t="s">
        <v>5868</v>
      </c>
      <c r="L122" s="2380">
        <v>0</v>
      </c>
      <c r="M122" s="2381">
        <f t="shared" si="9"/>
        <v>0</v>
      </c>
      <c r="N122" s="2382" t="s">
        <v>363</v>
      </c>
      <c r="O122" s="2381"/>
      <c r="P122" s="2381"/>
      <c r="Q122" s="2380">
        <v>0.71</v>
      </c>
      <c r="R122" s="2381">
        <f t="shared" si="10"/>
        <v>7.1</v>
      </c>
      <c r="S122" s="2384">
        <v>142</v>
      </c>
      <c r="U122" s="2380">
        <v>0.83</v>
      </c>
      <c r="V122" s="2381">
        <f t="shared" si="15"/>
        <v>8.2999999999999989</v>
      </c>
      <c r="W122" s="2385" t="s">
        <v>5869</v>
      </c>
      <c r="Y122" s="2380">
        <v>0.35</v>
      </c>
      <c r="Z122" s="2381">
        <f t="shared" si="16"/>
        <v>3.5</v>
      </c>
      <c r="AA122" s="2386" t="s">
        <v>2572</v>
      </c>
      <c r="AC122" s="2380">
        <v>0.39</v>
      </c>
      <c r="AD122" s="2381">
        <f t="shared" si="11"/>
        <v>3.9000000000000004</v>
      </c>
      <c r="AE122" s="2386" t="s">
        <v>5870</v>
      </c>
      <c r="AG122" s="2380">
        <v>0.74</v>
      </c>
      <c r="AH122" s="2381">
        <f t="shared" si="12"/>
        <v>7.4</v>
      </c>
      <c r="AI122" s="2386" t="s">
        <v>5871</v>
      </c>
      <c r="AK122" s="2377">
        <v>0.33</v>
      </c>
      <c r="AL122" s="2378">
        <f t="shared" si="13"/>
        <v>3.3000000000000003</v>
      </c>
      <c r="AM122" s="2392" t="s">
        <v>5872</v>
      </c>
      <c r="AP122" s="2380">
        <v>0</v>
      </c>
      <c r="AQ122" s="2387">
        <f t="shared" si="14"/>
        <v>0</v>
      </c>
      <c r="AR122" s="2385" t="s">
        <v>363</v>
      </c>
    </row>
    <row r="123" spans="1:44">
      <c r="A123" s="977">
        <v>1611</v>
      </c>
      <c r="B123" s="976" t="s">
        <v>2106</v>
      </c>
      <c r="C123" s="976"/>
      <c r="D123" s="975" t="s">
        <v>2571</v>
      </c>
      <c r="E123" s="2376" t="s">
        <v>217</v>
      </c>
      <c r="F123" s="2376">
        <v>50</v>
      </c>
      <c r="H123" s="2380">
        <v>8.8800000000000008</v>
      </c>
      <c r="I123" s="2381">
        <f t="shared" si="17"/>
        <v>444.00000000000006</v>
      </c>
      <c r="J123" s="2386" t="s">
        <v>5873</v>
      </c>
      <c r="L123" s="2380">
        <v>0</v>
      </c>
      <c r="M123" s="2381">
        <f t="shared" si="9"/>
        <v>0</v>
      </c>
      <c r="N123" s="2382" t="s">
        <v>363</v>
      </c>
      <c r="O123" s="2381"/>
      <c r="P123" s="2381"/>
      <c r="Q123" s="2380">
        <v>8.74</v>
      </c>
      <c r="R123" s="2381">
        <f t="shared" si="10"/>
        <v>437</v>
      </c>
      <c r="S123" s="2384" t="s">
        <v>5874</v>
      </c>
      <c r="U123" s="2380">
        <v>9.9600000000000009</v>
      </c>
      <c r="V123" s="2381">
        <f t="shared" si="15"/>
        <v>498.00000000000006</v>
      </c>
      <c r="W123" s="2385" t="s">
        <v>5875</v>
      </c>
      <c r="Y123" s="2380">
        <v>9.35</v>
      </c>
      <c r="Z123" s="2381">
        <f t="shared" si="16"/>
        <v>467.5</v>
      </c>
      <c r="AA123" s="2386" t="s">
        <v>2570</v>
      </c>
      <c r="AC123" s="2380"/>
      <c r="AD123" s="2381">
        <f t="shared" si="11"/>
        <v>0</v>
      </c>
      <c r="AE123" s="2386"/>
      <c r="AG123" s="2377">
        <v>8.25</v>
      </c>
      <c r="AH123" s="2378">
        <f t="shared" si="12"/>
        <v>412.5</v>
      </c>
      <c r="AI123" s="2379">
        <v>562134</v>
      </c>
      <c r="AK123" s="2380">
        <v>9.14</v>
      </c>
      <c r="AL123" s="2381">
        <f t="shared" si="13"/>
        <v>457</v>
      </c>
      <c r="AM123" s="2385" t="s">
        <v>5876</v>
      </c>
      <c r="AP123" s="2380">
        <v>0</v>
      </c>
      <c r="AQ123" s="2387">
        <f t="shared" si="14"/>
        <v>0</v>
      </c>
      <c r="AR123" s="2385" t="s">
        <v>363</v>
      </c>
    </row>
    <row r="124" spans="1:44">
      <c r="A124" s="2388">
        <v>1612</v>
      </c>
      <c r="B124" s="2389" t="s">
        <v>2107</v>
      </c>
      <c r="C124" s="2389"/>
      <c r="D124" s="2390" t="s">
        <v>2108</v>
      </c>
      <c r="E124" s="2391" t="s">
        <v>217</v>
      </c>
      <c r="F124" s="2391">
        <v>5</v>
      </c>
      <c r="H124" s="2377">
        <v>0.55000000000000004</v>
      </c>
      <c r="I124" s="2378">
        <f t="shared" si="17"/>
        <v>2.75</v>
      </c>
      <c r="J124" s="2379" t="s">
        <v>5877</v>
      </c>
      <c r="L124" s="2380">
        <v>0</v>
      </c>
      <c r="M124" s="2381">
        <f t="shared" si="9"/>
        <v>0</v>
      </c>
      <c r="N124" s="2382" t="s">
        <v>363</v>
      </c>
      <c r="O124" s="2381"/>
      <c r="P124" s="2381"/>
      <c r="Q124" s="2380">
        <v>0.88</v>
      </c>
      <c r="R124" s="2381">
        <f t="shared" si="10"/>
        <v>4.4000000000000004</v>
      </c>
      <c r="S124" s="2384" t="s">
        <v>5878</v>
      </c>
      <c r="U124" s="2380">
        <v>0.8</v>
      </c>
      <c r="V124" s="2381">
        <f t="shared" si="15"/>
        <v>4</v>
      </c>
      <c r="W124" s="2385" t="s">
        <v>5879</v>
      </c>
      <c r="Y124" s="2380">
        <v>0.7</v>
      </c>
      <c r="Z124" s="2381">
        <f t="shared" si="16"/>
        <v>3.5</v>
      </c>
      <c r="AA124" s="2386" t="s">
        <v>2569</v>
      </c>
      <c r="AC124" s="2380">
        <v>0.56999999999999995</v>
      </c>
      <c r="AD124" s="2381">
        <f t="shared" si="11"/>
        <v>2.8499999999999996</v>
      </c>
      <c r="AE124" s="2386" t="s">
        <v>5880</v>
      </c>
      <c r="AG124" s="2380">
        <v>0.85</v>
      </c>
      <c r="AH124" s="2381">
        <f t="shared" si="12"/>
        <v>4.25</v>
      </c>
      <c r="AI124" s="2386" t="s">
        <v>5881</v>
      </c>
      <c r="AK124" s="2380">
        <v>0.71</v>
      </c>
      <c r="AL124" s="2381">
        <f t="shared" si="13"/>
        <v>3.55</v>
      </c>
      <c r="AM124" s="2385" t="s">
        <v>5882</v>
      </c>
      <c r="AP124" s="2380">
        <v>0</v>
      </c>
      <c r="AQ124" s="2387">
        <f t="shared" si="14"/>
        <v>0</v>
      </c>
      <c r="AR124" s="2385" t="s">
        <v>363</v>
      </c>
    </row>
    <row r="125" spans="1:44">
      <c r="A125" s="977">
        <v>1613</v>
      </c>
      <c r="B125" s="976" t="s">
        <v>2109</v>
      </c>
      <c r="C125" s="976"/>
      <c r="D125" s="975" t="s">
        <v>2108</v>
      </c>
      <c r="E125" s="2376" t="s">
        <v>217</v>
      </c>
      <c r="F125" s="2376">
        <v>22</v>
      </c>
      <c r="H125" s="2377">
        <v>0.55000000000000004</v>
      </c>
      <c r="I125" s="2378">
        <f t="shared" si="17"/>
        <v>12.100000000000001</v>
      </c>
      <c r="J125" s="2379" t="s">
        <v>5883</v>
      </c>
      <c r="L125" s="2380">
        <v>0</v>
      </c>
      <c r="M125" s="2381">
        <f t="shared" si="9"/>
        <v>0</v>
      </c>
      <c r="N125" s="2382" t="s">
        <v>363</v>
      </c>
      <c r="O125" s="2381"/>
      <c r="P125" s="2381"/>
      <c r="Q125" s="2380">
        <v>0.88</v>
      </c>
      <c r="R125" s="2381">
        <f t="shared" si="10"/>
        <v>19.36</v>
      </c>
      <c r="S125" s="2384" t="s">
        <v>5884</v>
      </c>
      <c r="U125" s="2380">
        <v>0.8</v>
      </c>
      <c r="V125" s="2381">
        <f t="shared" si="15"/>
        <v>17.600000000000001</v>
      </c>
      <c r="W125" s="2385" t="s">
        <v>5885</v>
      </c>
      <c r="Y125" s="2380">
        <v>0.59</v>
      </c>
      <c r="Z125" s="2381">
        <f t="shared" si="16"/>
        <v>12.979999999999999</v>
      </c>
      <c r="AA125" s="2386" t="s">
        <v>2568</v>
      </c>
      <c r="AC125" s="2380">
        <v>0.56999999999999995</v>
      </c>
      <c r="AD125" s="2381">
        <f t="shared" si="11"/>
        <v>12.54</v>
      </c>
      <c r="AE125" s="2386" t="s">
        <v>5886</v>
      </c>
      <c r="AG125" s="2380">
        <v>0.85</v>
      </c>
      <c r="AH125" s="2381">
        <f t="shared" si="12"/>
        <v>18.7</v>
      </c>
      <c r="AI125" s="2386" t="s">
        <v>5887</v>
      </c>
      <c r="AK125" s="2380">
        <v>0.71</v>
      </c>
      <c r="AL125" s="2381">
        <f t="shared" si="13"/>
        <v>15.62</v>
      </c>
      <c r="AM125" s="2385" t="s">
        <v>5888</v>
      </c>
      <c r="AP125" s="2380">
        <v>0</v>
      </c>
      <c r="AQ125" s="2387">
        <f t="shared" si="14"/>
        <v>0</v>
      </c>
      <c r="AR125" s="2385" t="s">
        <v>363</v>
      </c>
    </row>
    <row r="126" spans="1:44">
      <c r="A126" s="2388">
        <v>1615</v>
      </c>
      <c r="B126" s="2389" t="s">
        <v>2110</v>
      </c>
      <c r="C126" s="2389"/>
      <c r="D126" s="2390" t="s">
        <v>2108</v>
      </c>
      <c r="E126" s="2391" t="s">
        <v>217</v>
      </c>
      <c r="F126" s="2391">
        <v>22</v>
      </c>
      <c r="H126" s="2377">
        <v>0.55000000000000004</v>
      </c>
      <c r="I126" s="2378">
        <f t="shared" si="17"/>
        <v>12.100000000000001</v>
      </c>
      <c r="J126" s="2379" t="s">
        <v>5889</v>
      </c>
      <c r="L126" s="2380">
        <v>0</v>
      </c>
      <c r="M126" s="2381">
        <f t="shared" si="9"/>
        <v>0</v>
      </c>
      <c r="N126" s="2382" t="s">
        <v>363</v>
      </c>
      <c r="O126" s="2381"/>
      <c r="P126" s="2381"/>
      <c r="Q126" s="2380">
        <v>0.88</v>
      </c>
      <c r="R126" s="2381">
        <f t="shared" si="10"/>
        <v>19.36</v>
      </c>
      <c r="S126" s="2384" t="s">
        <v>5890</v>
      </c>
      <c r="U126" s="2380">
        <v>0.8</v>
      </c>
      <c r="V126" s="2381">
        <f t="shared" si="15"/>
        <v>17.600000000000001</v>
      </c>
      <c r="W126" s="2385" t="s">
        <v>5891</v>
      </c>
      <c r="Y126" s="2380">
        <v>0.56999999999999995</v>
      </c>
      <c r="Z126" s="2381">
        <f t="shared" si="16"/>
        <v>12.54</v>
      </c>
      <c r="AA126" s="2386" t="s">
        <v>2567</v>
      </c>
      <c r="AC126" s="2380">
        <v>0.56999999999999995</v>
      </c>
      <c r="AD126" s="2381">
        <f t="shared" si="11"/>
        <v>12.54</v>
      </c>
      <c r="AE126" s="2386" t="s">
        <v>5892</v>
      </c>
      <c r="AG126" s="2380">
        <v>0.85</v>
      </c>
      <c r="AH126" s="2381">
        <f t="shared" si="12"/>
        <v>18.7</v>
      </c>
      <c r="AI126" s="2386" t="s">
        <v>5893</v>
      </c>
      <c r="AK126" s="2380">
        <v>0.71</v>
      </c>
      <c r="AL126" s="2381">
        <f t="shared" si="13"/>
        <v>15.62</v>
      </c>
      <c r="AM126" s="2385" t="s">
        <v>5894</v>
      </c>
      <c r="AP126" s="2380">
        <v>0</v>
      </c>
      <c r="AQ126" s="2387">
        <f t="shared" si="14"/>
        <v>0</v>
      </c>
      <c r="AR126" s="2385" t="s">
        <v>363</v>
      </c>
    </row>
    <row r="127" spans="1:44">
      <c r="A127" s="977">
        <v>1617</v>
      </c>
      <c r="B127" s="976" t="s">
        <v>2111</v>
      </c>
      <c r="C127" s="976"/>
      <c r="D127" s="975" t="s">
        <v>2108</v>
      </c>
      <c r="E127" s="2376" t="s">
        <v>217</v>
      </c>
      <c r="F127" s="2376">
        <v>5</v>
      </c>
      <c r="H127" s="2377">
        <v>0.55000000000000004</v>
      </c>
      <c r="I127" s="2378">
        <f t="shared" si="17"/>
        <v>2.75</v>
      </c>
      <c r="J127" s="2379" t="s">
        <v>5895</v>
      </c>
      <c r="L127" s="2380">
        <v>0</v>
      </c>
      <c r="M127" s="2381">
        <f t="shared" si="9"/>
        <v>0</v>
      </c>
      <c r="N127" s="2382" t="s">
        <v>363</v>
      </c>
      <c r="O127" s="2381"/>
      <c r="P127" s="2381"/>
      <c r="Q127" s="2380">
        <v>0.88</v>
      </c>
      <c r="R127" s="2381">
        <f t="shared" si="10"/>
        <v>4.4000000000000004</v>
      </c>
      <c r="S127" s="2384" t="s">
        <v>5896</v>
      </c>
      <c r="U127" s="2380">
        <v>0.8</v>
      </c>
      <c r="V127" s="2381">
        <f t="shared" si="15"/>
        <v>4</v>
      </c>
      <c r="W127" s="2385" t="s">
        <v>5897</v>
      </c>
      <c r="Y127" s="2380">
        <v>0.56999999999999995</v>
      </c>
      <c r="Z127" s="2381">
        <f t="shared" si="16"/>
        <v>2.8499999999999996</v>
      </c>
      <c r="AA127" s="2386" t="s">
        <v>2566</v>
      </c>
      <c r="AC127" s="2380">
        <v>0.56999999999999995</v>
      </c>
      <c r="AD127" s="2381">
        <f t="shared" si="11"/>
        <v>2.8499999999999996</v>
      </c>
      <c r="AE127" s="2386" t="s">
        <v>5898</v>
      </c>
      <c r="AG127" s="2380">
        <v>0.85</v>
      </c>
      <c r="AH127" s="2381">
        <f t="shared" si="12"/>
        <v>4.25</v>
      </c>
      <c r="AI127" s="2386" t="s">
        <v>5899</v>
      </c>
      <c r="AK127" s="2380">
        <v>0.71</v>
      </c>
      <c r="AL127" s="2381">
        <f t="shared" si="13"/>
        <v>3.55</v>
      </c>
      <c r="AM127" s="2385" t="s">
        <v>5900</v>
      </c>
      <c r="AP127" s="2380">
        <v>0</v>
      </c>
      <c r="AQ127" s="2387">
        <f t="shared" si="14"/>
        <v>0</v>
      </c>
      <c r="AR127" s="2385" t="s">
        <v>363</v>
      </c>
    </row>
    <row r="128" spans="1:44">
      <c r="A128" s="2388">
        <v>1619</v>
      </c>
      <c r="B128" s="2389" t="s">
        <v>2112</v>
      </c>
      <c r="C128" s="2389"/>
      <c r="D128" s="2390" t="s">
        <v>2113</v>
      </c>
      <c r="E128" s="2391" t="s">
        <v>217</v>
      </c>
      <c r="F128" s="2391">
        <v>25</v>
      </c>
      <c r="H128" s="2377">
        <v>0.64</v>
      </c>
      <c r="I128" s="2378">
        <f t="shared" si="17"/>
        <v>16</v>
      </c>
      <c r="J128" s="2379" t="s">
        <v>5901</v>
      </c>
      <c r="L128" s="2380">
        <v>0</v>
      </c>
      <c r="M128" s="2381">
        <f t="shared" si="9"/>
        <v>0</v>
      </c>
      <c r="N128" s="2382" t="s">
        <v>363</v>
      </c>
      <c r="O128" s="2381"/>
      <c r="P128" s="2381"/>
      <c r="Q128" s="2380">
        <v>0.88</v>
      </c>
      <c r="R128" s="2381">
        <f t="shared" si="10"/>
        <v>22</v>
      </c>
      <c r="S128" s="2384" t="s">
        <v>5902</v>
      </c>
      <c r="U128" s="2380">
        <v>0.86</v>
      </c>
      <c r="V128" s="2381">
        <f t="shared" si="15"/>
        <v>21.5</v>
      </c>
      <c r="W128" s="2385" t="s">
        <v>5903</v>
      </c>
      <c r="Y128" s="2380">
        <v>0.8</v>
      </c>
      <c r="Z128" s="2381">
        <f t="shared" si="16"/>
        <v>20</v>
      </c>
      <c r="AA128" s="2386" t="s">
        <v>2565</v>
      </c>
      <c r="AC128" s="2380">
        <v>0.67</v>
      </c>
      <c r="AD128" s="2381">
        <f t="shared" si="11"/>
        <v>16.75</v>
      </c>
      <c r="AE128" s="2386" t="s">
        <v>5904</v>
      </c>
      <c r="AG128" s="2380">
        <v>0.95</v>
      </c>
      <c r="AH128" s="2381">
        <f t="shared" si="12"/>
        <v>23.75</v>
      </c>
      <c r="AI128" s="2386" t="s">
        <v>5905</v>
      </c>
      <c r="AK128" s="2380">
        <v>0.87</v>
      </c>
      <c r="AL128" s="2381">
        <f t="shared" si="13"/>
        <v>21.75</v>
      </c>
      <c r="AM128" s="2385" t="s">
        <v>5906</v>
      </c>
      <c r="AP128" s="2380">
        <v>0</v>
      </c>
      <c r="AQ128" s="2387">
        <f t="shared" si="14"/>
        <v>0</v>
      </c>
      <c r="AR128" s="2385" t="s">
        <v>363</v>
      </c>
    </row>
    <row r="129" spans="1:44">
      <c r="A129" s="977">
        <v>1621</v>
      </c>
      <c r="B129" s="976" t="s">
        <v>2114</v>
      </c>
      <c r="C129" s="976"/>
      <c r="D129" s="975" t="s">
        <v>2113</v>
      </c>
      <c r="E129" s="2376" t="s">
        <v>217</v>
      </c>
      <c r="F129" s="2376">
        <v>5</v>
      </c>
      <c r="H129" s="2377">
        <v>0.64</v>
      </c>
      <c r="I129" s="2378">
        <f t="shared" si="17"/>
        <v>3.2</v>
      </c>
      <c r="J129" s="2379" t="s">
        <v>5907</v>
      </c>
      <c r="L129" s="2380">
        <v>0</v>
      </c>
      <c r="M129" s="2381">
        <f t="shared" si="9"/>
        <v>0</v>
      </c>
      <c r="N129" s="2382" t="s">
        <v>363</v>
      </c>
      <c r="O129" s="2381"/>
      <c r="P129" s="2381"/>
      <c r="Q129" s="2380">
        <v>0.93</v>
      </c>
      <c r="R129" s="2381">
        <f t="shared" si="10"/>
        <v>4.6500000000000004</v>
      </c>
      <c r="S129" s="2384" t="s">
        <v>5908</v>
      </c>
      <c r="U129" s="2380">
        <v>0.86</v>
      </c>
      <c r="V129" s="2381">
        <f t="shared" si="15"/>
        <v>4.3</v>
      </c>
      <c r="W129" s="2385" t="s">
        <v>5909</v>
      </c>
      <c r="Y129" s="2380">
        <v>0.8</v>
      </c>
      <c r="Z129" s="2381">
        <f t="shared" si="16"/>
        <v>4</v>
      </c>
      <c r="AA129" s="2386" t="s">
        <v>2564</v>
      </c>
      <c r="AC129" s="2380">
        <v>0.67</v>
      </c>
      <c r="AD129" s="2381">
        <f t="shared" si="11"/>
        <v>3.35</v>
      </c>
      <c r="AE129" s="2386" t="s">
        <v>5910</v>
      </c>
      <c r="AG129" s="2380">
        <v>0.95</v>
      </c>
      <c r="AH129" s="2381">
        <f t="shared" si="12"/>
        <v>4.75</v>
      </c>
      <c r="AI129" s="2386" t="s">
        <v>5911</v>
      </c>
      <c r="AK129" s="2380">
        <v>0.87</v>
      </c>
      <c r="AL129" s="2381">
        <f t="shared" si="13"/>
        <v>4.3499999999999996</v>
      </c>
      <c r="AM129" s="2385" t="s">
        <v>5912</v>
      </c>
      <c r="AP129" s="2380">
        <v>0</v>
      </c>
      <c r="AQ129" s="2387">
        <f t="shared" si="14"/>
        <v>0</v>
      </c>
      <c r="AR129" s="2385" t="s">
        <v>363</v>
      </c>
    </row>
    <row r="130" spans="1:44">
      <c r="A130" s="2388">
        <v>1622</v>
      </c>
      <c r="B130" s="2389" t="s">
        <v>2115</v>
      </c>
      <c r="C130" s="2389"/>
      <c r="D130" s="2390" t="s">
        <v>2113</v>
      </c>
      <c r="E130" s="2391" t="s">
        <v>217</v>
      </c>
      <c r="F130" s="2391">
        <v>100</v>
      </c>
      <c r="H130" s="2377">
        <v>0.64</v>
      </c>
      <c r="I130" s="2378">
        <f t="shared" si="17"/>
        <v>64</v>
      </c>
      <c r="J130" s="2379" t="s">
        <v>5913</v>
      </c>
      <c r="L130" s="2380">
        <v>0</v>
      </c>
      <c r="M130" s="2381">
        <f t="shared" si="9"/>
        <v>0</v>
      </c>
      <c r="N130" s="2382" t="s">
        <v>363</v>
      </c>
      <c r="O130" s="2381"/>
      <c r="P130" s="2381"/>
      <c r="Q130" s="2380">
        <v>0.93</v>
      </c>
      <c r="R130" s="2381">
        <f t="shared" si="10"/>
        <v>93</v>
      </c>
      <c r="S130" s="2384" t="s">
        <v>5914</v>
      </c>
      <c r="U130" s="2380">
        <v>0.86</v>
      </c>
      <c r="V130" s="2381">
        <f t="shared" si="15"/>
        <v>86</v>
      </c>
      <c r="W130" s="2385" t="s">
        <v>5915</v>
      </c>
      <c r="Y130" s="2380">
        <v>0.8</v>
      </c>
      <c r="Z130" s="2381">
        <f t="shared" si="16"/>
        <v>80</v>
      </c>
      <c r="AA130" s="2386" t="s">
        <v>2563</v>
      </c>
      <c r="AC130" s="2380">
        <v>0.67</v>
      </c>
      <c r="AD130" s="2381">
        <f t="shared" si="11"/>
        <v>67</v>
      </c>
      <c r="AE130" s="2386" t="s">
        <v>5916</v>
      </c>
      <c r="AG130" s="2380">
        <v>0.95</v>
      </c>
      <c r="AH130" s="2381">
        <f t="shared" si="12"/>
        <v>95</v>
      </c>
      <c r="AI130" s="2386" t="s">
        <v>5917</v>
      </c>
      <c r="AK130" s="2380">
        <v>0.87</v>
      </c>
      <c r="AL130" s="2381">
        <f t="shared" si="13"/>
        <v>87</v>
      </c>
      <c r="AM130" s="2385" t="s">
        <v>5918</v>
      </c>
      <c r="AP130" s="2380">
        <v>0</v>
      </c>
      <c r="AQ130" s="2387">
        <f t="shared" si="14"/>
        <v>0</v>
      </c>
      <c r="AR130" s="2385" t="s">
        <v>363</v>
      </c>
    </row>
    <row r="131" spans="1:44">
      <c r="A131" s="977">
        <v>1623</v>
      </c>
      <c r="B131" s="976" t="s">
        <v>2116</v>
      </c>
      <c r="C131" s="976"/>
      <c r="D131" s="975" t="s">
        <v>2113</v>
      </c>
      <c r="E131" s="2376" t="s">
        <v>217</v>
      </c>
      <c r="F131" s="2376">
        <v>50</v>
      </c>
      <c r="H131" s="2377">
        <v>0.64</v>
      </c>
      <c r="I131" s="2378">
        <f t="shared" si="17"/>
        <v>32</v>
      </c>
      <c r="J131" s="2379" t="s">
        <v>5919</v>
      </c>
      <c r="L131" s="2380">
        <v>0</v>
      </c>
      <c r="M131" s="2381">
        <f t="shared" si="9"/>
        <v>0</v>
      </c>
      <c r="N131" s="2382" t="s">
        <v>363</v>
      </c>
      <c r="O131" s="2381"/>
      <c r="P131" s="2381"/>
      <c r="Q131" s="2380">
        <v>0.93</v>
      </c>
      <c r="R131" s="2381">
        <f t="shared" si="10"/>
        <v>46.5</v>
      </c>
      <c r="S131" s="2384" t="s">
        <v>5920</v>
      </c>
      <c r="U131" s="2380">
        <v>0.86</v>
      </c>
      <c r="V131" s="2381">
        <f t="shared" si="15"/>
        <v>43</v>
      </c>
      <c r="W131" s="2385" t="s">
        <v>5921</v>
      </c>
      <c r="Y131" s="2380">
        <v>0.8</v>
      </c>
      <c r="Z131" s="2381">
        <f t="shared" si="16"/>
        <v>40</v>
      </c>
      <c r="AA131" s="2386" t="s">
        <v>2562</v>
      </c>
      <c r="AC131" s="2380">
        <v>0.67</v>
      </c>
      <c r="AD131" s="2381">
        <f t="shared" si="11"/>
        <v>33.5</v>
      </c>
      <c r="AE131" s="2386" t="s">
        <v>5922</v>
      </c>
      <c r="AG131" s="2380">
        <v>0.95</v>
      </c>
      <c r="AH131" s="2381">
        <f t="shared" si="12"/>
        <v>47.5</v>
      </c>
      <c r="AI131" s="2386" t="s">
        <v>5923</v>
      </c>
      <c r="AK131" s="2380">
        <v>0.87</v>
      </c>
      <c r="AL131" s="2381">
        <f t="shared" si="13"/>
        <v>43.5</v>
      </c>
      <c r="AM131" s="2385" t="s">
        <v>5924</v>
      </c>
      <c r="AP131" s="2380">
        <v>0</v>
      </c>
      <c r="AQ131" s="2387">
        <f t="shared" si="14"/>
        <v>0</v>
      </c>
      <c r="AR131" s="2385" t="s">
        <v>363</v>
      </c>
    </row>
    <row r="132" spans="1:44">
      <c r="A132" s="2388">
        <v>1624</v>
      </c>
      <c r="B132" s="2389" t="s">
        <v>2117</v>
      </c>
      <c r="C132" s="2389"/>
      <c r="D132" s="2390" t="s">
        <v>2113</v>
      </c>
      <c r="E132" s="2391" t="s">
        <v>217</v>
      </c>
      <c r="F132" s="2391">
        <v>5</v>
      </c>
      <c r="H132" s="2377">
        <v>0.64</v>
      </c>
      <c r="I132" s="2378">
        <f t="shared" si="17"/>
        <v>3.2</v>
      </c>
      <c r="J132" s="2379" t="s">
        <v>5925</v>
      </c>
      <c r="L132" s="2380">
        <v>0</v>
      </c>
      <c r="M132" s="2381">
        <f t="shared" si="9"/>
        <v>0</v>
      </c>
      <c r="N132" s="2382" t="s">
        <v>363</v>
      </c>
      <c r="O132" s="2381"/>
      <c r="P132" s="2381"/>
      <c r="Q132" s="2380">
        <v>0.71</v>
      </c>
      <c r="R132" s="2381">
        <f t="shared" si="10"/>
        <v>3.55</v>
      </c>
      <c r="S132" s="2384" t="s">
        <v>5926</v>
      </c>
      <c r="U132" s="2380">
        <v>0.86</v>
      </c>
      <c r="V132" s="2381">
        <f t="shared" si="15"/>
        <v>4.3</v>
      </c>
      <c r="W132" s="2385" t="s">
        <v>5927</v>
      </c>
      <c r="Y132" s="2380">
        <v>0.8</v>
      </c>
      <c r="Z132" s="2381">
        <f t="shared" si="16"/>
        <v>4</v>
      </c>
      <c r="AA132" s="2386" t="s">
        <v>2561</v>
      </c>
      <c r="AC132" s="2380">
        <v>0.67</v>
      </c>
      <c r="AD132" s="2381">
        <f t="shared" si="11"/>
        <v>3.35</v>
      </c>
      <c r="AE132" s="2386" t="s">
        <v>5928</v>
      </c>
      <c r="AG132" s="2380">
        <v>0.95</v>
      </c>
      <c r="AH132" s="2381">
        <f t="shared" si="12"/>
        <v>4.75</v>
      </c>
      <c r="AI132" s="2386" t="s">
        <v>5929</v>
      </c>
      <c r="AK132" s="2380">
        <v>0.87</v>
      </c>
      <c r="AL132" s="2381">
        <f t="shared" si="13"/>
        <v>4.3499999999999996</v>
      </c>
      <c r="AM132" s="2385" t="s">
        <v>5930</v>
      </c>
      <c r="AP132" s="2380">
        <v>0</v>
      </c>
      <c r="AQ132" s="2387">
        <f t="shared" si="14"/>
        <v>0</v>
      </c>
      <c r="AR132" s="2385" t="s">
        <v>363</v>
      </c>
    </row>
    <row r="133" spans="1:44" ht="30">
      <c r="A133" s="977">
        <v>1625</v>
      </c>
      <c r="B133" s="976" t="s">
        <v>2118</v>
      </c>
      <c r="C133" s="976"/>
      <c r="D133" s="975" t="s">
        <v>5931</v>
      </c>
      <c r="E133" s="2376" t="s">
        <v>217</v>
      </c>
      <c r="F133" s="2376">
        <v>1400</v>
      </c>
      <c r="H133" s="2380"/>
      <c r="I133" s="2381">
        <f t="shared" si="17"/>
        <v>0</v>
      </c>
      <c r="J133" s="2386" t="s">
        <v>5388</v>
      </c>
      <c r="L133" s="2380">
        <v>0</v>
      </c>
      <c r="M133" s="2381">
        <f t="shared" si="9"/>
        <v>0</v>
      </c>
      <c r="N133" s="2382" t="s">
        <v>363</v>
      </c>
      <c r="O133" s="2381"/>
      <c r="P133" s="2381"/>
      <c r="Q133" s="2380">
        <v>0</v>
      </c>
      <c r="R133" s="2381">
        <f t="shared" si="10"/>
        <v>0</v>
      </c>
      <c r="S133" s="2384" t="s">
        <v>4787</v>
      </c>
      <c r="U133" s="2380"/>
      <c r="V133" s="2381">
        <f t="shared" si="15"/>
        <v>0</v>
      </c>
      <c r="W133" s="2385" t="s">
        <v>798</v>
      </c>
      <c r="Y133" s="2377">
        <v>0.65</v>
      </c>
      <c r="Z133" s="2378">
        <f t="shared" si="16"/>
        <v>910</v>
      </c>
      <c r="AA133" s="2379" t="s">
        <v>5932</v>
      </c>
      <c r="AC133" s="2380"/>
      <c r="AD133" s="2381">
        <f t="shared" si="11"/>
        <v>0</v>
      </c>
      <c r="AE133" s="2386"/>
      <c r="AG133" s="2380">
        <v>1.1200000000000001</v>
      </c>
      <c r="AH133" s="2381">
        <f t="shared" si="12"/>
        <v>1568.0000000000002</v>
      </c>
      <c r="AI133" s="2386" t="s">
        <v>5933</v>
      </c>
      <c r="AK133" s="2380"/>
      <c r="AL133" s="2381">
        <f t="shared" si="13"/>
        <v>0</v>
      </c>
      <c r="AM133" s="2385" t="s">
        <v>798</v>
      </c>
      <c r="AP133" s="2380">
        <v>0</v>
      </c>
      <c r="AQ133" s="2387">
        <f t="shared" si="14"/>
        <v>0</v>
      </c>
      <c r="AR133" s="2385" t="s">
        <v>363</v>
      </c>
    </row>
    <row r="134" spans="1:44">
      <c r="A134" s="2388">
        <v>1628</v>
      </c>
      <c r="B134" s="2389" t="s">
        <v>5934</v>
      </c>
      <c r="C134" s="2389"/>
      <c r="D134" s="2390" t="s">
        <v>5935</v>
      </c>
      <c r="E134" s="2391" t="s">
        <v>1345</v>
      </c>
      <c r="F134" s="2391">
        <v>2</v>
      </c>
      <c r="H134" s="2380">
        <v>77.25</v>
      </c>
      <c r="I134" s="2381">
        <f t="shared" si="17"/>
        <v>154.5</v>
      </c>
      <c r="J134" s="2386" t="s">
        <v>5936</v>
      </c>
      <c r="L134" s="2380">
        <v>0</v>
      </c>
      <c r="M134" s="2381">
        <f t="shared" si="9"/>
        <v>0</v>
      </c>
      <c r="N134" s="2382" t="s">
        <v>363</v>
      </c>
      <c r="O134" s="2381"/>
      <c r="P134" s="2381"/>
      <c r="Q134" s="2380">
        <v>74.010000000000005</v>
      </c>
      <c r="R134" s="2381">
        <f t="shared" si="10"/>
        <v>148.02000000000001</v>
      </c>
      <c r="S134" s="2384" t="s">
        <v>5937</v>
      </c>
      <c r="U134" s="2380">
        <v>85</v>
      </c>
      <c r="V134" s="2381">
        <f t="shared" si="15"/>
        <v>170</v>
      </c>
      <c r="W134" s="2385" t="s">
        <v>5938</v>
      </c>
      <c r="Y134" s="2380">
        <v>65.22</v>
      </c>
      <c r="Z134" s="2381">
        <f t="shared" si="16"/>
        <v>130.44</v>
      </c>
      <c r="AA134" s="2386" t="s">
        <v>2560</v>
      </c>
      <c r="AC134" s="2377">
        <v>27.8</v>
      </c>
      <c r="AD134" s="2378">
        <f t="shared" si="11"/>
        <v>55.6</v>
      </c>
      <c r="AE134" s="2379" t="s">
        <v>5939</v>
      </c>
      <c r="AG134" s="2380">
        <v>58.75</v>
      </c>
      <c r="AH134" s="2381">
        <f t="shared" si="12"/>
        <v>117.5</v>
      </c>
      <c r="AI134" s="2386" t="s">
        <v>5938</v>
      </c>
      <c r="AK134" s="2380">
        <v>54</v>
      </c>
      <c r="AL134" s="2381">
        <f t="shared" si="13"/>
        <v>108</v>
      </c>
      <c r="AM134" s="2385" t="s">
        <v>5940</v>
      </c>
      <c r="AP134" s="2380">
        <v>0</v>
      </c>
      <c r="AQ134" s="2387">
        <f t="shared" si="14"/>
        <v>0</v>
      </c>
      <c r="AR134" s="2385" t="s">
        <v>363</v>
      </c>
    </row>
    <row r="135" spans="1:44">
      <c r="A135" s="977">
        <v>1629</v>
      </c>
      <c r="B135" s="976" t="s">
        <v>5941</v>
      </c>
      <c r="C135" s="976"/>
      <c r="D135" s="975" t="s">
        <v>5942</v>
      </c>
      <c r="E135" s="2376" t="s">
        <v>1345</v>
      </c>
      <c r="F135" s="2376">
        <v>2</v>
      </c>
      <c r="H135" s="2380">
        <v>77.25</v>
      </c>
      <c r="I135" s="2381">
        <f t="shared" si="17"/>
        <v>154.5</v>
      </c>
      <c r="J135" s="2386" t="s">
        <v>5943</v>
      </c>
      <c r="L135" s="2380">
        <v>0</v>
      </c>
      <c r="M135" s="2381">
        <f t="shared" ref="M135:M198" si="18">+L135*$F135</f>
        <v>0</v>
      </c>
      <c r="N135" s="2382" t="s">
        <v>363</v>
      </c>
      <c r="O135" s="2381"/>
      <c r="P135" s="2381"/>
      <c r="Q135" s="2380">
        <v>74.010000000000005</v>
      </c>
      <c r="R135" s="2381">
        <f t="shared" ref="R135:R198" si="19">+Q135*F135</f>
        <v>148.02000000000001</v>
      </c>
      <c r="S135" s="2384">
        <v>750</v>
      </c>
      <c r="U135" s="2380">
        <v>85</v>
      </c>
      <c r="V135" s="2381">
        <f t="shared" si="15"/>
        <v>170</v>
      </c>
      <c r="W135" s="2385" t="s">
        <v>5944</v>
      </c>
      <c r="Y135" s="2380">
        <v>65.22</v>
      </c>
      <c r="Z135" s="2381">
        <f t="shared" si="16"/>
        <v>130.44</v>
      </c>
      <c r="AA135" s="2386" t="s">
        <v>2559</v>
      </c>
      <c r="AC135" s="2377">
        <v>27.8</v>
      </c>
      <c r="AD135" s="2378">
        <f t="shared" ref="AD135:AD198" si="20">+AC135*F135</f>
        <v>55.6</v>
      </c>
      <c r="AE135" s="2379" t="s">
        <v>5945</v>
      </c>
      <c r="AG135" s="2380">
        <v>58</v>
      </c>
      <c r="AH135" s="2381">
        <f t="shared" ref="AH135:AH198" si="21">+AG135*F135</f>
        <v>116</v>
      </c>
      <c r="AI135" s="2386">
        <v>500</v>
      </c>
      <c r="AK135" s="2380">
        <v>54</v>
      </c>
      <c r="AL135" s="2381">
        <f t="shared" ref="AL135:AL198" si="22">+AK135*F135</f>
        <v>108</v>
      </c>
      <c r="AM135" s="2385" t="s">
        <v>5946</v>
      </c>
      <c r="AP135" s="2380">
        <v>0</v>
      </c>
      <c r="AQ135" s="2387">
        <f t="shared" ref="AQ135:AQ198" si="23">+AP135*F135</f>
        <v>0</v>
      </c>
      <c r="AR135" s="2385" t="s">
        <v>363</v>
      </c>
    </row>
    <row r="136" spans="1:44">
      <c r="A136" s="2388">
        <v>1630</v>
      </c>
      <c r="B136" s="2389" t="s">
        <v>2123</v>
      </c>
      <c r="C136" s="2389"/>
      <c r="D136" s="2390"/>
      <c r="E136" s="2391" t="s">
        <v>217</v>
      </c>
      <c r="F136" s="2391">
        <v>10</v>
      </c>
      <c r="H136" s="2380">
        <v>0.17</v>
      </c>
      <c r="I136" s="2381">
        <f t="shared" si="17"/>
        <v>1.7000000000000002</v>
      </c>
      <c r="J136" s="2386" t="s">
        <v>5947</v>
      </c>
      <c r="L136" s="2380">
        <v>0</v>
      </c>
      <c r="M136" s="2381">
        <f t="shared" si="18"/>
        <v>0</v>
      </c>
      <c r="N136" s="2382" t="s">
        <v>363</v>
      </c>
      <c r="O136" s="2381"/>
      <c r="P136" s="2381"/>
      <c r="Q136" s="2380">
        <v>0.34</v>
      </c>
      <c r="R136" s="2381">
        <f t="shared" si="19"/>
        <v>3.4000000000000004</v>
      </c>
      <c r="S136" s="2384">
        <v>404500100</v>
      </c>
      <c r="U136" s="2380">
        <v>0.26</v>
      </c>
      <c r="V136" s="2381">
        <f t="shared" ref="V136:V199" si="24">+U136*$F136</f>
        <v>2.6</v>
      </c>
      <c r="W136" s="2385" t="s">
        <v>5948</v>
      </c>
      <c r="Y136" s="2380">
        <v>0.17</v>
      </c>
      <c r="Z136" s="2381">
        <f t="shared" ref="Z136:Z199" si="25">+Y136*$F136</f>
        <v>1.7000000000000002</v>
      </c>
      <c r="AA136" s="2386" t="s">
        <v>2558</v>
      </c>
      <c r="AC136" s="2377">
        <v>0.14000000000000001</v>
      </c>
      <c r="AD136" s="2378">
        <f t="shared" si="20"/>
        <v>1.4000000000000001</v>
      </c>
      <c r="AE136" s="2379" t="s">
        <v>5949</v>
      </c>
      <c r="AG136" s="2380">
        <v>0.21</v>
      </c>
      <c r="AH136" s="2381">
        <f t="shared" si="21"/>
        <v>2.1</v>
      </c>
      <c r="AI136" s="2386">
        <v>4810</v>
      </c>
      <c r="AK136" s="2380">
        <v>0.19</v>
      </c>
      <c r="AL136" s="2381">
        <f t="shared" si="22"/>
        <v>1.9</v>
      </c>
      <c r="AM136" s="2385" t="s">
        <v>5950</v>
      </c>
      <c r="AP136" s="2380">
        <v>0</v>
      </c>
      <c r="AQ136" s="2387">
        <f t="shared" si="23"/>
        <v>0</v>
      </c>
      <c r="AR136" s="2385" t="s">
        <v>363</v>
      </c>
    </row>
    <row r="137" spans="1:44">
      <c r="A137" s="977">
        <v>1631</v>
      </c>
      <c r="B137" s="976" t="s">
        <v>2124</v>
      </c>
      <c r="C137" s="976"/>
      <c r="D137" s="975"/>
      <c r="E137" s="2376" t="s">
        <v>217</v>
      </c>
      <c r="F137" s="2376">
        <v>20</v>
      </c>
      <c r="H137" s="2380">
        <v>0.17</v>
      </c>
      <c r="I137" s="2381">
        <f t="shared" si="17"/>
        <v>3.4000000000000004</v>
      </c>
      <c r="J137" s="2386" t="s">
        <v>5951</v>
      </c>
      <c r="L137" s="2380">
        <v>0</v>
      </c>
      <c r="M137" s="2381">
        <f t="shared" si="18"/>
        <v>0</v>
      </c>
      <c r="N137" s="2382" t="s">
        <v>363</v>
      </c>
      <c r="O137" s="2381"/>
      <c r="P137" s="2381"/>
      <c r="Q137" s="2380">
        <v>0.48</v>
      </c>
      <c r="R137" s="2381">
        <f t="shared" si="19"/>
        <v>9.6</v>
      </c>
      <c r="S137" s="2384">
        <v>404500140</v>
      </c>
      <c r="U137" s="2380">
        <v>0.26</v>
      </c>
      <c r="V137" s="2381">
        <f t="shared" si="24"/>
        <v>5.2</v>
      </c>
      <c r="W137" s="2385" t="s">
        <v>5952</v>
      </c>
      <c r="Y137" s="2380">
        <v>0.17</v>
      </c>
      <c r="Z137" s="2381">
        <f t="shared" si="25"/>
        <v>3.4000000000000004</v>
      </c>
      <c r="AA137" s="2386" t="s">
        <v>2557</v>
      </c>
      <c r="AC137" s="2377">
        <v>0.14000000000000001</v>
      </c>
      <c r="AD137" s="2378">
        <f t="shared" si="20"/>
        <v>2.8000000000000003</v>
      </c>
      <c r="AE137" s="2379" t="s">
        <v>5953</v>
      </c>
      <c r="AG137" s="2380">
        <v>0.21</v>
      </c>
      <c r="AH137" s="2381">
        <f t="shared" si="21"/>
        <v>4.2</v>
      </c>
      <c r="AI137" s="2386">
        <v>4814</v>
      </c>
      <c r="AK137" s="2380">
        <v>0.19</v>
      </c>
      <c r="AL137" s="2381">
        <f t="shared" si="22"/>
        <v>3.8</v>
      </c>
      <c r="AM137" s="2385" t="s">
        <v>5954</v>
      </c>
      <c r="AP137" s="2380">
        <v>0</v>
      </c>
      <c r="AQ137" s="2387">
        <f t="shared" si="23"/>
        <v>0</v>
      </c>
      <c r="AR137" s="2385" t="s">
        <v>363</v>
      </c>
    </row>
    <row r="138" spans="1:44" ht="30">
      <c r="A138" s="2388">
        <v>1632</v>
      </c>
      <c r="B138" s="2389" t="s">
        <v>2125</v>
      </c>
      <c r="C138" s="2389"/>
      <c r="D138" s="2390" t="s">
        <v>1529</v>
      </c>
      <c r="E138" s="2391" t="s">
        <v>217</v>
      </c>
      <c r="F138" s="2391">
        <v>100</v>
      </c>
      <c r="H138" s="2380">
        <v>0.52</v>
      </c>
      <c r="I138" s="2381">
        <f t="shared" si="17"/>
        <v>52</v>
      </c>
      <c r="J138" s="2386" t="s">
        <v>5955</v>
      </c>
      <c r="L138" s="2380">
        <v>0</v>
      </c>
      <c r="M138" s="2381">
        <f t="shared" si="18"/>
        <v>0</v>
      </c>
      <c r="N138" s="2382" t="s">
        <v>363</v>
      </c>
      <c r="O138" s="2381"/>
      <c r="P138" s="2381"/>
      <c r="Q138" s="2380">
        <v>0.55000000000000004</v>
      </c>
      <c r="R138" s="2381">
        <f t="shared" si="19"/>
        <v>55.000000000000007</v>
      </c>
      <c r="S138" s="2384" t="s">
        <v>5956</v>
      </c>
      <c r="U138" s="2380">
        <v>0.85</v>
      </c>
      <c r="V138" s="2381">
        <f t="shared" si="24"/>
        <v>85</v>
      </c>
      <c r="W138" s="2385" t="s">
        <v>5957</v>
      </c>
      <c r="Y138" s="2377">
        <v>0.35</v>
      </c>
      <c r="Z138" s="2378">
        <f t="shared" si="25"/>
        <v>35</v>
      </c>
      <c r="AA138" s="2379" t="s">
        <v>5958</v>
      </c>
      <c r="AC138" s="2380">
        <v>0.37</v>
      </c>
      <c r="AD138" s="2381">
        <f t="shared" si="20"/>
        <v>37</v>
      </c>
      <c r="AE138" s="2386" t="s">
        <v>5959</v>
      </c>
      <c r="AG138" s="2380">
        <v>0.41</v>
      </c>
      <c r="AH138" s="2381">
        <f t="shared" si="21"/>
        <v>41</v>
      </c>
      <c r="AI138" s="2386">
        <v>34870</v>
      </c>
      <c r="AK138" s="2380">
        <v>0.36</v>
      </c>
      <c r="AL138" s="2381">
        <f t="shared" si="22"/>
        <v>36</v>
      </c>
      <c r="AM138" s="2385" t="s">
        <v>5960</v>
      </c>
      <c r="AP138" s="2380">
        <v>0</v>
      </c>
      <c r="AQ138" s="2387">
        <f t="shared" si="23"/>
        <v>0</v>
      </c>
      <c r="AR138" s="2385" t="s">
        <v>363</v>
      </c>
    </row>
    <row r="139" spans="1:44">
      <c r="A139" s="977">
        <v>1633</v>
      </c>
      <c r="B139" s="976" t="s">
        <v>2126</v>
      </c>
      <c r="C139" s="976"/>
      <c r="D139" s="975" t="s">
        <v>2556</v>
      </c>
      <c r="E139" s="2376" t="s">
        <v>217</v>
      </c>
      <c r="F139" s="2376">
        <v>20</v>
      </c>
      <c r="H139" s="2380">
        <v>0.72</v>
      </c>
      <c r="I139" s="2381">
        <f t="shared" si="17"/>
        <v>14.399999999999999</v>
      </c>
      <c r="J139" s="2386" t="s">
        <v>5961</v>
      </c>
      <c r="L139" s="2380">
        <v>0</v>
      </c>
      <c r="M139" s="2381">
        <f t="shared" si="18"/>
        <v>0</v>
      </c>
      <c r="N139" s="2382" t="s">
        <v>363</v>
      </c>
      <c r="O139" s="2381"/>
      <c r="P139" s="2381"/>
      <c r="Q139" s="2380">
        <v>0.74</v>
      </c>
      <c r="R139" s="2381">
        <f t="shared" si="19"/>
        <v>14.8</v>
      </c>
      <c r="S139" s="2384" t="s">
        <v>5962</v>
      </c>
      <c r="U139" s="2380">
        <v>1</v>
      </c>
      <c r="V139" s="2381">
        <f t="shared" si="24"/>
        <v>20</v>
      </c>
      <c r="W139" s="2385" t="s">
        <v>5963</v>
      </c>
      <c r="Y139" s="2377">
        <v>0.64</v>
      </c>
      <c r="Z139" s="2378">
        <f t="shared" si="25"/>
        <v>12.8</v>
      </c>
      <c r="AA139" s="2379" t="s">
        <v>5964</v>
      </c>
      <c r="AC139" s="2380">
        <v>0.69</v>
      </c>
      <c r="AD139" s="2381">
        <f t="shared" si="20"/>
        <v>13.799999999999999</v>
      </c>
      <c r="AE139" s="2386" t="s">
        <v>5965</v>
      </c>
      <c r="AG139" s="2380">
        <v>0.75</v>
      </c>
      <c r="AH139" s="2381">
        <f t="shared" si="21"/>
        <v>15</v>
      </c>
      <c r="AI139" s="2386">
        <v>36280</v>
      </c>
      <c r="AK139" s="2380">
        <v>0.86</v>
      </c>
      <c r="AL139" s="2381">
        <f t="shared" si="22"/>
        <v>17.2</v>
      </c>
      <c r="AM139" s="2385" t="s">
        <v>5966</v>
      </c>
      <c r="AP139" s="2380">
        <v>0</v>
      </c>
      <c r="AQ139" s="2387">
        <f t="shared" si="23"/>
        <v>0</v>
      </c>
      <c r="AR139" s="2385" t="s">
        <v>363</v>
      </c>
    </row>
    <row r="140" spans="1:44">
      <c r="A140" s="2388">
        <v>1637</v>
      </c>
      <c r="B140" s="2389" t="s">
        <v>2128</v>
      </c>
      <c r="C140" s="2389"/>
      <c r="D140" s="2390"/>
      <c r="E140" s="2391" t="s">
        <v>217</v>
      </c>
      <c r="F140" s="2391">
        <v>2</v>
      </c>
      <c r="H140" s="2380">
        <v>0.28999999999999998</v>
      </c>
      <c r="I140" s="2381">
        <f t="shared" si="17"/>
        <v>0.57999999999999996</v>
      </c>
      <c r="J140" s="2386" t="s">
        <v>5967</v>
      </c>
      <c r="L140" s="2380">
        <v>0</v>
      </c>
      <c r="M140" s="2381">
        <f t="shared" si="18"/>
        <v>0</v>
      </c>
      <c r="N140" s="2382" t="s">
        <v>363</v>
      </c>
      <c r="O140" s="2381"/>
      <c r="P140" s="2381"/>
      <c r="Q140" s="2377">
        <v>0.22</v>
      </c>
      <c r="R140" s="2378">
        <f t="shared" si="19"/>
        <v>0.44</v>
      </c>
      <c r="S140" s="2393" t="s">
        <v>5968</v>
      </c>
      <c r="U140" s="2380">
        <v>0.38</v>
      </c>
      <c r="V140" s="2381">
        <f t="shared" si="24"/>
        <v>0.76</v>
      </c>
      <c r="W140" s="2385" t="s">
        <v>5969</v>
      </c>
      <c r="Y140" s="2380">
        <v>0.31</v>
      </c>
      <c r="Z140" s="2381">
        <f t="shared" si="25"/>
        <v>0.62</v>
      </c>
      <c r="AA140" s="2386" t="s">
        <v>2555</v>
      </c>
      <c r="AC140" s="2380">
        <v>0.24</v>
      </c>
      <c r="AD140" s="2381">
        <f t="shared" si="20"/>
        <v>0.48</v>
      </c>
      <c r="AE140" s="2386" t="s">
        <v>5970</v>
      </c>
      <c r="AG140" s="2380">
        <v>0.5</v>
      </c>
      <c r="AH140" s="2381">
        <f t="shared" si="21"/>
        <v>1</v>
      </c>
      <c r="AI140" s="2386" t="s">
        <v>5969</v>
      </c>
      <c r="AK140" s="2380">
        <v>0.34</v>
      </c>
      <c r="AL140" s="2381">
        <f t="shared" si="22"/>
        <v>0.68</v>
      </c>
      <c r="AM140" s="2385" t="s">
        <v>5971</v>
      </c>
      <c r="AP140" s="2377">
        <v>133.88</v>
      </c>
      <c r="AQ140" s="2378">
        <f t="shared" si="23"/>
        <v>267.76</v>
      </c>
      <c r="AR140" s="2392" t="s">
        <v>5972</v>
      </c>
    </row>
    <row r="141" spans="1:44">
      <c r="A141" s="977">
        <v>1638</v>
      </c>
      <c r="B141" s="976" t="s">
        <v>1535</v>
      </c>
      <c r="C141" s="976"/>
      <c r="D141" s="975" t="s">
        <v>2129</v>
      </c>
      <c r="E141" s="2376" t="s">
        <v>217</v>
      </c>
      <c r="F141" s="2376">
        <v>50</v>
      </c>
      <c r="H141" s="2377">
        <v>2.6</v>
      </c>
      <c r="I141" s="2378">
        <f t="shared" ref="I141:I204" si="26">+H141*F141</f>
        <v>130</v>
      </c>
      <c r="J141" s="2379" t="s">
        <v>5973</v>
      </c>
      <c r="L141" s="2380">
        <v>0</v>
      </c>
      <c r="M141" s="2381">
        <f t="shared" si="18"/>
        <v>0</v>
      </c>
      <c r="N141" s="2382" t="s">
        <v>363</v>
      </c>
      <c r="O141" s="2381"/>
      <c r="P141" s="2381"/>
      <c r="Q141" s="2380">
        <v>2.88</v>
      </c>
      <c r="R141" s="2381">
        <f t="shared" si="19"/>
        <v>144</v>
      </c>
      <c r="S141" s="2384">
        <v>484410</v>
      </c>
      <c r="U141" s="2380">
        <v>2.65</v>
      </c>
      <c r="V141" s="2381">
        <f t="shared" si="24"/>
        <v>132.5</v>
      </c>
      <c r="W141" s="2385" t="s">
        <v>5974</v>
      </c>
      <c r="Y141" s="2380">
        <v>2.77</v>
      </c>
      <c r="Z141" s="2381">
        <f t="shared" si="25"/>
        <v>138.5</v>
      </c>
      <c r="AA141" s="2386" t="s">
        <v>2554</v>
      </c>
      <c r="AC141" s="2380">
        <v>2.69</v>
      </c>
      <c r="AD141" s="2381">
        <f t="shared" si="20"/>
        <v>134.5</v>
      </c>
      <c r="AE141" s="2386" t="s">
        <v>5975</v>
      </c>
      <c r="AG141" s="2380">
        <v>2.84</v>
      </c>
      <c r="AH141" s="2381">
        <f t="shared" si="21"/>
        <v>142</v>
      </c>
      <c r="AI141" s="2386">
        <v>484410</v>
      </c>
      <c r="AK141" s="2380">
        <v>3.1</v>
      </c>
      <c r="AL141" s="2381">
        <f t="shared" si="22"/>
        <v>155</v>
      </c>
      <c r="AM141" s="2385" t="s">
        <v>5976</v>
      </c>
      <c r="AP141" s="2380">
        <v>266.5</v>
      </c>
      <c r="AQ141" s="2387">
        <f t="shared" si="23"/>
        <v>13325</v>
      </c>
      <c r="AR141" s="2385" t="s">
        <v>5977</v>
      </c>
    </row>
    <row r="142" spans="1:44" ht="30">
      <c r="A142" s="2388">
        <v>1639</v>
      </c>
      <c r="B142" s="2389" t="s">
        <v>1537</v>
      </c>
      <c r="C142" s="2389"/>
      <c r="D142" s="2390"/>
      <c r="E142" s="2391" t="s">
        <v>217</v>
      </c>
      <c r="F142" s="2391">
        <v>1</v>
      </c>
      <c r="H142" s="2377">
        <v>1.98</v>
      </c>
      <c r="I142" s="2378">
        <f t="shared" si="26"/>
        <v>1.98</v>
      </c>
      <c r="J142" s="2379" t="s">
        <v>5978</v>
      </c>
      <c r="L142" s="2380">
        <v>0</v>
      </c>
      <c r="M142" s="2381">
        <f t="shared" si="18"/>
        <v>0</v>
      </c>
      <c r="N142" s="2382" t="s">
        <v>363</v>
      </c>
      <c r="O142" s="2381"/>
      <c r="P142" s="2381"/>
      <c r="Q142" s="2380">
        <v>3.2899999999999996</v>
      </c>
      <c r="R142" s="2381">
        <f t="shared" si="19"/>
        <v>3.2899999999999996</v>
      </c>
      <c r="S142" s="2384" t="s">
        <v>5979</v>
      </c>
      <c r="U142" s="2380">
        <v>2.27</v>
      </c>
      <c r="V142" s="2381">
        <f t="shared" si="24"/>
        <v>2.27</v>
      </c>
      <c r="W142" s="2385" t="s">
        <v>5980</v>
      </c>
      <c r="Y142" s="2380">
        <v>2.2999999999999998</v>
      </c>
      <c r="Z142" s="2381">
        <f t="shared" si="25"/>
        <v>2.2999999999999998</v>
      </c>
      <c r="AA142" s="2386" t="s">
        <v>2553</v>
      </c>
      <c r="AC142" s="2380"/>
      <c r="AD142" s="2381">
        <f t="shared" si="20"/>
        <v>0</v>
      </c>
      <c r="AE142" s="2386"/>
      <c r="AG142" s="2380">
        <v>3.52</v>
      </c>
      <c r="AH142" s="2381">
        <f t="shared" si="21"/>
        <v>3.52</v>
      </c>
      <c r="AI142" s="2386" t="s">
        <v>5981</v>
      </c>
      <c r="AK142" s="2380">
        <v>2.11</v>
      </c>
      <c r="AL142" s="2381">
        <f t="shared" si="22"/>
        <v>2.11</v>
      </c>
      <c r="AM142" s="2385" t="s">
        <v>5982</v>
      </c>
      <c r="AP142" s="2377">
        <v>348.5</v>
      </c>
      <c r="AQ142" s="2378">
        <f t="shared" si="23"/>
        <v>348.5</v>
      </c>
      <c r="AR142" s="2392" t="s">
        <v>5983</v>
      </c>
    </row>
    <row r="143" spans="1:44">
      <c r="A143" s="977">
        <v>1641</v>
      </c>
      <c r="B143" s="976" t="s">
        <v>2130</v>
      </c>
      <c r="C143" s="976"/>
      <c r="D143" s="975" t="s">
        <v>2131</v>
      </c>
      <c r="E143" s="2376" t="s">
        <v>217</v>
      </c>
      <c r="F143" s="2376">
        <v>700</v>
      </c>
      <c r="H143" s="2380">
        <v>0.27</v>
      </c>
      <c r="I143" s="2381">
        <f t="shared" si="26"/>
        <v>189</v>
      </c>
      <c r="J143" s="2386" t="s">
        <v>5984</v>
      </c>
      <c r="L143" s="2380">
        <v>0</v>
      </c>
      <c r="M143" s="2381">
        <f t="shared" si="18"/>
        <v>0</v>
      </c>
      <c r="N143" s="2382" t="s">
        <v>363</v>
      </c>
      <c r="O143" s="2381"/>
      <c r="P143" s="2381"/>
      <c r="Q143" s="2380">
        <v>0.29000000000000004</v>
      </c>
      <c r="R143" s="2381">
        <f t="shared" si="19"/>
        <v>203.00000000000003</v>
      </c>
      <c r="S143" s="2384" t="s">
        <v>5985</v>
      </c>
      <c r="U143" s="2380">
        <v>0.26</v>
      </c>
      <c r="V143" s="2381">
        <f t="shared" si="24"/>
        <v>182</v>
      </c>
      <c r="W143" s="2385" t="s">
        <v>5986</v>
      </c>
      <c r="Y143" s="2380">
        <v>0.26</v>
      </c>
      <c r="Z143" s="2381">
        <f t="shared" si="25"/>
        <v>182</v>
      </c>
      <c r="AA143" s="2386" t="s">
        <v>2552</v>
      </c>
      <c r="AC143" s="2377">
        <v>0.24</v>
      </c>
      <c r="AD143" s="2378">
        <f t="shared" si="20"/>
        <v>168</v>
      </c>
      <c r="AE143" s="2379" t="s">
        <v>5987</v>
      </c>
      <c r="AG143" s="2377">
        <v>0.24</v>
      </c>
      <c r="AH143" s="2378">
        <f t="shared" si="21"/>
        <v>168</v>
      </c>
      <c r="AI143" s="2379">
        <v>1007</v>
      </c>
      <c r="AK143" s="2380">
        <v>0.3</v>
      </c>
      <c r="AL143" s="2381">
        <f t="shared" si="22"/>
        <v>210</v>
      </c>
      <c r="AM143" s="2385" t="s">
        <v>5988</v>
      </c>
      <c r="AP143" s="2380">
        <v>233.75</v>
      </c>
      <c r="AQ143" s="2387">
        <f t="shared" si="23"/>
        <v>163625</v>
      </c>
      <c r="AR143" s="2385" t="s">
        <v>5577</v>
      </c>
    </row>
    <row r="144" spans="1:44">
      <c r="A144" s="2388">
        <v>1642</v>
      </c>
      <c r="B144" s="2389" t="s">
        <v>2132</v>
      </c>
      <c r="C144" s="2389"/>
      <c r="D144" s="2390" t="s">
        <v>2131</v>
      </c>
      <c r="E144" s="2391" t="s">
        <v>217</v>
      </c>
      <c r="F144" s="2391">
        <v>50</v>
      </c>
      <c r="H144" s="2380">
        <v>0.52</v>
      </c>
      <c r="I144" s="2381">
        <f t="shared" si="26"/>
        <v>26</v>
      </c>
      <c r="J144" s="2386" t="s">
        <v>5989</v>
      </c>
      <c r="L144" s="2380">
        <v>0</v>
      </c>
      <c r="M144" s="2381">
        <f t="shared" si="18"/>
        <v>0</v>
      </c>
      <c r="N144" s="2382" t="s">
        <v>363</v>
      </c>
      <c r="O144" s="2381"/>
      <c r="P144" s="2381"/>
      <c r="Q144" s="2380">
        <v>0.47000000000000003</v>
      </c>
      <c r="R144" s="2381">
        <f t="shared" si="19"/>
        <v>23.5</v>
      </c>
      <c r="S144" s="2384" t="s">
        <v>5990</v>
      </c>
      <c r="U144" s="2380">
        <v>0.5</v>
      </c>
      <c r="V144" s="2381">
        <f t="shared" si="24"/>
        <v>25</v>
      </c>
      <c r="W144" s="2385" t="s">
        <v>5991</v>
      </c>
      <c r="Y144" s="2380">
        <v>0.37</v>
      </c>
      <c r="Z144" s="2381">
        <f t="shared" si="25"/>
        <v>18.5</v>
      </c>
      <c r="AA144" s="2386" t="s">
        <v>2551</v>
      </c>
      <c r="AC144" s="2377">
        <v>0.26</v>
      </c>
      <c r="AD144" s="2378">
        <f t="shared" si="20"/>
        <v>13</v>
      </c>
      <c r="AE144" s="2379" t="s">
        <v>5992</v>
      </c>
      <c r="AG144" s="2380">
        <v>0.3</v>
      </c>
      <c r="AH144" s="2381">
        <f t="shared" si="21"/>
        <v>15</v>
      </c>
      <c r="AI144" s="2386" t="s">
        <v>5993</v>
      </c>
      <c r="AK144" s="2380">
        <v>1.1299999999999999</v>
      </c>
      <c r="AL144" s="2381">
        <f t="shared" si="22"/>
        <v>56.499999999999993</v>
      </c>
      <c r="AM144" s="2385" t="s">
        <v>5994</v>
      </c>
      <c r="AP144" s="2380">
        <v>896.25</v>
      </c>
      <c r="AQ144" s="2387">
        <f t="shared" si="23"/>
        <v>44812.5</v>
      </c>
      <c r="AR144" s="2385" t="s">
        <v>5995</v>
      </c>
    </row>
    <row r="145" spans="1:44">
      <c r="A145" s="977">
        <v>1645</v>
      </c>
      <c r="B145" s="976" t="s">
        <v>1540</v>
      </c>
      <c r="C145" s="976"/>
      <c r="D145" s="975"/>
      <c r="E145" s="2376" t="s">
        <v>217</v>
      </c>
      <c r="F145" s="2376">
        <v>10</v>
      </c>
      <c r="H145" s="2380">
        <v>6.45</v>
      </c>
      <c r="I145" s="2381">
        <f t="shared" si="26"/>
        <v>64.5</v>
      </c>
      <c r="J145" s="2386" t="s">
        <v>5996</v>
      </c>
      <c r="L145" s="2380">
        <v>0</v>
      </c>
      <c r="M145" s="2381">
        <f t="shared" si="18"/>
        <v>0</v>
      </c>
      <c r="N145" s="2382" t="s">
        <v>363</v>
      </c>
      <c r="O145" s="2381"/>
      <c r="P145" s="2381"/>
      <c r="Q145" s="2380">
        <v>9.24</v>
      </c>
      <c r="R145" s="2381">
        <f t="shared" si="19"/>
        <v>92.4</v>
      </c>
      <c r="S145" s="2384" t="s">
        <v>5997</v>
      </c>
      <c r="U145" s="2377">
        <v>5.8</v>
      </c>
      <c r="V145" s="2378">
        <f t="shared" si="24"/>
        <v>58</v>
      </c>
      <c r="W145" s="2392" t="s">
        <v>5998</v>
      </c>
      <c r="Y145" s="2380">
        <v>7.61</v>
      </c>
      <c r="Z145" s="2381">
        <f t="shared" si="25"/>
        <v>76.100000000000009</v>
      </c>
      <c r="AA145" s="2386" t="s">
        <v>5999</v>
      </c>
      <c r="AC145" s="2380">
        <v>5.89</v>
      </c>
      <c r="AD145" s="2381">
        <f t="shared" si="20"/>
        <v>58.9</v>
      </c>
      <c r="AE145" s="2386"/>
      <c r="AG145" s="2380">
        <v>7.65</v>
      </c>
      <c r="AH145" s="2381">
        <f t="shared" si="21"/>
        <v>76.5</v>
      </c>
      <c r="AI145" s="2386" t="s">
        <v>5980</v>
      </c>
      <c r="AK145" s="2380">
        <v>5.81</v>
      </c>
      <c r="AL145" s="2381">
        <f t="shared" si="22"/>
        <v>58.099999999999994</v>
      </c>
      <c r="AM145" s="2385" t="s">
        <v>6000</v>
      </c>
      <c r="AP145" s="2380">
        <v>72</v>
      </c>
      <c r="AQ145" s="2387">
        <f t="shared" si="23"/>
        <v>720</v>
      </c>
      <c r="AR145" s="2385" t="s">
        <v>6001</v>
      </c>
    </row>
    <row r="146" spans="1:44" ht="30">
      <c r="A146" s="2388">
        <v>1647</v>
      </c>
      <c r="B146" s="2389" t="s">
        <v>2133</v>
      </c>
      <c r="C146" s="2389"/>
      <c r="D146" s="2390" t="s">
        <v>2550</v>
      </c>
      <c r="E146" s="2391" t="s">
        <v>217</v>
      </c>
      <c r="F146" s="2391">
        <v>50</v>
      </c>
      <c r="H146" s="2380">
        <v>1.2</v>
      </c>
      <c r="I146" s="2381">
        <f t="shared" si="26"/>
        <v>60</v>
      </c>
      <c r="J146" s="2386" t="s">
        <v>6002</v>
      </c>
      <c r="L146" s="2380">
        <v>0</v>
      </c>
      <c r="M146" s="2381">
        <f t="shared" si="18"/>
        <v>0</v>
      </c>
      <c r="N146" s="2382" t="s">
        <v>363</v>
      </c>
      <c r="O146" s="2381"/>
      <c r="P146" s="2381"/>
      <c r="Q146" s="2380">
        <v>1.08</v>
      </c>
      <c r="R146" s="2381">
        <f t="shared" si="19"/>
        <v>54</v>
      </c>
      <c r="S146" s="2384" t="s">
        <v>6003</v>
      </c>
      <c r="U146" s="2380">
        <v>0.87</v>
      </c>
      <c r="V146" s="2381">
        <f t="shared" si="24"/>
        <v>43.5</v>
      </c>
      <c r="W146" s="2385" t="s">
        <v>6004</v>
      </c>
      <c r="Y146" s="2377">
        <v>0.72</v>
      </c>
      <c r="Z146" s="2378">
        <f t="shared" si="25"/>
        <v>36</v>
      </c>
      <c r="AA146" s="2379" t="s">
        <v>6005</v>
      </c>
      <c r="AC146" s="2380"/>
      <c r="AD146" s="2381">
        <f t="shared" si="20"/>
        <v>0</v>
      </c>
      <c r="AE146" s="2386"/>
      <c r="AG146" s="2380">
        <v>0.74</v>
      </c>
      <c r="AH146" s="2381">
        <f t="shared" si="21"/>
        <v>37</v>
      </c>
      <c r="AI146" s="2386">
        <v>2202</v>
      </c>
      <c r="AK146" s="2380"/>
      <c r="AL146" s="2381">
        <f t="shared" si="22"/>
        <v>0</v>
      </c>
      <c r="AM146" s="2385" t="s">
        <v>798</v>
      </c>
      <c r="AP146" s="2380">
        <v>0</v>
      </c>
      <c r="AQ146" s="2387">
        <f t="shared" si="23"/>
        <v>0</v>
      </c>
      <c r="AR146" s="2385" t="s">
        <v>363</v>
      </c>
    </row>
    <row r="147" spans="1:44" ht="30">
      <c r="A147" s="977">
        <v>1648</v>
      </c>
      <c r="B147" s="976" t="s">
        <v>2134</v>
      </c>
      <c r="C147" s="976"/>
      <c r="D147" s="975" t="s">
        <v>2549</v>
      </c>
      <c r="E147" s="2376" t="s">
        <v>217</v>
      </c>
      <c r="F147" s="2376">
        <v>200</v>
      </c>
      <c r="H147" s="2377">
        <v>0.62</v>
      </c>
      <c r="I147" s="2378">
        <f t="shared" si="26"/>
        <v>124</v>
      </c>
      <c r="J147" s="2379" t="s">
        <v>6006</v>
      </c>
      <c r="L147" s="2380">
        <v>0</v>
      </c>
      <c r="M147" s="2381">
        <f t="shared" si="18"/>
        <v>0</v>
      </c>
      <c r="N147" s="2382" t="s">
        <v>363</v>
      </c>
      <c r="O147" s="2381"/>
      <c r="P147" s="2381"/>
      <c r="Q147" s="2380">
        <v>0.71</v>
      </c>
      <c r="R147" s="2381">
        <f t="shared" si="19"/>
        <v>142</v>
      </c>
      <c r="S147" s="2384" t="s">
        <v>5926</v>
      </c>
      <c r="U147" s="2380">
        <v>0.73</v>
      </c>
      <c r="V147" s="2381">
        <f t="shared" si="24"/>
        <v>146</v>
      </c>
      <c r="W147" s="2385" t="s">
        <v>6007</v>
      </c>
      <c r="Y147" s="2380">
        <v>0.67</v>
      </c>
      <c r="Z147" s="2381">
        <f t="shared" si="25"/>
        <v>134</v>
      </c>
      <c r="AA147" s="2386" t="s">
        <v>6008</v>
      </c>
      <c r="AC147" s="2380">
        <v>0.72</v>
      </c>
      <c r="AD147" s="2381">
        <f t="shared" si="20"/>
        <v>144</v>
      </c>
      <c r="AE147" s="2386" t="s">
        <v>6009</v>
      </c>
      <c r="AG147" s="2380">
        <v>0.75</v>
      </c>
      <c r="AH147" s="2381">
        <f t="shared" si="21"/>
        <v>150</v>
      </c>
      <c r="AI147" s="2386">
        <v>5602</v>
      </c>
      <c r="AK147" s="2380">
        <v>0.98</v>
      </c>
      <c r="AL147" s="2381">
        <f t="shared" si="22"/>
        <v>196</v>
      </c>
      <c r="AM147" s="2385" t="s">
        <v>6010</v>
      </c>
      <c r="AP147" s="2380">
        <v>56.25</v>
      </c>
      <c r="AQ147" s="2387">
        <f t="shared" si="23"/>
        <v>11250</v>
      </c>
      <c r="AR147" s="2385" t="s">
        <v>6011</v>
      </c>
    </row>
    <row r="148" spans="1:44">
      <c r="A148" s="2388">
        <v>1650</v>
      </c>
      <c r="B148" s="2389" t="s">
        <v>2135</v>
      </c>
      <c r="C148" s="2389"/>
      <c r="D148" s="2390"/>
      <c r="E148" s="2391" t="s">
        <v>217</v>
      </c>
      <c r="F148" s="2391">
        <v>12</v>
      </c>
      <c r="H148" s="2380">
        <v>27.4</v>
      </c>
      <c r="I148" s="2381">
        <f t="shared" si="26"/>
        <v>328.79999999999995</v>
      </c>
      <c r="J148" s="2386" t="s">
        <v>6012</v>
      </c>
      <c r="L148" s="2380">
        <v>0</v>
      </c>
      <c r="M148" s="2381">
        <f t="shared" si="18"/>
        <v>0</v>
      </c>
      <c r="N148" s="2382" t="s">
        <v>363</v>
      </c>
      <c r="O148" s="2381"/>
      <c r="P148" s="2381"/>
      <c r="Q148" s="2380">
        <v>31.91</v>
      </c>
      <c r="R148" s="2381">
        <f t="shared" si="19"/>
        <v>382.92</v>
      </c>
      <c r="S148" s="2384" t="s">
        <v>6013</v>
      </c>
      <c r="U148" s="2380"/>
      <c r="V148" s="2381">
        <f t="shared" si="24"/>
        <v>0</v>
      </c>
      <c r="W148" s="2385" t="s">
        <v>798</v>
      </c>
      <c r="Y148" s="2377">
        <v>14.82</v>
      </c>
      <c r="Z148" s="2378">
        <f t="shared" si="25"/>
        <v>177.84</v>
      </c>
      <c r="AA148" s="2379" t="s">
        <v>6014</v>
      </c>
      <c r="AC148" s="2380"/>
      <c r="AD148" s="2381">
        <f t="shared" si="20"/>
        <v>0</v>
      </c>
      <c r="AE148" s="2386"/>
      <c r="AG148" s="2380">
        <v>30.84</v>
      </c>
      <c r="AH148" s="2381">
        <f t="shared" si="21"/>
        <v>370.08</v>
      </c>
      <c r="AI148" s="2386" t="s">
        <v>6015</v>
      </c>
      <c r="AK148" s="2380">
        <v>29.82</v>
      </c>
      <c r="AL148" s="2381">
        <f t="shared" si="22"/>
        <v>357.84000000000003</v>
      </c>
      <c r="AM148" s="2385" t="s">
        <v>6016</v>
      </c>
      <c r="AP148" s="2380">
        <v>359.25</v>
      </c>
      <c r="AQ148" s="2387">
        <f t="shared" si="23"/>
        <v>4311</v>
      </c>
      <c r="AR148" s="2385" t="s">
        <v>6017</v>
      </c>
    </row>
    <row r="149" spans="1:44">
      <c r="A149" s="977">
        <v>1651</v>
      </c>
      <c r="B149" s="976" t="s">
        <v>2136</v>
      </c>
      <c r="C149" s="976"/>
      <c r="D149" s="975"/>
      <c r="E149" s="2376" t="s">
        <v>217</v>
      </c>
      <c r="F149" s="2376">
        <v>1</v>
      </c>
      <c r="H149" s="2380">
        <v>27.4</v>
      </c>
      <c r="I149" s="2381">
        <f t="shared" si="26"/>
        <v>27.4</v>
      </c>
      <c r="J149" s="2386" t="s">
        <v>6018</v>
      </c>
      <c r="L149" s="2380">
        <v>0</v>
      </c>
      <c r="M149" s="2381">
        <f t="shared" si="18"/>
        <v>0</v>
      </c>
      <c r="N149" s="2382" t="s">
        <v>363</v>
      </c>
      <c r="O149" s="2381"/>
      <c r="P149" s="2381"/>
      <c r="Q149" s="2380">
        <v>31.91</v>
      </c>
      <c r="R149" s="2381">
        <f t="shared" si="19"/>
        <v>31.91</v>
      </c>
      <c r="S149" s="2384" t="s">
        <v>6019</v>
      </c>
      <c r="U149" s="2380"/>
      <c r="V149" s="2381">
        <f t="shared" si="24"/>
        <v>0</v>
      </c>
      <c r="W149" s="2385" t="s">
        <v>798</v>
      </c>
      <c r="Y149" s="2377">
        <v>14.82</v>
      </c>
      <c r="Z149" s="2378">
        <f t="shared" si="25"/>
        <v>14.82</v>
      </c>
      <c r="AA149" s="2379" t="s">
        <v>6020</v>
      </c>
      <c r="AC149" s="2380"/>
      <c r="AD149" s="2381">
        <f t="shared" si="20"/>
        <v>0</v>
      </c>
      <c r="AE149" s="2386"/>
      <c r="AG149" s="2380">
        <v>30.84</v>
      </c>
      <c r="AH149" s="2381">
        <f t="shared" si="21"/>
        <v>30.84</v>
      </c>
      <c r="AI149" s="2386" t="s">
        <v>6021</v>
      </c>
      <c r="AK149" s="2380">
        <v>29.82</v>
      </c>
      <c r="AL149" s="2381">
        <f t="shared" si="22"/>
        <v>29.82</v>
      </c>
      <c r="AM149" s="2385" t="s">
        <v>6022</v>
      </c>
      <c r="AP149" s="2380">
        <v>186.75</v>
      </c>
      <c r="AQ149" s="2387">
        <f t="shared" si="23"/>
        <v>186.75</v>
      </c>
      <c r="AR149" s="2385" t="s">
        <v>6023</v>
      </c>
    </row>
    <row r="150" spans="1:44">
      <c r="A150" s="2388">
        <v>1652</v>
      </c>
      <c r="B150" s="2389" t="s">
        <v>2137</v>
      </c>
      <c r="C150" s="2389"/>
      <c r="D150" s="2390"/>
      <c r="E150" s="2391" t="s">
        <v>217</v>
      </c>
      <c r="F150" s="2391">
        <v>36</v>
      </c>
      <c r="H150" s="2380">
        <v>27.4</v>
      </c>
      <c r="I150" s="2381">
        <f t="shared" si="26"/>
        <v>986.4</v>
      </c>
      <c r="J150" s="2386" t="s">
        <v>6024</v>
      </c>
      <c r="L150" s="2380">
        <v>0</v>
      </c>
      <c r="M150" s="2381">
        <f t="shared" si="18"/>
        <v>0</v>
      </c>
      <c r="N150" s="2382" t="s">
        <v>363</v>
      </c>
      <c r="O150" s="2381"/>
      <c r="P150" s="2381"/>
      <c r="Q150" s="2380">
        <v>24.21</v>
      </c>
      <c r="R150" s="2381">
        <f t="shared" si="19"/>
        <v>871.56000000000006</v>
      </c>
      <c r="S150" s="2384" t="s">
        <v>6025</v>
      </c>
      <c r="U150" s="2380">
        <v>38</v>
      </c>
      <c r="V150" s="2381">
        <f t="shared" si="24"/>
        <v>1368</v>
      </c>
      <c r="W150" s="2385" t="s">
        <v>6026</v>
      </c>
      <c r="Y150" s="2377">
        <v>23.62</v>
      </c>
      <c r="Z150" s="2378">
        <f t="shared" si="25"/>
        <v>850.32</v>
      </c>
      <c r="AA150" s="2379" t="s">
        <v>6027</v>
      </c>
      <c r="AC150" s="2380"/>
      <c r="AD150" s="2381">
        <f t="shared" si="20"/>
        <v>0</v>
      </c>
      <c r="AE150" s="2386"/>
      <c r="AG150" s="2380">
        <v>30.84</v>
      </c>
      <c r="AH150" s="2381">
        <f t="shared" si="21"/>
        <v>1110.24</v>
      </c>
      <c r="AI150" s="2386" t="s">
        <v>6028</v>
      </c>
      <c r="AK150" s="2380">
        <v>29.82</v>
      </c>
      <c r="AL150" s="2381">
        <f t="shared" si="22"/>
        <v>1073.52</v>
      </c>
      <c r="AM150" s="2385" t="s">
        <v>6029</v>
      </c>
      <c r="AP150" s="2380">
        <v>221.25</v>
      </c>
      <c r="AQ150" s="2387">
        <f t="shared" si="23"/>
        <v>7965</v>
      </c>
      <c r="AR150" s="2385" t="s">
        <v>2602</v>
      </c>
    </row>
    <row r="151" spans="1:44">
      <c r="A151" s="977">
        <v>1653</v>
      </c>
      <c r="B151" s="976" t="s">
        <v>2138</v>
      </c>
      <c r="C151" s="976"/>
      <c r="D151" s="975"/>
      <c r="E151" s="2376" t="s">
        <v>217</v>
      </c>
      <c r="F151" s="2376">
        <v>12</v>
      </c>
      <c r="H151" s="2380">
        <v>27.4</v>
      </c>
      <c r="I151" s="2381">
        <f t="shared" si="26"/>
        <v>328.79999999999995</v>
      </c>
      <c r="J151" s="2386" t="s">
        <v>6030</v>
      </c>
      <c r="L151" s="2380">
        <v>0</v>
      </c>
      <c r="M151" s="2381">
        <f t="shared" si="18"/>
        <v>0</v>
      </c>
      <c r="N151" s="2382" t="s">
        <v>363</v>
      </c>
      <c r="O151" s="2381"/>
      <c r="P151" s="2381"/>
      <c r="Q151" s="2380">
        <v>30.26</v>
      </c>
      <c r="R151" s="2381">
        <f t="shared" si="19"/>
        <v>363.12</v>
      </c>
      <c r="S151" s="2384" t="s">
        <v>6031</v>
      </c>
      <c r="U151" s="2380">
        <v>38</v>
      </c>
      <c r="V151" s="2381">
        <f t="shared" si="24"/>
        <v>456</v>
      </c>
      <c r="W151" s="2385" t="s">
        <v>6032</v>
      </c>
      <c r="Y151" s="2377">
        <v>23.62</v>
      </c>
      <c r="Z151" s="2378">
        <f t="shared" si="25"/>
        <v>283.44</v>
      </c>
      <c r="AA151" s="2379" t="s">
        <v>6033</v>
      </c>
      <c r="AC151" s="2380"/>
      <c r="AD151" s="2381">
        <f t="shared" si="20"/>
        <v>0</v>
      </c>
      <c r="AE151" s="2386"/>
      <c r="AG151" s="2380">
        <v>30.84</v>
      </c>
      <c r="AH151" s="2381">
        <f t="shared" si="21"/>
        <v>370.08</v>
      </c>
      <c r="AI151" s="2386" t="s">
        <v>6034</v>
      </c>
      <c r="AK151" s="2380">
        <v>29.82</v>
      </c>
      <c r="AL151" s="2381">
        <f t="shared" si="22"/>
        <v>357.84000000000003</v>
      </c>
      <c r="AM151" s="2385" t="s">
        <v>6035</v>
      </c>
      <c r="AP151" s="2380">
        <v>420</v>
      </c>
      <c r="AQ151" s="2387">
        <f t="shared" si="23"/>
        <v>5040</v>
      </c>
      <c r="AR151" s="2385" t="s">
        <v>6036</v>
      </c>
    </row>
    <row r="152" spans="1:44">
      <c r="A152" s="2388">
        <v>1654</v>
      </c>
      <c r="B152" s="2389" t="s">
        <v>2139</v>
      </c>
      <c r="C152" s="2389"/>
      <c r="D152" s="2390"/>
      <c r="E152" s="2391" t="s">
        <v>217</v>
      </c>
      <c r="F152" s="2391">
        <v>36</v>
      </c>
      <c r="H152" s="2380">
        <v>27.4</v>
      </c>
      <c r="I152" s="2381">
        <f t="shared" si="26"/>
        <v>986.4</v>
      </c>
      <c r="J152" s="2386" t="s">
        <v>6037</v>
      </c>
      <c r="L152" s="2380">
        <v>0</v>
      </c>
      <c r="M152" s="2381">
        <f t="shared" si="18"/>
        <v>0</v>
      </c>
      <c r="N152" s="2382" t="s">
        <v>363</v>
      </c>
      <c r="O152" s="2381"/>
      <c r="P152" s="2381"/>
      <c r="Q152" s="2380">
        <v>24.21</v>
      </c>
      <c r="R152" s="2381">
        <f t="shared" si="19"/>
        <v>871.56000000000006</v>
      </c>
      <c r="S152" s="2384" t="s">
        <v>6038</v>
      </c>
      <c r="U152" s="2380">
        <v>38</v>
      </c>
      <c r="V152" s="2381">
        <f t="shared" si="24"/>
        <v>1368</v>
      </c>
      <c r="W152" s="2385" t="s">
        <v>6039</v>
      </c>
      <c r="Y152" s="2377">
        <v>23.62</v>
      </c>
      <c r="Z152" s="2378">
        <f t="shared" si="25"/>
        <v>850.32</v>
      </c>
      <c r="AA152" s="2379" t="s">
        <v>6040</v>
      </c>
      <c r="AC152" s="2380"/>
      <c r="AD152" s="2381">
        <f t="shared" si="20"/>
        <v>0</v>
      </c>
      <c r="AE152" s="2386"/>
      <c r="AG152" s="2380">
        <v>30.84</v>
      </c>
      <c r="AH152" s="2381">
        <f t="shared" si="21"/>
        <v>1110.24</v>
      </c>
      <c r="AI152" s="2386" t="s">
        <v>6041</v>
      </c>
      <c r="AK152" s="2380">
        <v>29.82</v>
      </c>
      <c r="AL152" s="2381">
        <f t="shared" si="22"/>
        <v>1073.52</v>
      </c>
      <c r="AM152" s="2385" t="s">
        <v>6042</v>
      </c>
      <c r="AP152" s="2380">
        <v>0</v>
      </c>
      <c r="AQ152" s="2387">
        <f t="shared" si="23"/>
        <v>0</v>
      </c>
      <c r="AR152" s="2385" t="s">
        <v>363</v>
      </c>
    </row>
    <row r="153" spans="1:44">
      <c r="A153" s="977">
        <v>1655</v>
      </c>
      <c r="B153" s="976" t="s">
        <v>2140</v>
      </c>
      <c r="C153" s="976"/>
      <c r="D153" s="975"/>
      <c r="E153" s="2376" t="s">
        <v>217</v>
      </c>
      <c r="F153" s="2376">
        <v>1</v>
      </c>
      <c r="H153" s="2377">
        <v>2.5</v>
      </c>
      <c r="I153" s="2378">
        <f t="shared" si="26"/>
        <v>2.5</v>
      </c>
      <c r="J153" s="2379" t="s">
        <v>6043</v>
      </c>
      <c r="L153" s="2380">
        <v>0</v>
      </c>
      <c r="M153" s="2381">
        <f t="shared" si="18"/>
        <v>0</v>
      </c>
      <c r="N153" s="2382" t="s">
        <v>363</v>
      </c>
      <c r="O153" s="2381"/>
      <c r="P153" s="2381"/>
      <c r="Q153" s="2380">
        <v>2.5799999999999996</v>
      </c>
      <c r="R153" s="2381">
        <f t="shared" si="19"/>
        <v>2.5799999999999996</v>
      </c>
      <c r="S153" s="2384" t="s">
        <v>6044</v>
      </c>
      <c r="U153" s="2380">
        <v>2.87</v>
      </c>
      <c r="V153" s="2381">
        <f t="shared" si="24"/>
        <v>2.87</v>
      </c>
      <c r="W153" s="2385" t="s">
        <v>6045</v>
      </c>
      <c r="Y153" s="2380">
        <v>2.72</v>
      </c>
      <c r="Z153" s="2381">
        <f t="shared" si="25"/>
        <v>2.72</v>
      </c>
      <c r="AA153" s="2386" t="s">
        <v>2548</v>
      </c>
      <c r="AC153" s="2380"/>
      <c r="AD153" s="2381">
        <f t="shared" si="20"/>
        <v>0</v>
      </c>
      <c r="AE153" s="2386"/>
      <c r="AG153" s="2380">
        <v>3.35</v>
      </c>
      <c r="AH153" s="2381">
        <f t="shared" si="21"/>
        <v>3.35</v>
      </c>
      <c r="AI153" s="2386" t="s">
        <v>6046</v>
      </c>
      <c r="AK153" s="2380">
        <v>2.73</v>
      </c>
      <c r="AL153" s="2381">
        <f t="shared" si="22"/>
        <v>2.73</v>
      </c>
      <c r="AM153" s="2385" t="s">
        <v>6047</v>
      </c>
      <c r="AP153" s="2380">
        <v>0</v>
      </c>
      <c r="AQ153" s="2387">
        <f t="shared" si="23"/>
        <v>0</v>
      </c>
      <c r="AR153" s="2385" t="s">
        <v>363</v>
      </c>
    </row>
    <row r="154" spans="1:44" ht="30">
      <c r="A154" s="2388">
        <v>1656</v>
      </c>
      <c r="B154" s="2389" t="s">
        <v>2141</v>
      </c>
      <c r="C154" s="2389"/>
      <c r="D154" s="2390"/>
      <c r="E154" s="2391" t="s">
        <v>217</v>
      </c>
      <c r="F154" s="2391">
        <v>172</v>
      </c>
      <c r="H154" s="2377">
        <v>2.5</v>
      </c>
      <c r="I154" s="2378">
        <f t="shared" si="26"/>
        <v>430</v>
      </c>
      <c r="J154" s="2379" t="s">
        <v>6048</v>
      </c>
      <c r="L154" s="2380">
        <v>0</v>
      </c>
      <c r="M154" s="2381">
        <f t="shared" si="18"/>
        <v>0</v>
      </c>
      <c r="N154" s="2382" t="s">
        <v>363</v>
      </c>
      <c r="O154" s="2381"/>
      <c r="P154" s="2381"/>
      <c r="Q154" s="2380">
        <v>2.5799999999999996</v>
      </c>
      <c r="R154" s="2381">
        <f t="shared" si="19"/>
        <v>443.75999999999993</v>
      </c>
      <c r="S154" s="2384" t="s">
        <v>6049</v>
      </c>
      <c r="U154" s="2380">
        <v>2.87</v>
      </c>
      <c r="V154" s="2381">
        <f t="shared" si="24"/>
        <v>493.64000000000004</v>
      </c>
      <c r="W154" s="2385" t="s">
        <v>6050</v>
      </c>
      <c r="Y154" s="2380">
        <v>2.56</v>
      </c>
      <c r="Z154" s="2381">
        <f t="shared" si="25"/>
        <v>440.32</v>
      </c>
      <c r="AA154" s="2386" t="s">
        <v>6051</v>
      </c>
      <c r="AC154" s="2380"/>
      <c r="AD154" s="2381">
        <f t="shared" si="20"/>
        <v>0</v>
      </c>
      <c r="AE154" s="2386"/>
      <c r="AG154" s="2380">
        <v>3.35</v>
      </c>
      <c r="AH154" s="2381">
        <f t="shared" si="21"/>
        <v>576.20000000000005</v>
      </c>
      <c r="AI154" s="2386" t="s">
        <v>6052</v>
      </c>
      <c r="AK154" s="2380">
        <v>2.73</v>
      </c>
      <c r="AL154" s="2381">
        <f t="shared" si="22"/>
        <v>469.56</v>
      </c>
      <c r="AM154" s="2385" t="s">
        <v>6053</v>
      </c>
      <c r="AP154" s="2400">
        <v>0</v>
      </c>
      <c r="AQ154" s="2401">
        <f t="shared" si="23"/>
        <v>0</v>
      </c>
      <c r="AR154" s="2403" t="s">
        <v>363</v>
      </c>
    </row>
    <row r="155" spans="1:44">
      <c r="A155" s="977">
        <v>1665</v>
      </c>
      <c r="B155" s="976" t="s">
        <v>2142</v>
      </c>
      <c r="C155" s="977"/>
      <c r="D155" s="975"/>
      <c r="E155" s="2376" t="s">
        <v>217</v>
      </c>
      <c r="F155" s="2376">
        <v>96</v>
      </c>
      <c r="H155" s="2380">
        <v>8.66</v>
      </c>
      <c r="I155" s="2381">
        <f t="shared" si="26"/>
        <v>831.36</v>
      </c>
      <c r="J155" s="2386" t="s">
        <v>6054</v>
      </c>
      <c r="L155" s="2380">
        <v>0</v>
      </c>
      <c r="M155" s="2381">
        <f t="shared" si="18"/>
        <v>0</v>
      </c>
      <c r="N155" s="2382" t="s">
        <v>363</v>
      </c>
      <c r="O155" s="2381"/>
      <c r="P155" s="2381"/>
      <c r="Q155" s="2380">
        <v>9.17</v>
      </c>
      <c r="R155" s="2381">
        <f t="shared" si="19"/>
        <v>880.31999999999994</v>
      </c>
      <c r="S155" s="2384">
        <v>5808</v>
      </c>
      <c r="U155" s="2380">
        <v>8.65</v>
      </c>
      <c r="V155" s="2381">
        <f t="shared" si="24"/>
        <v>830.40000000000009</v>
      </c>
      <c r="W155" s="2385" t="s">
        <v>6055</v>
      </c>
      <c r="Y155" s="2377">
        <v>7.44</v>
      </c>
      <c r="Z155" s="2378">
        <f t="shared" si="25"/>
        <v>714.24</v>
      </c>
      <c r="AA155" s="2379" t="s">
        <v>6056</v>
      </c>
      <c r="AC155" s="2380">
        <v>7.9</v>
      </c>
      <c r="AD155" s="2381">
        <f t="shared" si="20"/>
        <v>758.40000000000009</v>
      </c>
      <c r="AE155" s="2386" t="s">
        <v>6057</v>
      </c>
      <c r="AG155" s="2380">
        <v>8.1</v>
      </c>
      <c r="AH155" s="2381">
        <f t="shared" si="21"/>
        <v>777.59999999999991</v>
      </c>
      <c r="AI155" s="2386">
        <v>5808</v>
      </c>
      <c r="AK155" s="2380">
        <v>8.08</v>
      </c>
      <c r="AL155" s="2381">
        <f t="shared" si="22"/>
        <v>775.68000000000006</v>
      </c>
      <c r="AM155" s="2385" t="s">
        <v>6058</v>
      </c>
      <c r="AP155" s="2400">
        <v>0</v>
      </c>
      <c r="AQ155" s="2401">
        <f t="shared" si="23"/>
        <v>0</v>
      </c>
      <c r="AR155" s="2403" t="s">
        <v>363</v>
      </c>
    </row>
    <row r="156" spans="1:44">
      <c r="A156" s="2388">
        <v>1666</v>
      </c>
      <c r="B156" s="2389" t="s">
        <v>2143</v>
      </c>
      <c r="C156" s="2389"/>
      <c r="D156" s="2390"/>
      <c r="E156" s="2391" t="s">
        <v>217</v>
      </c>
      <c r="F156" s="2391">
        <v>12</v>
      </c>
      <c r="H156" s="2380">
        <v>11.2</v>
      </c>
      <c r="I156" s="2381">
        <f t="shared" si="26"/>
        <v>134.39999999999998</v>
      </c>
      <c r="J156" s="2386" t="s">
        <v>6059</v>
      </c>
      <c r="L156" s="2380">
        <v>0</v>
      </c>
      <c r="M156" s="2381">
        <f t="shared" si="18"/>
        <v>0</v>
      </c>
      <c r="N156" s="2382" t="s">
        <v>363</v>
      </c>
      <c r="O156" s="2381"/>
      <c r="P156" s="2381"/>
      <c r="Q156" s="2380">
        <v>9.18</v>
      </c>
      <c r="R156" s="2381">
        <f t="shared" si="19"/>
        <v>110.16</v>
      </c>
      <c r="S156" s="2384">
        <v>5801</v>
      </c>
      <c r="U156" s="2380">
        <v>8.65</v>
      </c>
      <c r="V156" s="2381">
        <f t="shared" si="24"/>
        <v>103.80000000000001</v>
      </c>
      <c r="W156" s="2385" t="s">
        <v>6060</v>
      </c>
      <c r="Y156" s="2380">
        <v>8.9</v>
      </c>
      <c r="Z156" s="2381">
        <f t="shared" si="25"/>
        <v>106.80000000000001</v>
      </c>
      <c r="AA156" s="2386" t="s">
        <v>6061</v>
      </c>
      <c r="AC156" s="2377">
        <v>7.9</v>
      </c>
      <c r="AD156" s="2378">
        <f t="shared" si="20"/>
        <v>94.800000000000011</v>
      </c>
      <c r="AE156" s="2379" t="s">
        <v>6062</v>
      </c>
      <c r="AG156" s="2380">
        <v>8.94</v>
      </c>
      <c r="AH156" s="2381">
        <f t="shared" si="21"/>
        <v>107.28</v>
      </c>
      <c r="AI156" s="2386">
        <v>5804</v>
      </c>
      <c r="AK156" s="2380">
        <v>8.08</v>
      </c>
      <c r="AL156" s="2381">
        <f t="shared" si="22"/>
        <v>96.960000000000008</v>
      </c>
      <c r="AM156" s="2385" t="s">
        <v>6063</v>
      </c>
      <c r="AP156" s="2380">
        <v>0</v>
      </c>
      <c r="AQ156" s="2387">
        <f t="shared" si="23"/>
        <v>0</v>
      </c>
      <c r="AR156" s="2385" t="s">
        <v>363</v>
      </c>
    </row>
    <row r="157" spans="1:44">
      <c r="A157" s="977">
        <v>1667</v>
      </c>
      <c r="B157" s="976" t="s">
        <v>2144</v>
      </c>
      <c r="C157" s="976"/>
      <c r="D157" s="975"/>
      <c r="E157" s="2376" t="s">
        <v>217</v>
      </c>
      <c r="F157" s="2376">
        <v>24</v>
      </c>
      <c r="H157" s="2380">
        <v>11.2</v>
      </c>
      <c r="I157" s="2381">
        <f t="shared" si="26"/>
        <v>268.79999999999995</v>
      </c>
      <c r="J157" s="2386" t="s">
        <v>6064</v>
      </c>
      <c r="L157" s="2380">
        <v>0</v>
      </c>
      <c r="M157" s="2381">
        <f t="shared" si="18"/>
        <v>0</v>
      </c>
      <c r="N157" s="2382" t="s">
        <v>363</v>
      </c>
      <c r="O157" s="2381"/>
      <c r="P157" s="2381"/>
      <c r="Q157" s="2380">
        <v>9.17</v>
      </c>
      <c r="R157" s="2381">
        <f t="shared" si="19"/>
        <v>220.07999999999998</v>
      </c>
      <c r="S157" s="2384">
        <v>5804</v>
      </c>
      <c r="U157" s="2380">
        <v>8.65</v>
      </c>
      <c r="V157" s="2381">
        <f t="shared" si="24"/>
        <v>207.60000000000002</v>
      </c>
      <c r="W157" s="2385" t="s">
        <v>6065</v>
      </c>
      <c r="Y157" s="2380">
        <v>7.98</v>
      </c>
      <c r="Z157" s="2381">
        <f t="shared" si="25"/>
        <v>191.52</v>
      </c>
      <c r="AA157" s="2386" t="s">
        <v>6066</v>
      </c>
      <c r="AC157" s="2377">
        <v>7.9</v>
      </c>
      <c r="AD157" s="2378">
        <f t="shared" si="20"/>
        <v>189.60000000000002</v>
      </c>
      <c r="AE157" s="2379" t="s">
        <v>6067</v>
      </c>
      <c r="AG157" s="2380">
        <v>8.94</v>
      </c>
      <c r="AH157" s="2381">
        <f t="shared" si="21"/>
        <v>214.56</v>
      </c>
      <c r="AI157" s="2386">
        <v>5801</v>
      </c>
      <c r="AK157" s="2380">
        <v>8.08</v>
      </c>
      <c r="AL157" s="2381">
        <f t="shared" si="22"/>
        <v>193.92000000000002</v>
      </c>
      <c r="AM157" s="2385" t="s">
        <v>6068</v>
      </c>
      <c r="AP157" s="2380">
        <v>0</v>
      </c>
      <c r="AQ157" s="2387">
        <f t="shared" si="23"/>
        <v>0</v>
      </c>
      <c r="AR157" s="2385" t="s">
        <v>363</v>
      </c>
    </row>
    <row r="158" spans="1:44">
      <c r="A158" s="2388">
        <v>1668</v>
      </c>
      <c r="B158" s="2389" t="s">
        <v>2145</v>
      </c>
      <c r="C158" s="2389"/>
      <c r="D158" s="2390" t="s">
        <v>2108</v>
      </c>
      <c r="E158" s="2391" t="s">
        <v>217</v>
      </c>
      <c r="F158" s="2391">
        <v>44</v>
      </c>
      <c r="H158" s="2377">
        <v>0.55000000000000004</v>
      </c>
      <c r="I158" s="2378">
        <f t="shared" si="26"/>
        <v>24.200000000000003</v>
      </c>
      <c r="J158" s="2379" t="s">
        <v>6069</v>
      </c>
      <c r="L158" s="2380">
        <v>0</v>
      </c>
      <c r="M158" s="2381">
        <f t="shared" si="18"/>
        <v>0</v>
      </c>
      <c r="N158" s="2382" t="s">
        <v>363</v>
      </c>
      <c r="O158" s="2381"/>
      <c r="P158" s="2381"/>
      <c r="Q158" s="2380">
        <v>0.93</v>
      </c>
      <c r="R158" s="2381">
        <f t="shared" si="19"/>
        <v>40.92</v>
      </c>
      <c r="S158" s="2384" t="s">
        <v>6070</v>
      </c>
      <c r="U158" s="2380">
        <v>0.8</v>
      </c>
      <c r="V158" s="2381">
        <f t="shared" si="24"/>
        <v>35.200000000000003</v>
      </c>
      <c r="W158" s="2385" t="s">
        <v>6071</v>
      </c>
      <c r="Y158" s="2380">
        <v>0.7</v>
      </c>
      <c r="Z158" s="2381">
        <f t="shared" si="25"/>
        <v>30.799999999999997</v>
      </c>
      <c r="AA158" s="2386" t="s">
        <v>2547</v>
      </c>
      <c r="AC158" s="2380">
        <v>0.56999999999999995</v>
      </c>
      <c r="AD158" s="2381">
        <f t="shared" si="20"/>
        <v>25.08</v>
      </c>
      <c r="AE158" s="2386" t="s">
        <v>6072</v>
      </c>
      <c r="AG158" s="2380">
        <v>0.88</v>
      </c>
      <c r="AH158" s="2381">
        <f t="shared" si="21"/>
        <v>38.72</v>
      </c>
      <c r="AI158" s="2386" t="s">
        <v>6073</v>
      </c>
      <c r="AK158" s="2380">
        <v>0.71</v>
      </c>
      <c r="AL158" s="2381">
        <f t="shared" si="22"/>
        <v>31.24</v>
      </c>
      <c r="AM158" s="2385" t="s">
        <v>6074</v>
      </c>
      <c r="AP158" s="2380">
        <v>0</v>
      </c>
      <c r="AQ158" s="2387">
        <f t="shared" si="23"/>
        <v>0</v>
      </c>
      <c r="AR158" s="2385" t="s">
        <v>363</v>
      </c>
    </row>
    <row r="159" spans="1:44">
      <c r="A159" s="977">
        <v>1670</v>
      </c>
      <c r="B159" s="976" t="s">
        <v>2146</v>
      </c>
      <c r="C159" s="976"/>
      <c r="D159" s="975" t="s">
        <v>2546</v>
      </c>
      <c r="E159" s="2376" t="s">
        <v>217</v>
      </c>
      <c r="F159" s="2376">
        <v>1</v>
      </c>
      <c r="H159" s="2380">
        <v>6.7</v>
      </c>
      <c r="I159" s="2381">
        <f t="shared" si="26"/>
        <v>6.7</v>
      </c>
      <c r="J159" s="2386" t="s">
        <v>6075</v>
      </c>
      <c r="L159" s="2380">
        <v>0</v>
      </c>
      <c r="M159" s="2381">
        <f t="shared" si="18"/>
        <v>0</v>
      </c>
      <c r="N159" s="2382" t="s">
        <v>363</v>
      </c>
      <c r="O159" s="2381"/>
      <c r="P159" s="2381"/>
      <c r="Q159" s="2380">
        <v>5.39</v>
      </c>
      <c r="R159" s="2381">
        <f t="shared" si="19"/>
        <v>5.39</v>
      </c>
      <c r="S159" s="2384" t="s">
        <v>6076</v>
      </c>
      <c r="U159" s="2380"/>
      <c r="V159" s="2381">
        <f t="shared" si="24"/>
        <v>0</v>
      </c>
      <c r="W159" s="2385" t="s">
        <v>798</v>
      </c>
      <c r="Y159" s="2380">
        <v>7.03</v>
      </c>
      <c r="Z159" s="2381">
        <f t="shared" si="25"/>
        <v>7.03</v>
      </c>
      <c r="AA159" s="2386" t="s">
        <v>2545</v>
      </c>
      <c r="AC159" s="2377">
        <v>4.6900000000000004</v>
      </c>
      <c r="AD159" s="2378">
        <f t="shared" si="20"/>
        <v>4.6900000000000004</v>
      </c>
      <c r="AE159" s="2379"/>
      <c r="AG159" s="2380">
        <v>6.84</v>
      </c>
      <c r="AH159" s="2381">
        <f t="shared" si="21"/>
        <v>6.84</v>
      </c>
      <c r="AI159" s="2386" t="s">
        <v>6077</v>
      </c>
      <c r="AK159" s="2380"/>
      <c r="AL159" s="2381">
        <f t="shared" si="22"/>
        <v>0</v>
      </c>
      <c r="AM159" s="2385" t="s">
        <v>798</v>
      </c>
      <c r="AP159" s="2380">
        <v>0</v>
      </c>
      <c r="AQ159" s="2387">
        <f t="shared" si="23"/>
        <v>0</v>
      </c>
      <c r="AR159" s="2385" t="s">
        <v>363</v>
      </c>
    </row>
    <row r="160" spans="1:44">
      <c r="A160" s="2388">
        <v>1690</v>
      </c>
      <c r="B160" s="2389" t="s">
        <v>2148</v>
      </c>
      <c r="C160" s="2389"/>
      <c r="D160" s="2390" t="s">
        <v>2544</v>
      </c>
      <c r="E160" s="2391" t="s">
        <v>217</v>
      </c>
      <c r="F160" s="2391">
        <v>4</v>
      </c>
      <c r="H160" s="2380">
        <v>210</v>
      </c>
      <c r="I160" s="2381">
        <f t="shared" si="26"/>
        <v>840</v>
      </c>
      <c r="J160" s="2386" t="s">
        <v>6078</v>
      </c>
      <c r="L160" s="2380">
        <v>0</v>
      </c>
      <c r="M160" s="2381">
        <f t="shared" si="18"/>
        <v>0</v>
      </c>
      <c r="N160" s="2382" t="s">
        <v>363</v>
      </c>
      <c r="O160" s="2381"/>
      <c r="P160" s="2381"/>
      <c r="Q160" s="2380">
        <v>197.95</v>
      </c>
      <c r="R160" s="2381">
        <f t="shared" si="19"/>
        <v>791.8</v>
      </c>
      <c r="S160" s="2384" t="s">
        <v>6079</v>
      </c>
      <c r="U160" s="2380">
        <v>210</v>
      </c>
      <c r="V160" s="2381">
        <f t="shared" si="24"/>
        <v>840</v>
      </c>
      <c r="W160" s="2385" t="s">
        <v>6080</v>
      </c>
      <c r="Y160" s="2380">
        <v>214.71</v>
      </c>
      <c r="Z160" s="2381">
        <f t="shared" si="25"/>
        <v>858.84</v>
      </c>
      <c r="AA160" s="2386" t="s">
        <v>2543</v>
      </c>
      <c r="AC160" s="2380">
        <v>129</v>
      </c>
      <c r="AD160" s="2381">
        <f t="shared" si="20"/>
        <v>516</v>
      </c>
      <c r="AE160" s="2386" t="s">
        <v>6081</v>
      </c>
      <c r="AG160" s="2377">
        <v>108</v>
      </c>
      <c r="AH160" s="2378">
        <f t="shared" si="21"/>
        <v>432</v>
      </c>
      <c r="AI160" s="2379" t="s">
        <v>6082</v>
      </c>
      <c r="AK160" s="2380">
        <v>202.26</v>
      </c>
      <c r="AL160" s="2381">
        <f t="shared" si="22"/>
        <v>809.04</v>
      </c>
      <c r="AM160" s="2385" t="s">
        <v>6083</v>
      </c>
      <c r="AP160" s="2380">
        <v>0</v>
      </c>
      <c r="AQ160" s="2387">
        <f t="shared" si="23"/>
        <v>0</v>
      </c>
      <c r="AR160" s="2385" t="s">
        <v>363</v>
      </c>
    </row>
    <row r="161" spans="1:44">
      <c r="A161" s="977">
        <v>1691</v>
      </c>
      <c r="B161" s="976" t="s">
        <v>1552</v>
      </c>
      <c r="C161" s="976"/>
      <c r="D161" s="975"/>
      <c r="E161" s="2376" t="s">
        <v>217</v>
      </c>
      <c r="F161" s="2376">
        <v>1</v>
      </c>
      <c r="H161" s="2380">
        <v>26.37</v>
      </c>
      <c r="I161" s="2381">
        <f t="shared" si="26"/>
        <v>26.37</v>
      </c>
      <c r="J161" s="2386" t="s">
        <v>6084</v>
      </c>
      <c r="L161" s="2380">
        <v>0</v>
      </c>
      <c r="M161" s="2381">
        <f t="shared" si="18"/>
        <v>0</v>
      </c>
      <c r="N161" s="2382" t="s">
        <v>363</v>
      </c>
      <c r="O161" s="2381"/>
      <c r="P161" s="2381"/>
      <c r="Q161" s="2380">
        <v>33.229999999999997</v>
      </c>
      <c r="R161" s="2381">
        <f t="shared" si="19"/>
        <v>33.229999999999997</v>
      </c>
      <c r="S161" s="2384">
        <v>4750</v>
      </c>
      <c r="U161" s="2380"/>
      <c r="V161" s="2381">
        <f t="shared" si="24"/>
        <v>0</v>
      </c>
      <c r="W161" s="2385" t="s">
        <v>798</v>
      </c>
      <c r="Y161" s="2380"/>
      <c r="Z161" s="2381">
        <f t="shared" si="25"/>
        <v>0</v>
      </c>
      <c r="AA161" s="2386"/>
      <c r="AC161" s="2377">
        <v>18.690000000000001</v>
      </c>
      <c r="AD161" s="2378">
        <f t="shared" si="20"/>
        <v>18.690000000000001</v>
      </c>
      <c r="AE161" s="2379" t="s">
        <v>6085</v>
      </c>
      <c r="AG161" s="2380">
        <v>27.99</v>
      </c>
      <c r="AH161" s="2381">
        <f t="shared" si="21"/>
        <v>27.99</v>
      </c>
      <c r="AI161" s="2386" t="s">
        <v>6086</v>
      </c>
      <c r="AK161" s="2380"/>
      <c r="AL161" s="2381">
        <f t="shared" si="22"/>
        <v>0</v>
      </c>
      <c r="AM161" s="2385" t="s">
        <v>798</v>
      </c>
      <c r="AP161" s="2380">
        <v>0</v>
      </c>
      <c r="AQ161" s="2387">
        <f t="shared" si="23"/>
        <v>0</v>
      </c>
      <c r="AR161" s="2385" t="s">
        <v>363</v>
      </c>
    </row>
    <row r="162" spans="1:44" ht="30">
      <c r="A162" s="2388">
        <v>1695</v>
      </c>
      <c r="B162" s="2389" t="s">
        <v>2149</v>
      </c>
      <c r="C162" s="2389"/>
      <c r="D162" s="2390" t="s">
        <v>2150</v>
      </c>
      <c r="E162" s="2391" t="s">
        <v>217</v>
      </c>
      <c r="F162" s="2391">
        <v>11</v>
      </c>
      <c r="H162" s="2380">
        <v>12.997999999999999</v>
      </c>
      <c r="I162" s="2381">
        <f t="shared" si="26"/>
        <v>142.97799999999998</v>
      </c>
      <c r="J162" s="2386" t="s">
        <v>6087</v>
      </c>
      <c r="L162" s="2380">
        <v>0</v>
      </c>
      <c r="M162" s="2381">
        <f t="shared" si="18"/>
        <v>0</v>
      </c>
      <c r="N162" s="2382" t="s">
        <v>363</v>
      </c>
      <c r="O162" s="2381"/>
      <c r="P162" s="2381"/>
      <c r="Q162" s="2380">
        <v>0</v>
      </c>
      <c r="R162" s="2381">
        <f t="shared" si="19"/>
        <v>0</v>
      </c>
      <c r="S162" s="2384" t="s">
        <v>4787</v>
      </c>
      <c r="U162" s="2380"/>
      <c r="V162" s="2381">
        <f t="shared" si="24"/>
        <v>0</v>
      </c>
      <c r="W162" s="2385" t="s">
        <v>798</v>
      </c>
      <c r="Y162" s="2377">
        <v>9.9700000000000006</v>
      </c>
      <c r="Z162" s="2378">
        <f t="shared" si="25"/>
        <v>109.67</v>
      </c>
      <c r="AA162" s="2379" t="s">
        <v>2542</v>
      </c>
      <c r="AC162" s="2380"/>
      <c r="AD162" s="2381">
        <f t="shared" si="20"/>
        <v>0</v>
      </c>
      <c r="AE162" s="2386"/>
      <c r="AG162" s="2380">
        <v>0</v>
      </c>
      <c r="AH162" s="2381">
        <f t="shared" si="21"/>
        <v>0</v>
      </c>
      <c r="AI162" s="2386" t="s">
        <v>798</v>
      </c>
      <c r="AK162" s="2380"/>
      <c r="AL162" s="2381">
        <f t="shared" si="22"/>
        <v>0</v>
      </c>
      <c r="AM162" s="2385" t="s">
        <v>798</v>
      </c>
      <c r="AP162" s="2380">
        <v>0</v>
      </c>
      <c r="AQ162" s="2387">
        <f t="shared" si="23"/>
        <v>0</v>
      </c>
      <c r="AR162" s="2385" t="s">
        <v>363</v>
      </c>
    </row>
    <row r="163" spans="1:44" ht="30">
      <c r="A163" s="977">
        <v>1696</v>
      </c>
      <c r="B163" s="976" t="s">
        <v>2151</v>
      </c>
      <c r="C163" s="976"/>
      <c r="D163" s="975"/>
      <c r="E163" s="2376" t="s">
        <v>217</v>
      </c>
      <c r="F163" s="2376">
        <v>1</v>
      </c>
      <c r="H163" s="2377">
        <v>8.89</v>
      </c>
      <c r="I163" s="2378">
        <f t="shared" si="26"/>
        <v>8.89</v>
      </c>
      <c r="J163" s="2379" t="s">
        <v>6088</v>
      </c>
      <c r="L163" s="2380">
        <v>0</v>
      </c>
      <c r="M163" s="2381">
        <f t="shared" si="18"/>
        <v>0</v>
      </c>
      <c r="N163" s="2382" t="s">
        <v>363</v>
      </c>
      <c r="O163" s="2381"/>
      <c r="P163" s="2381"/>
      <c r="Q163" s="2380">
        <v>11.129999999999999</v>
      </c>
      <c r="R163" s="2381">
        <f t="shared" si="19"/>
        <v>11.129999999999999</v>
      </c>
      <c r="S163" s="2384" t="s">
        <v>6089</v>
      </c>
      <c r="U163" s="2380">
        <v>10.74</v>
      </c>
      <c r="V163" s="2381">
        <f t="shared" si="24"/>
        <v>10.74</v>
      </c>
      <c r="W163" s="2385" t="s">
        <v>6090</v>
      </c>
      <c r="Y163" s="2380">
        <v>10.9</v>
      </c>
      <c r="Z163" s="2381">
        <f t="shared" si="25"/>
        <v>10.9</v>
      </c>
      <c r="AA163" s="2386" t="s">
        <v>6091</v>
      </c>
      <c r="AC163" s="2380"/>
      <c r="AD163" s="2381">
        <f t="shared" si="20"/>
        <v>0</v>
      </c>
      <c r="AE163" s="2386"/>
      <c r="AG163" s="2380">
        <v>9.4</v>
      </c>
      <c r="AH163" s="2381">
        <f t="shared" si="21"/>
        <v>9.4</v>
      </c>
      <c r="AI163" s="2386" t="s">
        <v>6092</v>
      </c>
      <c r="AK163" s="2380">
        <v>10.46</v>
      </c>
      <c r="AL163" s="2381">
        <f t="shared" si="22"/>
        <v>10.46</v>
      </c>
      <c r="AM163" s="2385" t="s">
        <v>6093</v>
      </c>
      <c r="AP163" s="2380">
        <v>0</v>
      </c>
      <c r="AQ163" s="2387">
        <f t="shared" si="23"/>
        <v>0</v>
      </c>
      <c r="AR163" s="2385" t="s">
        <v>363</v>
      </c>
    </row>
    <row r="164" spans="1:44">
      <c r="A164" s="2388">
        <v>1697</v>
      </c>
      <c r="B164" s="2389" t="s">
        <v>2152</v>
      </c>
      <c r="C164" s="2389"/>
      <c r="D164" s="2390"/>
      <c r="E164" s="2391" t="s">
        <v>217</v>
      </c>
      <c r="F164" s="2391">
        <v>1</v>
      </c>
      <c r="H164" s="2377">
        <v>8.89</v>
      </c>
      <c r="I164" s="2378">
        <f t="shared" si="26"/>
        <v>8.89</v>
      </c>
      <c r="J164" s="2379" t="s">
        <v>6088</v>
      </c>
      <c r="L164" s="2380">
        <v>0</v>
      </c>
      <c r="M164" s="2381">
        <f t="shared" si="18"/>
        <v>0</v>
      </c>
      <c r="N164" s="2382" t="s">
        <v>363</v>
      </c>
      <c r="O164" s="2381"/>
      <c r="P164" s="2381"/>
      <c r="Q164" s="2380">
        <v>10.78</v>
      </c>
      <c r="R164" s="2381">
        <f t="shared" si="19"/>
        <v>10.78</v>
      </c>
      <c r="S164" s="2384" t="s">
        <v>6094</v>
      </c>
      <c r="U164" s="2380">
        <v>9.9600000000000009</v>
      </c>
      <c r="V164" s="2381">
        <f t="shared" si="24"/>
        <v>9.9600000000000009</v>
      </c>
      <c r="W164" s="2385" t="s">
        <v>6095</v>
      </c>
      <c r="Y164" s="2380">
        <v>13.17</v>
      </c>
      <c r="Z164" s="2381">
        <f t="shared" si="25"/>
        <v>13.17</v>
      </c>
      <c r="AA164" s="2386" t="s">
        <v>6096</v>
      </c>
      <c r="AC164" s="2380"/>
      <c r="AD164" s="2381">
        <f t="shared" si="20"/>
        <v>0</v>
      </c>
      <c r="AE164" s="2386"/>
      <c r="AG164" s="2380">
        <v>10.88</v>
      </c>
      <c r="AH164" s="2381">
        <f t="shared" si="21"/>
        <v>10.88</v>
      </c>
      <c r="AI164" s="2386" t="s">
        <v>6097</v>
      </c>
      <c r="AK164" s="2380">
        <v>12.64</v>
      </c>
      <c r="AL164" s="2381">
        <f t="shared" si="22"/>
        <v>12.64</v>
      </c>
      <c r="AM164" s="2385" t="s">
        <v>6098</v>
      </c>
      <c r="AP164" s="2380">
        <v>0</v>
      </c>
      <c r="AQ164" s="2387">
        <f t="shared" si="23"/>
        <v>0</v>
      </c>
      <c r="AR164" s="2385" t="s">
        <v>363</v>
      </c>
    </row>
    <row r="165" spans="1:44">
      <c r="A165" s="977">
        <v>1698</v>
      </c>
      <c r="B165" s="976" t="s">
        <v>2153</v>
      </c>
      <c r="C165" s="976"/>
      <c r="D165" s="975"/>
      <c r="E165" s="2376" t="s">
        <v>217</v>
      </c>
      <c r="F165" s="2376">
        <v>12</v>
      </c>
      <c r="H165" s="2380">
        <v>3.6</v>
      </c>
      <c r="I165" s="2381">
        <f t="shared" si="26"/>
        <v>43.2</v>
      </c>
      <c r="J165" s="2386" t="s">
        <v>6099</v>
      </c>
      <c r="L165" s="2380">
        <v>0</v>
      </c>
      <c r="M165" s="2381">
        <f t="shared" si="18"/>
        <v>0</v>
      </c>
      <c r="N165" s="2382" t="s">
        <v>363</v>
      </c>
      <c r="O165" s="2381"/>
      <c r="P165" s="2381"/>
      <c r="Q165" s="2380">
        <v>3.0199999999999996</v>
      </c>
      <c r="R165" s="2381">
        <f t="shared" si="19"/>
        <v>36.239999999999995</v>
      </c>
      <c r="S165" s="2384">
        <v>1573</v>
      </c>
      <c r="U165" s="2380">
        <v>4.5</v>
      </c>
      <c r="V165" s="2381">
        <f t="shared" si="24"/>
        <v>54</v>
      </c>
      <c r="W165" s="2385" t="s">
        <v>6100</v>
      </c>
      <c r="Y165" s="2380">
        <v>0.74</v>
      </c>
      <c r="Z165" s="2381">
        <f t="shared" si="25"/>
        <v>8.879999999999999</v>
      </c>
      <c r="AA165" s="2386" t="s">
        <v>2541</v>
      </c>
      <c r="AC165" s="2377">
        <v>0.24</v>
      </c>
      <c r="AD165" s="2378">
        <f t="shared" si="20"/>
        <v>2.88</v>
      </c>
      <c r="AE165" s="2379" t="s">
        <v>6101</v>
      </c>
      <c r="AG165" s="2380">
        <v>0.5</v>
      </c>
      <c r="AH165" s="2381">
        <f t="shared" si="21"/>
        <v>6</v>
      </c>
      <c r="AI165" s="2386">
        <v>33191</v>
      </c>
      <c r="AK165" s="2380">
        <v>0.78</v>
      </c>
      <c r="AL165" s="2381">
        <f t="shared" si="22"/>
        <v>9.36</v>
      </c>
      <c r="AM165" s="2385" t="s">
        <v>6102</v>
      </c>
      <c r="AP165" s="2380">
        <v>0</v>
      </c>
      <c r="AQ165" s="2387">
        <f t="shared" si="23"/>
        <v>0</v>
      </c>
      <c r="AR165" s="2385" t="s">
        <v>363</v>
      </c>
    </row>
    <row r="166" spans="1:44">
      <c r="A166" s="2388">
        <v>1700</v>
      </c>
      <c r="B166" s="2389" t="s">
        <v>2154</v>
      </c>
      <c r="C166" s="2389"/>
      <c r="D166" s="2390" t="s">
        <v>2155</v>
      </c>
      <c r="E166" s="2391" t="s">
        <v>217</v>
      </c>
      <c r="F166" s="2391">
        <v>1</v>
      </c>
      <c r="H166" s="2377">
        <v>2.4500000000000002</v>
      </c>
      <c r="I166" s="2378">
        <f t="shared" si="26"/>
        <v>2.4500000000000002</v>
      </c>
      <c r="J166" s="2379" t="s">
        <v>6103</v>
      </c>
      <c r="L166" s="2380">
        <v>0</v>
      </c>
      <c r="M166" s="2381">
        <f t="shared" si="18"/>
        <v>0</v>
      </c>
      <c r="N166" s="2382" t="s">
        <v>363</v>
      </c>
      <c r="O166" s="2381"/>
      <c r="P166" s="2381"/>
      <c r="Q166" s="2380">
        <v>6.88</v>
      </c>
      <c r="R166" s="2381">
        <f t="shared" si="19"/>
        <v>6.88</v>
      </c>
      <c r="S166" s="2384" t="s">
        <v>6104</v>
      </c>
      <c r="U166" s="2380">
        <v>5.95</v>
      </c>
      <c r="V166" s="2381">
        <f t="shared" si="24"/>
        <v>5.95</v>
      </c>
      <c r="W166" s="2385" t="s">
        <v>6105</v>
      </c>
      <c r="Y166" s="2380">
        <v>5.62</v>
      </c>
      <c r="Z166" s="2381">
        <f t="shared" si="25"/>
        <v>5.62</v>
      </c>
      <c r="AA166" s="2386" t="s">
        <v>6106</v>
      </c>
      <c r="AC166" s="2380">
        <v>4.95</v>
      </c>
      <c r="AD166" s="2381">
        <f t="shared" si="20"/>
        <v>4.95</v>
      </c>
      <c r="AE166" s="2386"/>
      <c r="AG166" s="2380">
        <v>7.76</v>
      </c>
      <c r="AH166" s="2381">
        <f t="shared" si="21"/>
        <v>7.76</v>
      </c>
      <c r="AI166" s="2386" t="s">
        <v>6107</v>
      </c>
      <c r="AK166" s="2380"/>
      <c r="AL166" s="2381">
        <f t="shared" si="22"/>
        <v>0</v>
      </c>
      <c r="AM166" s="2385" t="s">
        <v>798</v>
      </c>
      <c r="AP166" s="2380">
        <v>0</v>
      </c>
      <c r="AQ166" s="2387">
        <f t="shared" si="23"/>
        <v>0</v>
      </c>
      <c r="AR166" s="2385" t="s">
        <v>363</v>
      </c>
    </row>
    <row r="167" spans="1:44">
      <c r="A167" s="977">
        <v>1705</v>
      </c>
      <c r="B167" s="976" t="s">
        <v>2156</v>
      </c>
      <c r="C167" s="976"/>
      <c r="D167" s="975" t="s">
        <v>2157</v>
      </c>
      <c r="E167" s="2376" t="s">
        <v>217</v>
      </c>
      <c r="F167" s="2376">
        <v>2</v>
      </c>
      <c r="H167" s="2377">
        <v>600.99</v>
      </c>
      <c r="I167" s="2378">
        <f t="shared" si="26"/>
        <v>1201.98</v>
      </c>
      <c r="J167" s="2379" t="s">
        <v>6108</v>
      </c>
      <c r="L167" s="2380">
        <v>732.6</v>
      </c>
      <c r="M167" s="2381">
        <f t="shared" si="18"/>
        <v>1465.2</v>
      </c>
      <c r="N167" s="2382" t="s">
        <v>6109</v>
      </c>
      <c r="O167" s="2381"/>
      <c r="P167" s="2381"/>
      <c r="Q167" s="2380">
        <v>602.91999999999996</v>
      </c>
      <c r="R167" s="2381">
        <f t="shared" si="19"/>
        <v>1205.8399999999999</v>
      </c>
      <c r="S167" s="2384">
        <v>65</v>
      </c>
      <c r="U167" s="2380">
        <v>740</v>
      </c>
      <c r="V167" s="2381">
        <f t="shared" si="24"/>
        <v>1480</v>
      </c>
      <c r="W167" s="2385" t="s">
        <v>6110</v>
      </c>
      <c r="Y167" s="2380">
        <v>754.17</v>
      </c>
      <c r="Z167" s="2381">
        <f t="shared" si="25"/>
        <v>1508.34</v>
      </c>
      <c r="AA167" s="2386" t="s">
        <v>2540</v>
      </c>
      <c r="AC167" s="2380"/>
      <c r="AD167" s="2381">
        <f t="shared" si="20"/>
        <v>0</v>
      </c>
      <c r="AE167" s="2386"/>
      <c r="AG167" s="2380">
        <v>705</v>
      </c>
      <c r="AH167" s="2381">
        <f t="shared" si="21"/>
        <v>1410</v>
      </c>
      <c r="AI167" s="2386" t="s">
        <v>6111</v>
      </c>
      <c r="AK167" s="2380">
        <v>720</v>
      </c>
      <c r="AL167" s="2381">
        <f t="shared" si="22"/>
        <v>1440</v>
      </c>
      <c r="AM167" s="2385" t="s">
        <v>6112</v>
      </c>
      <c r="AP167" s="2380">
        <v>0</v>
      </c>
      <c r="AQ167" s="2387">
        <f t="shared" si="23"/>
        <v>0</v>
      </c>
      <c r="AR167" s="2385" t="s">
        <v>363</v>
      </c>
    </row>
    <row r="168" spans="1:44">
      <c r="A168" s="2388">
        <v>1706</v>
      </c>
      <c r="B168" s="2389" t="s">
        <v>6113</v>
      </c>
      <c r="C168" s="2389"/>
      <c r="D168" s="2390"/>
      <c r="E168" s="2391" t="s">
        <v>217</v>
      </c>
      <c r="F168" s="2391">
        <v>16</v>
      </c>
      <c r="H168" s="2377">
        <v>60.1</v>
      </c>
      <c r="I168" s="2378">
        <f t="shared" si="26"/>
        <v>961.6</v>
      </c>
      <c r="J168" s="2379" t="s">
        <v>6114</v>
      </c>
      <c r="L168" s="2380">
        <v>0</v>
      </c>
      <c r="M168" s="2381">
        <f t="shared" si="18"/>
        <v>0</v>
      </c>
      <c r="N168" s="2382" t="s">
        <v>363</v>
      </c>
      <c r="O168" s="2381"/>
      <c r="P168" s="2381"/>
      <c r="Q168" s="2380">
        <v>63.46</v>
      </c>
      <c r="R168" s="2381">
        <f t="shared" si="19"/>
        <v>1015.36</v>
      </c>
      <c r="S168" s="2384" t="s">
        <v>6115</v>
      </c>
      <c r="U168" s="2380"/>
      <c r="V168" s="2381">
        <f t="shared" si="24"/>
        <v>0</v>
      </c>
      <c r="W168" s="2385" t="s">
        <v>798</v>
      </c>
      <c r="Y168" s="2380">
        <v>70.89</v>
      </c>
      <c r="Z168" s="2381">
        <f t="shared" si="25"/>
        <v>1134.24</v>
      </c>
      <c r="AA168" s="2386" t="s">
        <v>6116</v>
      </c>
      <c r="AC168" s="2380">
        <v>79</v>
      </c>
      <c r="AD168" s="2381">
        <f t="shared" si="20"/>
        <v>1264</v>
      </c>
      <c r="AE168" s="2386"/>
      <c r="AG168" s="2380">
        <v>67.95</v>
      </c>
      <c r="AH168" s="2381">
        <f t="shared" si="21"/>
        <v>1087.2</v>
      </c>
      <c r="AI168" s="2386" t="s">
        <v>6117</v>
      </c>
      <c r="AK168" s="2380">
        <v>64</v>
      </c>
      <c r="AL168" s="2381">
        <f t="shared" si="22"/>
        <v>1024</v>
      </c>
      <c r="AM168" s="2385" t="s">
        <v>6117</v>
      </c>
      <c r="AP168" s="2380">
        <v>0</v>
      </c>
      <c r="AQ168" s="2387">
        <f t="shared" si="23"/>
        <v>0</v>
      </c>
      <c r="AR168" s="2385" t="s">
        <v>363</v>
      </c>
    </row>
    <row r="169" spans="1:44">
      <c r="A169" s="977">
        <v>1710</v>
      </c>
      <c r="B169" s="976" t="s">
        <v>1561</v>
      </c>
      <c r="C169" s="976"/>
      <c r="D169" s="975"/>
      <c r="E169" s="2376" t="s">
        <v>217</v>
      </c>
      <c r="F169" s="2376">
        <v>1</v>
      </c>
      <c r="H169" s="2380">
        <v>293.14</v>
      </c>
      <c r="I169" s="2381">
        <f t="shared" si="26"/>
        <v>293.14</v>
      </c>
      <c r="J169" s="2386" t="s">
        <v>6118</v>
      </c>
      <c r="L169" s="2380">
        <v>0</v>
      </c>
      <c r="M169" s="2381">
        <f t="shared" si="18"/>
        <v>0</v>
      </c>
      <c r="N169" s="2382" t="s">
        <v>363</v>
      </c>
      <c r="O169" s="2381"/>
      <c r="P169" s="2381"/>
      <c r="Q169" s="2380">
        <v>180.95999999999998</v>
      </c>
      <c r="R169" s="2381">
        <f t="shared" si="19"/>
        <v>180.95999999999998</v>
      </c>
      <c r="S169" s="2384" t="s">
        <v>6119</v>
      </c>
      <c r="U169" s="2380">
        <v>225.75</v>
      </c>
      <c r="V169" s="2381">
        <f t="shared" si="24"/>
        <v>225.75</v>
      </c>
      <c r="W169" s="2385" t="s">
        <v>6120</v>
      </c>
      <c r="Y169" s="2380">
        <v>110.1</v>
      </c>
      <c r="Z169" s="2381">
        <f t="shared" si="25"/>
        <v>110.1</v>
      </c>
      <c r="AA169" s="2386" t="s">
        <v>6121</v>
      </c>
      <c r="AC169" s="2380"/>
      <c r="AD169" s="2381">
        <f t="shared" si="20"/>
        <v>0</v>
      </c>
      <c r="AE169" s="2386"/>
      <c r="AG169" s="2380">
        <v>180</v>
      </c>
      <c r="AH169" s="2381">
        <f t="shared" si="21"/>
        <v>180</v>
      </c>
      <c r="AI169" s="2386" t="s">
        <v>1942</v>
      </c>
      <c r="AK169" s="2377">
        <v>68</v>
      </c>
      <c r="AL169" s="2378">
        <f t="shared" si="22"/>
        <v>68</v>
      </c>
      <c r="AM169" s="2392" t="s">
        <v>6122</v>
      </c>
      <c r="AP169" s="2380">
        <v>0</v>
      </c>
      <c r="AQ169" s="2387">
        <f t="shared" si="23"/>
        <v>0</v>
      </c>
      <c r="AR169" s="2385" t="s">
        <v>363</v>
      </c>
    </row>
    <row r="170" spans="1:44">
      <c r="A170" s="2388">
        <v>1711</v>
      </c>
      <c r="B170" s="2389" t="s">
        <v>6123</v>
      </c>
      <c r="C170" s="2389"/>
      <c r="D170" s="2390"/>
      <c r="E170" s="2391" t="s">
        <v>217</v>
      </c>
      <c r="F170" s="2391">
        <v>1</v>
      </c>
      <c r="H170" s="2380">
        <v>109.5</v>
      </c>
      <c r="I170" s="2381">
        <f t="shared" si="26"/>
        <v>109.5</v>
      </c>
      <c r="J170" s="2386" t="s">
        <v>6124</v>
      </c>
      <c r="L170" s="2380">
        <v>0</v>
      </c>
      <c r="M170" s="2381">
        <f t="shared" si="18"/>
        <v>0</v>
      </c>
      <c r="N170" s="2382" t="s">
        <v>363</v>
      </c>
      <c r="O170" s="2381"/>
      <c r="P170" s="2381"/>
      <c r="Q170" s="2377">
        <v>90.210000000000008</v>
      </c>
      <c r="R170" s="2378">
        <f t="shared" si="19"/>
        <v>90.210000000000008</v>
      </c>
      <c r="S170" s="2393" t="s">
        <v>6125</v>
      </c>
      <c r="U170" s="2380"/>
      <c r="V170" s="2381">
        <f t="shared" si="24"/>
        <v>0</v>
      </c>
      <c r="W170" s="2385" t="s">
        <v>798</v>
      </c>
      <c r="Y170" s="2380">
        <v>110.57</v>
      </c>
      <c r="Z170" s="2381">
        <f t="shared" si="25"/>
        <v>110.57</v>
      </c>
      <c r="AA170" s="2386" t="s">
        <v>6126</v>
      </c>
      <c r="AC170" s="2380"/>
      <c r="AD170" s="2381">
        <f t="shared" si="20"/>
        <v>0</v>
      </c>
      <c r="AE170" s="2386"/>
      <c r="AG170" s="2380">
        <v>114</v>
      </c>
      <c r="AH170" s="2381">
        <f t="shared" si="21"/>
        <v>114</v>
      </c>
      <c r="AI170" s="2386" t="s">
        <v>6127</v>
      </c>
      <c r="AK170" s="2380">
        <v>96.5</v>
      </c>
      <c r="AL170" s="2381">
        <f t="shared" si="22"/>
        <v>96.5</v>
      </c>
      <c r="AM170" s="2385" t="s">
        <v>6128</v>
      </c>
      <c r="AP170" s="2380">
        <v>0</v>
      </c>
      <c r="AQ170" s="2387">
        <f t="shared" si="23"/>
        <v>0</v>
      </c>
      <c r="AR170" s="2385" t="s">
        <v>363</v>
      </c>
    </row>
    <row r="171" spans="1:44">
      <c r="A171" s="977">
        <v>1730</v>
      </c>
      <c r="B171" s="976" t="s">
        <v>2163</v>
      </c>
      <c r="C171" s="976"/>
      <c r="D171" s="975" t="s">
        <v>2539</v>
      </c>
      <c r="E171" s="2376" t="s">
        <v>217</v>
      </c>
      <c r="F171" s="2376">
        <v>10</v>
      </c>
      <c r="H171" s="2377">
        <v>37</v>
      </c>
      <c r="I171" s="2378">
        <f t="shared" si="26"/>
        <v>370</v>
      </c>
      <c r="J171" s="2379" t="s">
        <v>6129</v>
      </c>
      <c r="L171" s="2380">
        <v>0</v>
      </c>
      <c r="M171" s="2381">
        <f t="shared" si="18"/>
        <v>0</v>
      </c>
      <c r="N171" s="2382" t="s">
        <v>363</v>
      </c>
      <c r="O171" s="2381"/>
      <c r="P171" s="2381"/>
      <c r="Q171" s="2380">
        <v>85.09</v>
      </c>
      <c r="R171" s="2381">
        <f t="shared" si="19"/>
        <v>850.90000000000009</v>
      </c>
      <c r="S171" s="2384">
        <v>445</v>
      </c>
      <c r="U171" s="2380"/>
      <c r="V171" s="2381">
        <f t="shared" si="24"/>
        <v>0</v>
      </c>
      <c r="W171" s="2385" t="s">
        <v>798</v>
      </c>
      <c r="Y171" s="2380">
        <v>79.760000000000005</v>
      </c>
      <c r="Z171" s="2381">
        <f t="shared" si="25"/>
        <v>797.6</v>
      </c>
      <c r="AA171" s="2386" t="s">
        <v>6130</v>
      </c>
      <c r="AC171" s="2380"/>
      <c r="AD171" s="2381">
        <f t="shared" si="20"/>
        <v>0</v>
      </c>
      <c r="AE171" s="2386"/>
      <c r="AG171" s="2380">
        <v>49.8</v>
      </c>
      <c r="AH171" s="2381">
        <f t="shared" si="21"/>
        <v>498</v>
      </c>
      <c r="AI171" s="2386" t="s">
        <v>6131</v>
      </c>
      <c r="AK171" s="2380">
        <v>46.51</v>
      </c>
      <c r="AL171" s="2381">
        <f t="shared" si="22"/>
        <v>465.09999999999997</v>
      </c>
      <c r="AM171" s="2385" t="s">
        <v>6132</v>
      </c>
      <c r="AP171" s="2380">
        <v>0</v>
      </c>
      <c r="AQ171" s="2387">
        <f t="shared" si="23"/>
        <v>0</v>
      </c>
      <c r="AR171" s="2385" t="s">
        <v>363</v>
      </c>
    </row>
    <row r="172" spans="1:44">
      <c r="A172" s="2388">
        <v>1750</v>
      </c>
      <c r="B172" s="2389" t="s">
        <v>2165</v>
      </c>
      <c r="C172" s="2389"/>
      <c r="D172" s="2390"/>
      <c r="E172" s="2391" t="s">
        <v>217</v>
      </c>
      <c r="F172" s="2391">
        <v>10</v>
      </c>
      <c r="H172" s="2380">
        <v>3.1</v>
      </c>
      <c r="I172" s="2381">
        <f t="shared" si="26"/>
        <v>31</v>
      </c>
      <c r="J172" s="2386" t="s">
        <v>6133</v>
      </c>
      <c r="L172" s="2380">
        <v>0</v>
      </c>
      <c r="M172" s="2381">
        <f t="shared" si="18"/>
        <v>0</v>
      </c>
      <c r="N172" s="2382" t="s">
        <v>363</v>
      </c>
      <c r="O172" s="2381"/>
      <c r="P172" s="2381"/>
      <c r="Q172" s="2380">
        <v>3.03</v>
      </c>
      <c r="R172" s="2381">
        <f t="shared" si="19"/>
        <v>30.299999999999997</v>
      </c>
      <c r="S172" s="2384" t="s">
        <v>6134</v>
      </c>
      <c r="U172" s="2380">
        <v>4.8499999999999996</v>
      </c>
      <c r="V172" s="2381">
        <f t="shared" si="24"/>
        <v>48.5</v>
      </c>
      <c r="W172" s="2385" t="s">
        <v>6135</v>
      </c>
      <c r="Y172" s="2380">
        <v>3.94</v>
      </c>
      <c r="Z172" s="2381">
        <f t="shared" si="25"/>
        <v>39.4</v>
      </c>
      <c r="AA172" s="2386" t="s">
        <v>6136</v>
      </c>
      <c r="AC172" s="2377">
        <v>2.89</v>
      </c>
      <c r="AD172" s="2378">
        <f t="shared" si="20"/>
        <v>28.900000000000002</v>
      </c>
      <c r="AE172" s="2379" t="s">
        <v>6137</v>
      </c>
      <c r="AG172" s="2380">
        <v>3.94</v>
      </c>
      <c r="AH172" s="2381">
        <f t="shared" si="21"/>
        <v>39.4</v>
      </c>
      <c r="AI172" s="2386" t="s">
        <v>6138</v>
      </c>
      <c r="AK172" s="2380">
        <v>3.59</v>
      </c>
      <c r="AL172" s="2381">
        <f t="shared" si="22"/>
        <v>35.9</v>
      </c>
      <c r="AM172" s="2385" t="s">
        <v>6139</v>
      </c>
      <c r="AP172" s="2380">
        <v>0</v>
      </c>
      <c r="AQ172" s="2387">
        <f t="shared" si="23"/>
        <v>0</v>
      </c>
      <c r="AR172" s="2385" t="s">
        <v>363</v>
      </c>
    </row>
    <row r="173" spans="1:44">
      <c r="A173" s="977">
        <v>1751</v>
      </c>
      <c r="B173" s="976" t="s">
        <v>2166</v>
      </c>
      <c r="C173" s="976"/>
      <c r="D173" s="975"/>
      <c r="E173" s="2376" t="s">
        <v>217</v>
      </c>
      <c r="F173" s="2376">
        <v>150</v>
      </c>
      <c r="H173" s="2380">
        <v>3.1</v>
      </c>
      <c r="I173" s="2381">
        <f t="shared" si="26"/>
        <v>465</v>
      </c>
      <c r="J173" s="2386" t="s">
        <v>6140</v>
      </c>
      <c r="L173" s="2380">
        <v>0</v>
      </c>
      <c r="M173" s="2381">
        <f t="shared" si="18"/>
        <v>0</v>
      </c>
      <c r="N173" s="2382" t="s">
        <v>363</v>
      </c>
      <c r="O173" s="2381"/>
      <c r="P173" s="2381"/>
      <c r="Q173" s="2380">
        <v>3.03</v>
      </c>
      <c r="R173" s="2381">
        <f t="shared" si="19"/>
        <v>454.49999999999994</v>
      </c>
      <c r="S173" s="2384" t="s">
        <v>6141</v>
      </c>
      <c r="U173" s="2380">
        <v>4.8499999999999996</v>
      </c>
      <c r="V173" s="2381">
        <f t="shared" si="24"/>
        <v>727.5</v>
      </c>
      <c r="W173" s="2385" t="s">
        <v>6142</v>
      </c>
      <c r="Y173" s="2380">
        <v>3.94</v>
      </c>
      <c r="Z173" s="2381">
        <f t="shared" si="25"/>
        <v>591</v>
      </c>
      <c r="AA173" s="2386" t="s">
        <v>6143</v>
      </c>
      <c r="AC173" s="2377">
        <v>2.89</v>
      </c>
      <c r="AD173" s="2378">
        <f t="shared" si="20"/>
        <v>433.5</v>
      </c>
      <c r="AE173" s="2379" t="s">
        <v>6144</v>
      </c>
      <c r="AG173" s="2380">
        <v>3.94</v>
      </c>
      <c r="AH173" s="2381">
        <f t="shared" si="21"/>
        <v>591</v>
      </c>
      <c r="AI173" s="2386" t="s">
        <v>6145</v>
      </c>
      <c r="AK173" s="2380">
        <v>3.59</v>
      </c>
      <c r="AL173" s="2381">
        <f t="shared" si="22"/>
        <v>538.5</v>
      </c>
      <c r="AM173" s="2385" t="s">
        <v>6146</v>
      </c>
      <c r="AP173" s="2380">
        <v>0</v>
      </c>
      <c r="AQ173" s="2387">
        <f t="shared" si="23"/>
        <v>0</v>
      </c>
      <c r="AR173" s="2385" t="s">
        <v>363</v>
      </c>
    </row>
    <row r="174" spans="1:44">
      <c r="A174" s="2388">
        <v>1752</v>
      </c>
      <c r="B174" s="2389" t="s">
        <v>2167</v>
      </c>
      <c r="C174" s="2389"/>
      <c r="D174" s="2390"/>
      <c r="E174" s="2391" t="s">
        <v>217</v>
      </c>
      <c r="F174" s="2391">
        <v>1</v>
      </c>
      <c r="H174" s="2380">
        <v>3.1</v>
      </c>
      <c r="I174" s="2381">
        <f t="shared" si="26"/>
        <v>3.1</v>
      </c>
      <c r="J174" s="2386" t="s">
        <v>6147</v>
      </c>
      <c r="L174" s="2380">
        <v>0</v>
      </c>
      <c r="M174" s="2381">
        <f t="shared" si="18"/>
        <v>0</v>
      </c>
      <c r="N174" s="2382" t="s">
        <v>363</v>
      </c>
      <c r="O174" s="2381"/>
      <c r="P174" s="2381"/>
      <c r="Q174" s="2380">
        <v>3.03</v>
      </c>
      <c r="R174" s="2381">
        <f t="shared" si="19"/>
        <v>3.03</v>
      </c>
      <c r="S174" s="2384" t="s">
        <v>6148</v>
      </c>
      <c r="U174" s="2380">
        <v>4.8499999999999996</v>
      </c>
      <c r="V174" s="2381">
        <f t="shared" si="24"/>
        <v>4.8499999999999996</v>
      </c>
      <c r="W174" s="2385" t="s">
        <v>6149</v>
      </c>
      <c r="Y174" s="2380">
        <v>3.94</v>
      </c>
      <c r="Z174" s="2381">
        <f t="shared" si="25"/>
        <v>3.94</v>
      </c>
      <c r="AA174" s="2386" t="s">
        <v>6150</v>
      </c>
      <c r="AC174" s="2377">
        <v>2.89</v>
      </c>
      <c r="AD174" s="2378">
        <f t="shared" si="20"/>
        <v>2.89</v>
      </c>
      <c r="AE174" s="2379" t="s">
        <v>6151</v>
      </c>
      <c r="AG174" s="2380">
        <v>3.94</v>
      </c>
      <c r="AH174" s="2381">
        <f t="shared" si="21"/>
        <v>3.94</v>
      </c>
      <c r="AI174" s="2386" t="s">
        <v>6152</v>
      </c>
      <c r="AK174" s="2380">
        <v>3.59</v>
      </c>
      <c r="AL174" s="2381">
        <f t="shared" si="22"/>
        <v>3.59</v>
      </c>
      <c r="AM174" s="2385" t="s">
        <v>6153</v>
      </c>
      <c r="AP174" s="2380">
        <v>0</v>
      </c>
      <c r="AQ174" s="2387">
        <f t="shared" si="23"/>
        <v>0</v>
      </c>
      <c r="AR174" s="2385" t="s">
        <v>363</v>
      </c>
    </row>
    <row r="175" spans="1:44">
      <c r="A175" s="977">
        <v>1753</v>
      </c>
      <c r="B175" s="976" t="s">
        <v>2168</v>
      </c>
      <c r="C175" s="976"/>
      <c r="D175" s="975"/>
      <c r="E175" s="2376" t="s">
        <v>217</v>
      </c>
      <c r="F175" s="2376">
        <v>50</v>
      </c>
      <c r="H175" s="2380">
        <v>3.1</v>
      </c>
      <c r="I175" s="2381">
        <f t="shared" si="26"/>
        <v>155</v>
      </c>
      <c r="J175" s="2386" t="s">
        <v>6154</v>
      </c>
      <c r="L175" s="2380">
        <v>0</v>
      </c>
      <c r="M175" s="2381">
        <f t="shared" si="18"/>
        <v>0</v>
      </c>
      <c r="N175" s="2382" t="s">
        <v>363</v>
      </c>
      <c r="O175" s="2381"/>
      <c r="P175" s="2381"/>
      <c r="Q175" s="2380">
        <v>3.0199999999999996</v>
      </c>
      <c r="R175" s="2381">
        <f t="shared" si="19"/>
        <v>150.99999999999997</v>
      </c>
      <c r="S175" s="2384" t="s">
        <v>6155</v>
      </c>
      <c r="U175" s="2380">
        <v>4.8499999999999996</v>
      </c>
      <c r="V175" s="2381">
        <f t="shared" si="24"/>
        <v>242.49999999999997</v>
      </c>
      <c r="W175" s="2385" t="s">
        <v>6156</v>
      </c>
      <c r="Y175" s="2380">
        <v>3.94</v>
      </c>
      <c r="Z175" s="2381">
        <f t="shared" si="25"/>
        <v>197</v>
      </c>
      <c r="AA175" s="2386" t="s">
        <v>6157</v>
      </c>
      <c r="AC175" s="2377">
        <v>2.89</v>
      </c>
      <c r="AD175" s="2378">
        <f t="shared" si="20"/>
        <v>144.5</v>
      </c>
      <c r="AE175" s="2379" t="s">
        <v>6158</v>
      </c>
      <c r="AG175" s="2380">
        <v>3.94</v>
      </c>
      <c r="AH175" s="2381">
        <f t="shared" si="21"/>
        <v>197</v>
      </c>
      <c r="AI175" s="2386" t="s">
        <v>6159</v>
      </c>
      <c r="AK175" s="2380">
        <v>3.59</v>
      </c>
      <c r="AL175" s="2381">
        <f t="shared" si="22"/>
        <v>179.5</v>
      </c>
      <c r="AM175" s="2385" t="s">
        <v>6160</v>
      </c>
      <c r="AP175" s="2380">
        <v>0</v>
      </c>
      <c r="AQ175" s="2387">
        <f t="shared" si="23"/>
        <v>0</v>
      </c>
      <c r="AR175" s="2385" t="s">
        <v>363</v>
      </c>
    </row>
    <row r="176" spans="1:44">
      <c r="A176" s="2388">
        <v>1754</v>
      </c>
      <c r="B176" s="2389" t="s">
        <v>2169</v>
      </c>
      <c r="C176" s="2389"/>
      <c r="D176" s="2390"/>
      <c r="E176" s="2391" t="s">
        <v>217</v>
      </c>
      <c r="F176" s="2391">
        <v>1</v>
      </c>
      <c r="H176" s="2380">
        <v>3.1</v>
      </c>
      <c r="I176" s="2381">
        <f t="shared" si="26"/>
        <v>3.1</v>
      </c>
      <c r="J176" s="2386" t="s">
        <v>6161</v>
      </c>
      <c r="L176" s="2380">
        <v>0</v>
      </c>
      <c r="M176" s="2381">
        <f t="shared" si="18"/>
        <v>0</v>
      </c>
      <c r="N176" s="2382" t="s">
        <v>363</v>
      </c>
      <c r="O176" s="2381"/>
      <c r="P176" s="2381"/>
      <c r="Q176" s="2380">
        <v>3.03</v>
      </c>
      <c r="R176" s="2381">
        <f t="shared" si="19"/>
        <v>3.03</v>
      </c>
      <c r="S176" s="2384" t="s">
        <v>6162</v>
      </c>
      <c r="U176" s="2380">
        <v>4.8499999999999996</v>
      </c>
      <c r="V176" s="2381">
        <f t="shared" si="24"/>
        <v>4.8499999999999996</v>
      </c>
      <c r="W176" s="2385" t="s">
        <v>6163</v>
      </c>
      <c r="Y176" s="2380">
        <v>3.94</v>
      </c>
      <c r="Z176" s="2381">
        <f t="shared" si="25"/>
        <v>3.94</v>
      </c>
      <c r="AA176" s="2386" t="s">
        <v>6164</v>
      </c>
      <c r="AC176" s="2377">
        <v>2.89</v>
      </c>
      <c r="AD176" s="2378">
        <f t="shared" si="20"/>
        <v>2.89</v>
      </c>
      <c r="AE176" s="2379" t="s">
        <v>6165</v>
      </c>
      <c r="AG176" s="2380">
        <v>3.94</v>
      </c>
      <c r="AH176" s="2381">
        <f t="shared" si="21"/>
        <v>3.94</v>
      </c>
      <c r="AI176" s="2386" t="s">
        <v>6166</v>
      </c>
      <c r="AK176" s="2380">
        <v>3.59</v>
      </c>
      <c r="AL176" s="2381">
        <f t="shared" si="22"/>
        <v>3.59</v>
      </c>
      <c r="AM176" s="2385" t="s">
        <v>6167</v>
      </c>
      <c r="AP176" s="2380">
        <v>0</v>
      </c>
      <c r="AQ176" s="2387">
        <f t="shared" si="23"/>
        <v>0</v>
      </c>
      <c r="AR176" s="2385" t="s">
        <v>363</v>
      </c>
    </row>
    <row r="177" spans="1:44">
      <c r="A177" s="977">
        <v>1755</v>
      </c>
      <c r="B177" s="976" t="s">
        <v>2170</v>
      </c>
      <c r="C177" s="976"/>
      <c r="D177" s="975"/>
      <c r="E177" s="2376" t="s">
        <v>217</v>
      </c>
      <c r="F177" s="2376">
        <v>1</v>
      </c>
      <c r="H177" s="2380">
        <v>3.1</v>
      </c>
      <c r="I177" s="2381">
        <f t="shared" si="26"/>
        <v>3.1</v>
      </c>
      <c r="J177" s="2386" t="s">
        <v>6168</v>
      </c>
      <c r="L177" s="2380">
        <v>0</v>
      </c>
      <c r="M177" s="2381">
        <f t="shared" si="18"/>
        <v>0</v>
      </c>
      <c r="N177" s="2382" t="s">
        <v>363</v>
      </c>
      <c r="O177" s="2381"/>
      <c r="P177" s="2381"/>
      <c r="Q177" s="2380">
        <v>3.03</v>
      </c>
      <c r="R177" s="2381">
        <f t="shared" si="19"/>
        <v>3.03</v>
      </c>
      <c r="S177" s="2384" t="s">
        <v>6169</v>
      </c>
      <c r="U177" s="2380">
        <v>4.8499999999999996</v>
      </c>
      <c r="V177" s="2381">
        <f t="shared" si="24"/>
        <v>4.8499999999999996</v>
      </c>
      <c r="W177" s="2385" t="s">
        <v>6170</v>
      </c>
      <c r="Y177" s="2380">
        <v>3.94</v>
      </c>
      <c r="Z177" s="2381">
        <f t="shared" si="25"/>
        <v>3.94</v>
      </c>
      <c r="AA177" s="2386" t="s">
        <v>6171</v>
      </c>
      <c r="AC177" s="2377">
        <v>2.89</v>
      </c>
      <c r="AD177" s="2378">
        <f t="shared" si="20"/>
        <v>2.89</v>
      </c>
      <c r="AE177" s="2379" t="s">
        <v>6172</v>
      </c>
      <c r="AG177" s="2380">
        <v>3.94</v>
      </c>
      <c r="AH177" s="2381">
        <f t="shared" si="21"/>
        <v>3.94</v>
      </c>
      <c r="AI177" s="2386" t="s">
        <v>6173</v>
      </c>
      <c r="AK177" s="2380">
        <v>3.59</v>
      </c>
      <c r="AL177" s="2381">
        <f t="shared" si="22"/>
        <v>3.59</v>
      </c>
      <c r="AM177" s="2385" t="s">
        <v>6174</v>
      </c>
      <c r="AP177" s="2380">
        <v>0</v>
      </c>
      <c r="AQ177" s="2387">
        <f t="shared" si="23"/>
        <v>0</v>
      </c>
      <c r="AR177" s="2385" t="s">
        <v>363</v>
      </c>
    </row>
    <row r="178" spans="1:44">
      <c r="A178" s="2388">
        <v>1760</v>
      </c>
      <c r="B178" s="2389" t="s">
        <v>6175</v>
      </c>
      <c r="C178" s="2389"/>
      <c r="D178" s="2390" t="s">
        <v>6176</v>
      </c>
      <c r="E178" s="2391" t="s">
        <v>217</v>
      </c>
      <c r="F178" s="2391">
        <v>12</v>
      </c>
      <c r="H178" s="2380">
        <v>135.88999999999999</v>
      </c>
      <c r="I178" s="2381">
        <f t="shared" si="26"/>
        <v>1630.6799999999998</v>
      </c>
      <c r="J178" s="2386" t="s">
        <v>6177</v>
      </c>
      <c r="L178" s="2380">
        <v>0</v>
      </c>
      <c r="M178" s="2381">
        <f t="shared" si="18"/>
        <v>0</v>
      </c>
      <c r="N178" s="2382" t="s">
        <v>363</v>
      </c>
      <c r="O178" s="2381"/>
      <c r="P178" s="2381"/>
      <c r="Q178" s="2380">
        <v>215.60999999999999</v>
      </c>
      <c r="R178" s="2381">
        <f t="shared" si="19"/>
        <v>2587.3199999999997</v>
      </c>
      <c r="S178" s="2384" t="s">
        <v>6178</v>
      </c>
      <c r="U178" s="2380">
        <v>132.5</v>
      </c>
      <c r="V178" s="2381">
        <f t="shared" si="24"/>
        <v>1590</v>
      </c>
      <c r="W178" s="2385" t="s">
        <v>6177</v>
      </c>
      <c r="Y178" s="2380">
        <v>151.33000000000001</v>
      </c>
      <c r="Z178" s="2381">
        <f t="shared" si="25"/>
        <v>1815.96</v>
      </c>
      <c r="AA178" s="2386" t="s">
        <v>6179</v>
      </c>
      <c r="AC178" s="2380">
        <v>189</v>
      </c>
      <c r="AD178" s="2381">
        <f t="shared" si="20"/>
        <v>2268</v>
      </c>
      <c r="AE178" s="2386" t="s">
        <v>6180</v>
      </c>
      <c r="AG178" s="2380">
        <v>230.32</v>
      </c>
      <c r="AH178" s="2381">
        <f t="shared" si="21"/>
        <v>2763.84</v>
      </c>
      <c r="AI178" s="2386" t="s">
        <v>6181</v>
      </c>
      <c r="AK178" s="2377">
        <v>105.88</v>
      </c>
      <c r="AL178" s="2378">
        <f t="shared" si="22"/>
        <v>1270.56</v>
      </c>
      <c r="AM178" s="2392" t="s">
        <v>6182</v>
      </c>
      <c r="AP178" s="2380">
        <v>0</v>
      </c>
      <c r="AQ178" s="2387">
        <f t="shared" si="23"/>
        <v>0</v>
      </c>
      <c r="AR178" s="2385" t="s">
        <v>363</v>
      </c>
    </row>
    <row r="179" spans="1:44">
      <c r="A179" s="977">
        <v>1761</v>
      </c>
      <c r="B179" s="976" t="s">
        <v>6183</v>
      </c>
      <c r="C179" s="977"/>
      <c r="D179" s="975" t="s">
        <v>6184</v>
      </c>
      <c r="E179" s="2376"/>
      <c r="F179" s="2376"/>
      <c r="H179" s="2380">
        <v>15.49</v>
      </c>
      <c r="I179" s="2381">
        <f t="shared" si="26"/>
        <v>0</v>
      </c>
      <c r="J179" s="2386" t="s">
        <v>6185</v>
      </c>
      <c r="L179" s="2380">
        <v>0</v>
      </c>
      <c r="M179" s="2381">
        <f t="shared" si="18"/>
        <v>0</v>
      </c>
      <c r="N179" s="2382" t="s">
        <v>363</v>
      </c>
      <c r="O179" s="2381"/>
      <c r="P179" s="2381"/>
      <c r="Q179" s="2377">
        <v>14.91</v>
      </c>
      <c r="R179" s="2378">
        <f t="shared" si="19"/>
        <v>0</v>
      </c>
      <c r="S179" s="2393" t="s">
        <v>6186</v>
      </c>
      <c r="U179" s="2380">
        <v>15.14</v>
      </c>
      <c r="V179" s="2381">
        <f t="shared" si="24"/>
        <v>0</v>
      </c>
      <c r="W179" s="2385" t="s">
        <v>6187</v>
      </c>
      <c r="Y179" s="2380">
        <v>172.51</v>
      </c>
      <c r="Z179" s="2381">
        <f t="shared" si="25"/>
        <v>0</v>
      </c>
      <c r="AA179" s="2386" t="s">
        <v>6188</v>
      </c>
      <c r="AC179" s="2380">
        <v>19.95</v>
      </c>
      <c r="AD179" s="2381">
        <f t="shared" si="20"/>
        <v>0</v>
      </c>
      <c r="AE179" s="2386" t="s">
        <v>6189</v>
      </c>
      <c r="AG179" s="2380">
        <v>16.420000000000002</v>
      </c>
      <c r="AH179" s="2381">
        <f t="shared" si="21"/>
        <v>0</v>
      </c>
      <c r="AI179" s="2386" t="s">
        <v>6190</v>
      </c>
      <c r="AK179" s="2380">
        <v>15.96</v>
      </c>
      <c r="AL179" s="2381">
        <f t="shared" si="22"/>
        <v>0</v>
      </c>
      <c r="AM179" s="2385" t="s">
        <v>6191</v>
      </c>
      <c r="AP179" s="2380">
        <v>0</v>
      </c>
      <c r="AQ179" s="2387">
        <f t="shared" si="23"/>
        <v>0</v>
      </c>
      <c r="AR179" s="2385" t="s">
        <v>363</v>
      </c>
    </row>
    <row r="180" spans="1:44">
      <c r="A180" s="2388">
        <v>1762</v>
      </c>
      <c r="B180" s="2389" t="s">
        <v>6192</v>
      </c>
      <c r="C180" s="2389"/>
      <c r="D180" s="2390" t="s">
        <v>6193</v>
      </c>
      <c r="E180" s="2391"/>
      <c r="F180" s="2391"/>
      <c r="H180" s="2380">
        <v>20.170000000000002</v>
      </c>
      <c r="I180" s="2381">
        <f t="shared" si="26"/>
        <v>0</v>
      </c>
      <c r="J180" s="2386" t="s">
        <v>6194</v>
      </c>
      <c r="L180" s="2380">
        <v>0</v>
      </c>
      <c r="M180" s="2381">
        <f t="shared" si="18"/>
        <v>0</v>
      </c>
      <c r="N180" s="2382" t="s">
        <v>363</v>
      </c>
      <c r="O180" s="2381"/>
      <c r="P180" s="2381"/>
      <c r="Q180" s="2377">
        <v>19.66</v>
      </c>
      <c r="R180" s="2378">
        <f t="shared" si="19"/>
        <v>0</v>
      </c>
      <c r="S180" s="2393" t="s">
        <v>6195</v>
      </c>
      <c r="U180" s="2380">
        <v>19.7</v>
      </c>
      <c r="V180" s="2381">
        <f t="shared" si="24"/>
        <v>0</v>
      </c>
      <c r="W180" s="2385" t="s">
        <v>6196</v>
      </c>
      <c r="Y180" s="2380">
        <v>224.4</v>
      </c>
      <c r="Z180" s="2381">
        <f t="shared" si="25"/>
        <v>0</v>
      </c>
      <c r="AA180" s="2386" t="s">
        <v>6197</v>
      </c>
      <c r="AC180" s="2380">
        <v>29.95</v>
      </c>
      <c r="AD180" s="2381">
        <f t="shared" si="20"/>
        <v>0</v>
      </c>
      <c r="AE180" s="2386" t="s">
        <v>6198</v>
      </c>
      <c r="AG180" s="2380">
        <v>21.38</v>
      </c>
      <c r="AH180" s="2381">
        <f t="shared" si="21"/>
        <v>0</v>
      </c>
      <c r="AI180" s="2386" t="s">
        <v>6199</v>
      </c>
      <c r="AK180" s="2380">
        <v>20.76</v>
      </c>
      <c r="AL180" s="2381">
        <f t="shared" si="22"/>
        <v>0</v>
      </c>
      <c r="AM180" s="2385" t="s">
        <v>6200</v>
      </c>
      <c r="AP180" s="2380">
        <v>0</v>
      </c>
      <c r="AQ180" s="2387">
        <f t="shared" si="23"/>
        <v>0</v>
      </c>
      <c r="AR180" s="2385" t="s">
        <v>363</v>
      </c>
    </row>
    <row r="181" spans="1:44">
      <c r="A181" s="977">
        <v>1763</v>
      </c>
      <c r="B181" s="976" t="s">
        <v>6201</v>
      </c>
      <c r="C181" s="976"/>
      <c r="D181" s="975" t="s">
        <v>6202</v>
      </c>
      <c r="E181" s="2376"/>
      <c r="F181" s="2376"/>
      <c r="H181" s="2380">
        <v>26.98</v>
      </c>
      <c r="I181" s="2381">
        <f t="shared" si="26"/>
        <v>0</v>
      </c>
      <c r="J181" s="2386" t="s">
        <v>6203</v>
      </c>
      <c r="L181" s="2380">
        <v>0</v>
      </c>
      <c r="M181" s="2381">
        <f t="shared" si="18"/>
        <v>0</v>
      </c>
      <c r="N181" s="2382" t="s">
        <v>363</v>
      </c>
      <c r="O181" s="2381"/>
      <c r="P181" s="2381"/>
      <c r="Q181" s="2377">
        <v>26.740000000000002</v>
      </c>
      <c r="R181" s="2378">
        <f t="shared" si="19"/>
        <v>0</v>
      </c>
      <c r="S181" s="2393" t="s">
        <v>6204</v>
      </c>
      <c r="U181" s="2380">
        <v>27.29</v>
      </c>
      <c r="V181" s="2381">
        <f t="shared" si="24"/>
        <v>0</v>
      </c>
      <c r="W181" s="2385" t="s">
        <v>6205</v>
      </c>
      <c r="Y181" s="2380">
        <v>310.87</v>
      </c>
      <c r="Z181" s="2381">
        <f t="shared" si="25"/>
        <v>0</v>
      </c>
      <c r="AA181" s="2386" t="s">
        <v>6206</v>
      </c>
      <c r="AC181" s="2380">
        <v>39.950000000000003</v>
      </c>
      <c r="AD181" s="2381">
        <f t="shared" si="20"/>
        <v>0</v>
      </c>
      <c r="AE181" s="2386" t="s">
        <v>6207</v>
      </c>
      <c r="AG181" s="2380">
        <v>29.57</v>
      </c>
      <c r="AH181" s="2381">
        <f t="shared" si="21"/>
        <v>0</v>
      </c>
      <c r="AI181" s="2386" t="s">
        <v>6208</v>
      </c>
      <c r="AK181" s="2380">
        <v>28.76</v>
      </c>
      <c r="AL181" s="2381">
        <f t="shared" si="22"/>
        <v>0</v>
      </c>
      <c r="AM181" s="2385" t="s">
        <v>6209</v>
      </c>
      <c r="AP181" s="2380">
        <v>0</v>
      </c>
      <c r="AQ181" s="2387">
        <f t="shared" si="23"/>
        <v>0</v>
      </c>
      <c r="AR181" s="2385" t="s">
        <v>363</v>
      </c>
    </row>
    <row r="182" spans="1:44" ht="30">
      <c r="A182" s="2388">
        <v>1764</v>
      </c>
      <c r="B182" s="2389" t="s">
        <v>6210</v>
      </c>
      <c r="C182" s="2389"/>
      <c r="D182" s="2390" t="s">
        <v>6211</v>
      </c>
      <c r="E182" s="2391"/>
      <c r="F182" s="2391"/>
      <c r="H182" s="2380">
        <v>34.950000000000003</v>
      </c>
      <c r="I182" s="2381">
        <f t="shared" si="26"/>
        <v>0</v>
      </c>
      <c r="J182" s="2386" t="s">
        <v>6212</v>
      </c>
      <c r="L182" s="2380">
        <v>0</v>
      </c>
      <c r="M182" s="2381">
        <f t="shared" si="18"/>
        <v>0</v>
      </c>
      <c r="N182" s="2382" t="s">
        <v>363</v>
      </c>
      <c r="O182" s="2381"/>
      <c r="P182" s="2381"/>
      <c r="Q182" s="2380">
        <v>34.65</v>
      </c>
      <c r="R182" s="2381">
        <f t="shared" si="19"/>
        <v>0</v>
      </c>
      <c r="S182" s="2384" t="s">
        <v>6213</v>
      </c>
      <c r="U182" s="2380">
        <v>38.5</v>
      </c>
      <c r="V182" s="2381">
        <f t="shared" si="24"/>
        <v>0</v>
      </c>
      <c r="W182" s="2385" t="s">
        <v>6214</v>
      </c>
      <c r="Y182" s="2380">
        <v>38.909999999999997</v>
      </c>
      <c r="Z182" s="2381">
        <f t="shared" si="25"/>
        <v>0</v>
      </c>
      <c r="AA182" s="2386" t="s">
        <v>6215</v>
      </c>
      <c r="AC182" s="2377">
        <v>19.95</v>
      </c>
      <c r="AD182" s="2378">
        <f t="shared" si="20"/>
        <v>0</v>
      </c>
      <c r="AE182" s="2379" t="s">
        <v>6216</v>
      </c>
      <c r="AG182" s="2380">
        <v>37.020000000000003</v>
      </c>
      <c r="AH182" s="2381">
        <f t="shared" si="21"/>
        <v>0</v>
      </c>
      <c r="AI182" s="2386" t="s">
        <v>6217</v>
      </c>
      <c r="AK182" s="2380">
        <v>35.58</v>
      </c>
      <c r="AL182" s="2381">
        <f t="shared" si="22"/>
        <v>0</v>
      </c>
      <c r="AM182" s="2385" t="s">
        <v>6218</v>
      </c>
      <c r="AP182" s="2380">
        <v>0</v>
      </c>
      <c r="AQ182" s="2387">
        <f t="shared" si="23"/>
        <v>0</v>
      </c>
      <c r="AR182" s="2385" t="s">
        <v>363</v>
      </c>
    </row>
    <row r="183" spans="1:44">
      <c r="A183" s="977">
        <v>1801</v>
      </c>
      <c r="B183" s="976" t="s">
        <v>1605</v>
      </c>
      <c r="C183" s="976"/>
      <c r="D183" s="975" t="s">
        <v>2171</v>
      </c>
      <c r="E183" s="2376" t="s">
        <v>217</v>
      </c>
      <c r="F183" s="2376">
        <v>1</v>
      </c>
      <c r="H183" s="2380">
        <v>92.3</v>
      </c>
      <c r="I183" s="2381">
        <f t="shared" si="26"/>
        <v>92.3</v>
      </c>
      <c r="J183" s="2386" t="s">
        <v>6219</v>
      </c>
      <c r="L183" s="2380">
        <v>0</v>
      </c>
      <c r="M183" s="2381">
        <f t="shared" si="18"/>
        <v>0</v>
      </c>
      <c r="N183" s="2382" t="s">
        <v>363</v>
      </c>
      <c r="O183" s="2381"/>
      <c r="P183" s="2381"/>
      <c r="Q183" s="2377">
        <v>79.45</v>
      </c>
      <c r="R183" s="2378">
        <f t="shared" si="19"/>
        <v>79.45</v>
      </c>
      <c r="S183" s="2393">
        <v>25011</v>
      </c>
      <c r="U183" s="2380"/>
      <c r="V183" s="2381">
        <f t="shared" si="24"/>
        <v>0</v>
      </c>
      <c r="W183" s="2385" t="s">
        <v>798</v>
      </c>
      <c r="Y183" s="2380"/>
      <c r="Z183" s="2381">
        <f t="shared" si="25"/>
        <v>0</v>
      </c>
      <c r="AA183" s="2386"/>
      <c r="AC183" s="2380"/>
      <c r="AD183" s="2381">
        <f t="shared" si="20"/>
        <v>0</v>
      </c>
      <c r="AE183" s="2386"/>
      <c r="AG183" s="2380">
        <v>0</v>
      </c>
      <c r="AH183" s="2381">
        <f t="shared" si="21"/>
        <v>0</v>
      </c>
      <c r="AI183" s="2386" t="s">
        <v>798</v>
      </c>
      <c r="AK183" s="2380">
        <v>90.53</v>
      </c>
      <c r="AL183" s="2381">
        <f t="shared" si="22"/>
        <v>90.53</v>
      </c>
      <c r="AM183" s="2385" t="s">
        <v>6220</v>
      </c>
      <c r="AP183" s="2380">
        <v>0</v>
      </c>
      <c r="AQ183" s="2387">
        <f t="shared" si="23"/>
        <v>0</v>
      </c>
      <c r="AR183" s="2385" t="s">
        <v>363</v>
      </c>
    </row>
    <row r="184" spans="1:44" ht="30">
      <c r="A184" s="2388">
        <v>1802</v>
      </c>
      <c r="B184" s="2389" t="s">
        <v>1607</v>
      </c>
      <c r="C184" s="2389"/>
      <c r="D184" s="2390"/>
      <c r="E184" s="2391" t="s">
        <v>217</v>
      </c>
      <c r="F184" s="2391">
        <v>1</v>
      </c>
      <c r="H184" s="2377">
        <v>409</v>
      </c>
      <c r="I184" s="2378">
        <f t="shared" si="26"/>
        <v>409</v>
      </c>
      <c r="J184" s="2379" t="s">
        <v>6221</v>
      </c>
      <c r="L184" s="2380">
        <v>0</v>
      </c>
      <c r="M184" s="2381">
        <f t="shared" si="18"/>
        <v>0</v>
      </c>
      <c r="N184" s="2382" t="s">
        <v>363</v>
      </c>
      <c r="O184" s="2381"/>
      <c r="P184" s="2381"/>
      <c r="Q184" s="2380">
        <v>711.43</v>
      </c>
      <c r="R184" s="2381">
        <f t="shared" si="19"/>
        <v>711.43</v>
      </c>
      <c r="S184" s="2384">
        <v>78002001</v>
      </c>
      <c r="U184" s="2380">
        <v>470</v>
      </c>
      <c r="V184" s="2381">
        <f t="shared" si="24"/>
        <v>470</v>
      </c>
      <c r="W184" s="2385" t="s">
        <v>6222</v>
      </c>
      <c r="Y184" s="2380">
        <v>749.67</v>
      </c>
      <c r="Z184" s="2381">
        <f t="shared" si="25"/>
        <v>749.67</v>
      </c>
      <c r="AA184" s="2386" t="s">
        <v>2538</v>
      </c>
      <c r="AC184" s="2380"/>
      <c r="AD184" s="2381">
        <f t="shared" si="20"/>
        <v>0</v>
      </c>
      <c r="AE184" s="2386"/>
      <c r="AG184" s="2380">
        <v>887</v>
      </c>
      <c r="AH184" s="2381">
        <f t="shared" si="21"/>
        <v>887</v>
      </c>
      <c r="AI184" s="2386">
        <v>780020</v>
      </c>
      <c r="AK184" s="2380">
        <v>752</v>
      </c>
      <c r="AL184" s="2381">
        <f t="shared" si="22"/>
        <v>752</v>
      </c>
      <c r="AM184" s="2385" t="s">
        <v>6223</v>
      </c>
      <c r="AP184" s="2380">
        <v>0</v>
      </c>
      <c r="AQ184" s="2387">
        <f t="shared" si="23"/>
        <v>0</v>
      </c>
      <c r="AR184" s="2385" t="s">
        <v>363</v>
      </c>
    </row>
    <row r="185" spans="1:44" ht="30">
      <c r="A185" s="977">
        <v>1806</v>
      </c>
      <c r="B185" s="976" t="s">
        <v>2174</v>
      </c>
      <c r="C185" s="976"/>
      <c r="D185" s="975" t="s">
        <v>6224</v>
      </c>
      <c r="E185" s="2376" t="s">
        <v>217</v>
      </c>
      <c r="F185" s="2376">
        <v>24</v>
      </c>
      <c r="H185" s="2380">
        <v>3.43</v>
      </c>
      <c r="I185" s="2381">
        <f t="shared" si="26"/>
        <v>82.320000000000007</v>
      </c>
      <c r="J185" s="2386" t="s">
        <v>6225</v>
      </c>
      <c r="L185" s="2380">
        <v>0</v>
      </c>
      <c r="M185" s="2381">
        <f t="shared" si="18"/>
        <v>0</v>
      </c>
      <c r="N185" s="2382" t="s">
        <v>363</v>
      </c>
      <c r="O185" s="2381"/>
      <c r="P185" s="2381"/>
      <c r="Q185" s="2380">
        <v>3.7899999999999996</v>
      </c>
      <c r="R185" s="2381">
        <f t="shared" si="19"/>
        <v>90.96</v>
      </c>
      <c r="S185" s="2384" t="s">
        <v>6226</v>
      </c>
      <c r="U185" s="2380">
        <v>4.8899999999999997</v>
      </c>
      <c r="V185" s="2381">
        <f t="shared" si="24"/>
        <v>117.35999999999999</v>
      </c>
      <c r="W185" s="2385" t="s">
        <v>6227</v>
      </c>
      <c r="Y185" s="2380">
        <v>4.05</v>
      </c>
      <c r="Z185" s="2381">
        <f t="shared" si="25"/>
        <v>97.199999999999989</v>
      </c>
      <c r="AA185" s="2386" t="s">
        <v>6228</v>
      </c>
      <c r="AC185" s="2380"/>
      <c r="AD185" s="2381">
        <f t="shared" si="20"/>
        <v>0</v>
      </c>
      <c r="AE185" s="2386"/>
      <c r="AG185" s="2380">
        <v>4.1100000000000003</v>
      </c>
      <c r="AH185" s="2381">
        <f t="shared" si="21"/>
        <v>98.640000000000015</v>
      </c>
      <c r="AI185" s="2386" t="s">
        <v>6227</v>
      </c>
      <c r="AK185" s="2377">
        <v>3.33</v>
      </c>
      <c r="AL185" s="2378">
        <f t="shared" si="22"/>
        <v>79.92</v>
      </c>
      <c r="AM185" s="2392" t="s">
        <v>6229</v>
      </c>
      <c r="AP185" s="2380">
        <v>0</v>
      </c>
      <c r="AQ185" s="2387">
        <f t="shared" si="23"/>
        <v>0</v>
      </c>
      <c r="AR185" s="2385" t="s">
        <v>363</v>
      </c>
    </row>
    <row r="186" spans="1:44" ht="30">
      <c r="A186" s="2388">
        <v>1807</v>
      </c>
      <c r="B186" s="2389" t="s">
        <v>2175</v>
      </c>
      <c r="C186" s="2389"/>
      <c r="D186" s="2390" t="s">
        <v>6224</v>
      </c>
      <c r="E186" s="2391" t="s">
        <v>217</v>
      </c>
      <c r="F186" s="2391">
        <v>24</v>
      </c>
      <c r="H186" s="2380">
        <v>3.43</v>
      </c>
      <c r="I186" s="2381">
        <f t="shared" si="26"/>
        <v>82.320000000000007</v>
      </c>
      <c r="J186" s="2386" t="s">
        <v>6230</v>
      </c>
      <c r="L186" s="2380">
        <v>0</v>
      </c>
      <c r="M186" s="2381">
        <f t="shared" si="18"/>
        <v>0</v>
      </c>
      <c r="N186" s="2382" t="s">
        <v>363</v>
      </c>
      <c r="O186" s="2381"/>
      <c r="P186" s="2381"/>
      <c r="Q186" s="2380">
        <v>3.78</v>
      </c>
      <c r="R186" s="2381">
        <f t="shared" si="19"/>
        <v>90.72</v>
      </c>
      <c r="S186" s="2384" t="s">
        <v>6231</v>
      </c>
      <c r="U186" s="2380">
        <v>4.8899999999999997</v>
      </c>
      <c r="V186" s="2381">
        <f t="shared" si="24"/>
        <v>117.35999999999999</v>
      </c>
      <c r="W186" s="2385" t="s">
        <v>6232</v>
      </c>
      <c r="Y186" s="2380">
        <v>4.05</v>
      </c>
      <c r="Z186" s="2381">
        <f t="shared" si="25"/>
        <v>97.199999999999989</v>
      </c>
      <c r="AA186" s="2386" t="s">
        <v>6233</v>
      </c>
      <c r="AC186" s="2380"/>
      <c r="AD186" s="2381">
        <f t="shared" si="20"/>
        <v>0</v>
      </c>
      <c r="AE186" s="2386"/>
      <c r="AG186" s="2380">
        <v>4.1100000000000003</v>
      </c>
      <c r="AH186" s="2381">
        <f t="shared" si="21"/>
        <v>98.640000000000015</v>
      </c>
      <c r="AI186" s="2386" t="s">
        <v>6232</v>
      </c>
      <c r="AK186" s="2377">
        <v>3.33</v>
      </c>
      <c r="AL186" s="2378">
        <f t="shared" si="22"/>
        <v>79.92</v>
      </c>
      <c r="AM186" s="2392" t="s">
        <v>6234</v>
      </c>
      <c r="AP186" s="2380">
        <v>0</v>
      </c>
      <c r="AQ186" s="2387">
        <f t="shared" si="23"/>
        <v>0</v>
      </c>
      <c r="AR186" s="2385" t="s">
        <v>363</v>
      </c>
    </row>
    <row r="187" spans="1:44">
      <c r="A187" s="977">
        <v>1808</v>
      </c>
      <c r="B187" s="976" t="s">
        <v>2176</v>
      </c>
      <c r="C187" s="976"/>
      <c r="D187" s="975"/>
      <c r="E187" s="2376" t="s">
        <v>217</v>
      </c>
      <c r="F187" s="2376">
        <v>15</v>
      </c>
      <c r="H187" s="2380">
        <v>5</v>
      </c>
      <c r="I187" s="2381">
        <f t="shared" si="26"/>
        <v>75</v>
      </c>
      <c r="J187" s="2386" t="s">
        <v>6235</v>
      </c>
      <c r="L187" s="2380">
        <v>0</v>
      </c>
      <c r="M187" s="2381">
        <f t="shared" si="18"/>
        <v>0</v>
      </c>
      <c r="N187" s="2382" t="s">
        <v>363</v>
      </c>
      <c r="O187" s="2381"/>
      <c r="P187" s="2381"/>
      <c r="Q187" s="2380">
        <v>6.01</v>
      </c>
      <c r="R187" s="2381">
        <f t="shared" si="19"/>
        <v>90.149999999999991</v>
      </c>
      <c r="S187" s="2384" t="s">
        <v>6236</v>
      </c>
      <c r="U187" s="2380">
        <v>5.75</v>
      </c>
      <c r="V187" s="2381">
        <f t="shared" si="24"/>
        <v>86.25</v>
      </c>
      <c r="W187" s="2385" t="s">
        <v>6237</v>
      </c>
      <c r="Y187" s="2377">
        <v>4.95</v>
      </c>
      <c r="Z187" s="2378">
        <f t="shared" si="25"/>
        <v>74.25</v>
      </c>
      <c r="AA187" s="2379" t="s">
        <v>6238</v>
      </c>
      <c r="AC187" s="2380">
        <v>5.49</v>
      </c>
      <c r="AD187" s="2381">
        <f t="shared" si="20"/>
        <v>82.350000000000009</v>
      </c>
      <c r="AE187" s="2386" t="s">
        <v>6239</v>
      </c>
      <c r="AG187" s="2380">
        <v>5</v>
      </c>
      <c r="AH187" s="2381">
        <f t="shared" si="21"/>
        <v>75</v>
      </c>
      <c r="AI187" s="2386">
        <v>7107</v>
      </c>
      <c r="AK187" s="2380">
        <v>5.63</v>
      </c>
      <c r="AL187" s="2381">
        <f t="shared" si="22"/>
        <v>84.45</v>
      </c>
      <c r="AM187" s="2385" t="s">
        <v>6240</v>
      </c>
      <c r="AP187" s="2380">
        <v>0</v>
      </c>
      <c r="AQ187" s="2387">
        <f t="shared" si="23"/>
        <v>0</v>
      </c>
      <c r="AR187" s="2385" t="s">
        <v>363</v>
      </c>
    </row>
    <row r="188" spans="1:44">
      <c r="A188" s="2388">
        <v>1809</v>
      </c>
      <c r="B188" s="2389" t="s">
        <v>2177</v>
      </c>
      <c r="C188" s="2389"/>
      <c r="D188" s="2390"/>
      <c r="E188" s="2391" t="s">
        <v>217</v>
      </c>
      <c r="F188" s="2391">
        <v>1</v>
      </c>
      <c r="H188" s="2380">
        <v>7.7</v>
      </c>
      <c r="I188" s="2381">
        <f t="shared" si="26"/>
        <v>7.7</v>
      </c>
      <c r="J188" s="2386" t="s">
        <v>6241</v>
      </c>
      <c r="L188" s="2380">
        <v>0</v>
      </c>
      <c r="M188" s="2381">
        <f t="shared" si="18"/>
        <v>0</v>
      </c>
      <c r="N188" s="2382" t="s">
        <v>363</v>
      </c>
      <c r="O188" s="2381"/>
      <c r="P188" s="2381"/>
      <c r="Q188" s="2380">
        <v>8.7799999999999994</v>
      </c>
      <c r="R188" s="2381">
        <f t="shared" si="19"/>
        <v>8.7799999999999994</v>
      </c>
      <c r="S188" s="2384" t="s">
        <v>6242</v>
      </c>
      <c r="U188" s="2380">
        <v>10.63</v>
      </c>
      <c r="V188" s="2381">
        <f t="shared" si="24"/>
        <v>10.63</v>
      </c>
      <c r="W188" s="2385" t="s">
        <v>6243</v>
      </c>
      <c r="Y188" s="2377">
        <v>5.45</v>
      </c>
      <c r="Z188" s="2378">
        <f t="shared" si="25"/>
        <v>5.45</v>
      </c>
      <c r="AA188" s="2379" t="s">
        <v>6244</v>
      </c>
      <c r="AC188" s="2380">
        <v>6.39</v>
      </c>
      <c r="AD188" s="2381">
        <f t="shared" si="20"/>
        <v>6.39</v>
      </c>
      <c r="AE188" s="2386" t="s">
        <v>6245</v>
      </c>
      <c r="AG188" s="2380">
        <v>6.78</v>
      </c>
      <c r="AH188" s="2381">
        <f t="shared" si="21"/>
        <v>6.78</v>
      </c>
      <c r="AI188" s="2386" t="s">
        <v>6246</v>
      </c>
      <c r="AK188" s="2380">
        <v>10.34</v>
      </c>
      <c r="AL188" s="2381">
        <f t="shared" si="22"/>
        <v>10.34</v>
      </c>
      <c r="AM188" s="2385" t="s">
        <v>6247</v>
      </c>
      <c r="AP188" s="2380">
        <v>0</v>
      </c>
      <c r="AQ188" s="2387">
        <f t="shared" si="23"/>
        <v>0</v>
      </c>
      <c r="AR188" s="2385" t="s">
        <v>363</v>
      </c>
    </row>
    <row r="189" spans="1:44">
      <c r="A189" s="977">
        <v>1810</v>
      </c>
      <c r="B189" s="976" t="s">
        <v>2178</v>
      </c>
      <c r="C189" s="976"/>
      <c r="D189" s="975"/>
      <c r="E189" s="2376" t="s">
        <v>217</v>
      </c>
      <c r="F189" s="2376">
        <v>1</v>
      </c>
      <c r="H189" s="2380">
        <v>5</v>
      </c>
      <c r="I189" s="2381">
        <f t="shared" si="26"/>
        <v>5</v>
      </c>
      <c r="J189" s="2386" t="s">
        <v>6248</v>
      </c>
      <c r="L189" s="2380">
        <v>0</v>
      </c>
      <c r="M189" s="2381">
        <f t="shared" si="18"/>
        <v>0</v>
      </c>
      <c r="N189" s="2382" t="s">
        <v>363</v>
      </c>
      <c r="O189" s="2381"/>
      <c r="P189" s="2381"/>
      <c r="Q189" s="2380">
        <v>5.97</v>
      </c>
      <c r="R189" s="2381">
        <f t="shared" si="19"/>
        <v>5.97</v>
      </c>
      <c r="S189" s="2384" t="s">
        <v>6249</v>
      </c>
      <c r="U189" s="2380">
        <v>8.91</v>
      </c>
      <c r="V189" s="2381">
        <f t="shared" si="24"/>
        <v>8.91</v>
      </c>
      <c r="W189" s="2385" t="s">
        <v>6250</v>
      </c>
      <c r="Y189" s="2377">
        <v>4.95</v>
      </c>
      <c r="Z189" s="2378">
        <f t="shared" si="25"/>
        <v>4.95</v>
      </c>
      <c r="AA189" s="2379" t="s">
        <v>6251</v>
      </c>
      <c r="AC189" s="2380">
        <v>5.29</v>
      </c>
      <c r="AD189" s="2381">
        <f t="shared" si="20"/>
        <v>5.29</v>
      </c>
      <c r="AE189" s="2386" t="s">
        <v>6252</v>
      </c>
      <c r="AG189" s="2380">
        <v>7.11</v>
      </c>
      <c r="AH189" s="2381">
        <f t="shared" si="21"/>
        <v>7.11</v>
      </c>
      <c r="AI189" s="2386" t="s">
        <v>6253</v>
      </c>
      <c r="AK189" s="2380">
        <v>6.49</v>
      </c>
      <c r="AL189" s="2381">
        <f t="shared" si="22"/>
        <v>6.49</v>
      </c>
      <c r="AM189" s="2385" t="s">
        <v>6254</v>
      </c>
      <c r="AP189" s="2380">
        <v>0</v>
      </c>
      <c r="AQ189" s="2387">
        <f t="shared" si="23"/>
        <v>0</v>
      </c>
      <c r="AR189" s="2385" t="s">
        <v>363</v>
      </c>
    </row>
    <row r="190" spans="1:44">
      <c r="A190" s="2388">
        <v>1811</v>
      </c>
      <c r="B190" s="2389" t="s">
        <v>2179</v>
      </c>
      <c r="C190" s="2389"/>
      <c r="D190" s="2390"/>
      <c r="E190" s="2391" t="s">
        <v>217</v>
      </c>
      <c r="F190" s="2391">
        <v>2</v>
      </c>
      <c r="H190" s="2380">
        <v>5</v>
      </c>
      <c r="I190" s="2381">
        <f t="shared" si="26"/>
        <v>10</v>
      </c>
      <c r="J190" s="2386" t="s">
        <v>6255</v>
      </c>
      <c r="L190" s="2380">
        <v>0</v>
      </c>
      <c r="M190" s="2381">
        <f t="shared" si="18"/>
        <v>0</v>
      </c>
      <c r="N190" s="2382" t="s">
        <v>363</v>
      </c>
      <c r="O190" s="2381"/>
      <c r="P190" s="2381"/>
      <c r="Q190" s="2380">
        <v>6.06</v>
      </c>
      <c r="R190" s="2381">
        <f t="shared" si="19"/>
        <v>12.12</v>
      </c>
      <c r="S190" s="2384" t="s">
        <v>6256</v>
      </c>
      <c r="U190" s="2380">
        <v>8.5</v>
      </c>
      <c r="V190" s="2381">
        <f t="shared" si="24"/>
        <v>17</v>
      </c>
      <c r="W190" s="2385" t="s">
        <v>6257</v>
      </c>
      <c r="Y190" s="2377">
        <v>4.95</v>
      </c>
      <c r="Z190" s="2378">
        <f t="shared" si="25"/>
        <v>9.9</v>
      </c>
      <c r="AA190" s="2379" t="s">
        <v>6258</v>
      </c>
      <c r="AC190" s="2380">
        <v>5.29</v>
      </c>
      <c r="AD190" s="2381">
        <f t="shared" si="20"/>
        <v>10.58</v>
      </c>
      <c r="AE190" s="2386" t="s">
        <v>6259</v>
      </c>
      <c r="AG190" s="2380">
        <v>6.78</v>
      </c>
      <c r="AH190" s="2381">
        <f t="shared" si="21"/>
        <v>13.56</v>
      </c>
      <c r="AI190" s="2386" t="s">
        <v>6260</v>
      </c>
      <c r="AK190" s="2380">
        <v>6.78</v>
      </c>
      <c r="AL190" s="2381">
        <f t="shared" si="22"/>
        <v>13.56</v>
      </c>
      <c r="AM190" s="2385" t="s">
        <v>6261</v>
      </c>
      <c r="AP190" s="2380">
        <v>0</v>
      </c>
      <c r="AQ190" s="2387">
        <f t="shared" si="23"/>
        <v>0</v>
      </c>
      <c r="AR190" s="2385" t="s">
        <v>363</v>
      </c>
    </row>
    <row r="191" spans="1:44" ht="30">
      <c r="A191" s="977">
        <v>1812</v>
      </c>
      <c r="B191" s="976" t="s">
        <v>2180</v>
      </c>
      <c r="C191" s="976"/>
      <c r="D191" s="975" t="s">
        <v>6224</v>
      </c>
      <c r="E191" s="2376" t="s">
        <v>217</v>
      </c>
      <c r="F191" s="2376">
        <v>36</v>
      </c>
      <c r="H191" s="2380">
        <v>3.43</v>
      </c>
      <c r="I191" s="2381">
        <f t="shared" si="26"/>
        <v>123.48</v>
      </c>
      <c r="J191" s="2386" t="s">
        <v>6262</v>
      </c>
      <c r="L191" s="2380">
        <v>0</v>
      </c>
      <c r="M191" s="2381">
        <f t="shared" si="18"/>
        <v>0</v>
      </c>
      <c r="N191" s="2382" t="s">
        <v>363</v>
      </c>
      <c r="O191" s="2381"/>
      <c r="P191" s="2381"/>
      <c r="Q191" s="2380">
        <v>3.7899999999999996</v>
      </c>
      <c r="R191" s="2381">
        <f t="shared" si="19"/>
        <v>136.44</v>
      </c>
      <c r="S191" s="2384" t="s">
        <v>6263</v>
      </c>
      <c r="U191" s="2380">
        <v>4.8899999999999997</v>
      </c>
      <c r="V191" s="2381">
        <f t="shared" si="24"/>
        <v>176.04</v>
      </c>
      <c r="W191" s="2385" t="s">
        <v>6264</v>
      </c>
      <c r="Y191" s="2380">
        <v>4.05</v>
      </c>
      <c r="Z191" s="2381">
        <f t="shared" si="25"/>
        <v>145.79999999999998</v>
      </c>
      <c r="AA191" s="2386" t="s">
        <v>6265</v>
      </c>
      <c r="AC191" s="2380"/>
      <c r="AD191" s="2381">
        <f t="shared" si="20"/>
        <v>0</v>
      </c>
      <c r="AE191" s="2386"/>
      <c r="AG191" s="2380">
        <v>4.1100000000000003</v>
      </c>
      <c r="AH191" s="2381">
        <f t="shared" si="21"/>
        <v>147.96</v>
      </c>
      <c r="AI191" s="2386" t="s">
        <v>6264</v>
      </c>
      <c r="AK191" s="2377">
        <v>3.33</v>
      </c>
      <c r="AL191" s="2378">
        <f t="shared" si="22"/>
        <v>119.88</v>
      </c>
      <c r="AM191" s="2392" t="s">
        <v>6266</v>
      </c>
      <c r="AP191" s="2380">
        <v>0</v>
      </c>
      <c r="AQ191" s="2387">
        <f t="shared" si="23"/>
        <v>0</v>
      </c>
      <c r="AR191" s="2385" t="s">
        <v>363</v>
      </c>
    </row>
    <row r="192" spans="1:44" ht="30">
      <c r="A192" s="2388">
        <v>1813</v>
      </c>
      <c r="B192" s="2389" t="s">
        <v>2181</v>
      </c>
      <c r="C192" s="2389"/>
      <c r="D192" s="2390" t="s">
        <v>6224</v>
      </c>
      <c r="E192" s="2391" t="s">
        <v>217</v>
      </c>
      <c r="F192" s="2391">
        <v>24</v>
      </c>
      <c r="H192" s="2380">
        <v>3.43</v>
      </c>
      <c r="I192" s="2381">
        <f t="shared" si="26"/>
        <v>82.320000000000007</v>
      </c>
      <c r="J192" s="2386" t="s">
        <v>6267</v>
      </c>
      <c r="L192" s="2380">
        <v>0</v>
      </c>
      <c r="M192" s="2381">
        <f t="shared" si="18"/>
        <v>0</v>
      </c>
      <c r="N192" s="2382" t="s">
        <v>363</v>
      </c>
      <c r="O192" s="2381"/>
      <c r="P192" s="2381"/>
      <c r="Q192" s="2380">
        <v>3.7899999999999996</v>
      </c>
      <c r="R192" s="2381">
        <f t="shared" si="19"/>
        <v>90.96</v>
      </c>
      <c r="S192" s="2384" t="s">
        <v>6268</v>
      </c>
      <c r="U192" s="2380">
        <v>4.8899999999999997</v>
      </c>
      <c r="V192" s="2381">
        <f t="shared" si="24"/>
        <v>117.35999999999999</v>
      </c>
      <c r="W192" s="2385" t="s">
        <v>6269</v>
      </c>
      <c r="Y192" s="2380">
        <v>4.05</v>
      </c>
      <c r="Z192" s="2381">
        <f t="shared" si="25"/>
        <v>97.199999999999989</v>
      </c>
      <c r="AA192" s="2386" t="s">
        <v>6270</v>
      </c>
      <c r="AC192" s="2380"/>
      <c r="AD192" s="2381">
        <f t="shared" si="20"/>
        <v>0</v>
      </c>
      <c r="AE192" s="2386"/>
      <c r="AG192" s="2380">
        <v>4.1100000000000003</v>
      </c>
      <c r="AH192" s="2381">
        <f t="shared" si="21"/>
        <v>98.640000000000015</v>
      </c>
      <c r="AI192" s="2386" t="s">
        <v>6269</v>
      </c>
      <c r="AK192" s="2377">
        <v>3.33</v>
      </c>
      <c r="AL192" s="2378">
        <f t="shared" si="22"/>
        <v>79.92</v>
      </c>
      <c r="AM192" s="2392" t="s">
        <v>6271</v>
      </c>
      <c r="AP192" s="2380">
        <v>0</v>
      </c>
      <c r="AQ192" s="2387">
        <f t="shared" si="23"/>
        <v>0</v>
      </c>
      <c r="AR192" s="2385" t="s">
        <v>363</v>
      </c>
    </row>
    <row r="193" spans="1:44" ht="30">
      <c r="A193" s="977">
        <v>1814</v>
      </c>
      <c r="B193" s="976" t="s">
        <v>2182</v>
      </c>
      <c r="C193" s="976"/>
      <c r="D193" s="975" t="s">
        <v>6224</v>
      </c>
      <c r="E193" s="2376" t="s">
        <v>217</v>
      </c>
      <c r="F193" s="2376">
        <v>36</v>
      </c>
      <c r="H193" s="2380">
        <v>3.43</v>
      </c>
      <c r="I193" s="2381">
        <f t="shared" si="26"/>
        <v>123.48</v>
      </c>
      <c r="J193" s="2386" t="s">
        <v>6272</v>
      </c>
      <c r="L193" s="2380">
        <v>0</v>
      </c>
      <c r="M193" s="2381">
        <f t="shared" si="18"/>
        <v>0</v>
      </c>
      <c r="N193" s="2382" t="s">
        <v>363</v>
      </c>
      <c r="O193" s="2381"/>
      <c r="P193" s="2381"/>
      <c r="Q193" s="2380">
        <v>3.7899999999999996</v>
      </c>
      <c r="R193" s="2381">
        <f t="shared" si="19"/>
        <v>136.44</v>
      </c>
      <c r="S193" s="2384" t="s">
        <v>6273</v>
      </c>
      <c r="U193" s="2380">
        <v>4.8899999999999997</v>
      </c>
      <c r="V193" s="2381">
        <f t="shared" si="24"/>
        <v>176.04</v>
      </c>
      <c r="W193" s="2385" t="s">
        <v>6274</v>
      </c>
      <c r="Y193" s="2380">
        <v>4.05</v>
      </c>
      <c r="Z193" s="2381">
        <f t="shared" si="25"/>
        <v>145.79999999999998</v>
      </c>
      <c r="AA193" s="2386" t="s">
        <v>6275</v>
      </c>
      <c r="AC193" s="2380"/>
      <c r="AD193" s="2381">
        <f t="shared" si="20"/>
        <v>0</v>
      </c>
      <c r="AE193" s="2386"/>
      <c r="AG193" s="2380">
        <v>4.1100000000000003</v>
      </c>
      <c r="AH193" s="2381">
        <f t="shared" si="21"/>
        <v>147.96</v>
      </c>
      <c r="AI193" s="2386" t="s">
        <v>6274</v>
      </c>
      <c r="AK193" s="2377">
        <v>3.33</v>
      </c>
      <c r="AL193" s="2378">
        <f t="shared" si="22"/>
        <v>119.88</v>
      </c>
      <c r="AM193" s="2392" t="s">
        <v>6276</v>
      </c>
      <c r="AP193" s="2380">
        <v>0</v>
      </c>
      <c r="AQ193" s="2387">
        <f t="shared" si="23"/>
        <v>0</v>
      </c>
      <c r="AR193" s="2385" t="s">
        <v>363</v>
      </c>
    </row>
    <row r="194" spans="1:44" ht="30">
      <c r="A194" s="2388">
        <v>1815</v>
      </c>
      <c r="B194" s="2389" t="s">
        <v>2183</v>
      </c>
      <c r="C194" s="2389"/>
      <c r="D194" s="2390" t="s">
        <v>6224</v>
      </c>
      <c r="E194" s="2391" t="s">
        <v>217</v>
      </c>
      <c r="F194" s="2391">
        <v>24</v>
      </c>
      <c r="H194" s="2380">
        <v>3.43</v>
      </c>
      <c r="I194" s="2381">
        <f t="shared" si="26"/>
        <v>82.320000000000007</v>
      </c>
      <c r="J194" s="2386" t="s">
        <v>6277</v>
      </c>
      <c r="L194" s="2380">
        <v>0</v>
      </c>
      <c r="M194" s="2381">
        <f t="shared" si="18"/>
        <v>0</v>
      </c>
      <c r="N194" s="2382" t="s">
        <v>363</v>
      </c>
      <c r="O194" s="2381"/>
      <c r="P194" s="2381"/>
      <c r="Q194" s="2380">
        <v>3.7899999999999996</v>
      </c>
      <c r="R194" s="2381">
        <f t="shared" si="19"/>
        <v>90.96</v>
      </c>
      <c r="S194" s="2384" t="s">
        <v>6278</v>
      </c>
      <c r="U194" s="2380">
        <v>4.8899999999999997</v>
      </c>
      <c r="V194" s="2381">
        <f t="shared" si="24"/>
        <v>117.35999999999999</v>
      </c>
      <c r="W194" s="2385" t="s">
        <v>6279</v>
      </c>
      <c r="Y194" s="2380">
        <v>4.05</v>
      </c>
      <c r="Z194" s="2381">
        <f t="shared" si="25"/>
        <v>97.199999999999989</v>
      </c>
      <c r="AA194" s="2386" t="s">
        <v>6280</v>
      </c>
      <c r="AC194" s="2380"/>
      <c r="AD194" s="2381">
        <f t="shared" si="20"/>
        <v>0</v>
      </c>
      <c r="AE194" s="2386"/>
      <c r="AG194" s="2380">
        <v>4.1100000000000003</v>
      </c>
      <c r="AH194" s="2381">
        <f t="shared" si="21"/>
        <v>98.640000000000015</v>
      </c>
      <c r="AI194" s="2386" t="s">
        <v>6279</v>
      </c>
      <c r="AK194" s="2377">
        <v>3.33</v>
      </c>
      <c r="AL194" s="2378">
        <f t="shared" si="22"/>
        <v>79.92</v>
      </c>
      <c r="AM194" s="2392" t="s">
        <v>6281</v>
      </c>
      <c r="AP194" s="2380">
        <v>0</v>
      </c>
      <c r="AQ194" s="2387">
        <f t="shared" si="23"/>
        <v>0</v>
      </c>
      <c r="AR194" s="2385" t="s">
        <v>363</v>
      </c>
    </row>
    <row r="195" spans="1:44" ht="30">
      <c r="A195" s="977">
        <v>1816</v>
      </c>
      <c r="B195" s="976" t="s">
        <v>2184</v>
      </c>
      <c r="C195" s="976"/>
      <c r="D195" s="975" t="s">
        <v>6224</v>
      </c>
      <c r="E195" s="2376" t="s">
        <v>217</v>
      </c>
      <c r="F195" s="2376">
        <v>24</v>
      </c>
      <c r="H195" s="2380">
        <v>3.43</v>
      </c>
      <c r="I195" s="2381">
        <f t="shared" si="26"/>
        <v>82.320000000000007</v>
      </c>
      <c r="J195" s="2386" t="s">
        <v>6282</v>
      </c>
      <c r="L195" s="2380">
        <v>0</v>
      </c>
      <c r="M195" s="2381">
        <f t="shared" si="18"/>
        <v>0</v>
      </c>
      <c r="N195" s="2382" t="s">
        <v>363</v>
      </c>
      <c r="O195" s="2381"/>
      <c r="P195" s="2381"/>
      <c r="Q195" s="2380">
        <v>3.7899999999999996</v>
      </c>
      <c r="R195" s="2381">
        <f t="shared" si="19"/>
        <v>90.96</v>
      </c>
      <c r="S195" s="2384" t="s">
        <v>6283</v>
      </c>
      <c r="U195" s="2380">
        <v>4.8899999999999997</v>
      </c>
      <c r="V195" s="2381">
        <f t="shared" si="24"/>
        <v>117.35999999999999</v>
      </c>
      <c r="W195" s="2385" t="s">
        <v>6284</v>
      </c>
      <c r="Y195" s="2380">
        <v>4.05</v>
      </c>
      <c r="Z195" s="2381">
        <f t="shared" si="25"/>
        <v>97.199999999999989</v>
      </c>
      <c r="AA195" s="2386" t="s">
        <v>6285</v>
      </c>
      <c r="AC195" s="2380"/>
      <c r="AD195" s="2381">
        <f t="shared" si="20"/>
        <v>0</v>
      </c>
      <c r="AE195" s="2386"/>
      <c r="AG195" s="2380">
        <v>4.1100000000000003</v>
      </c>
      <c r="AH195" s="2381">
        <f t="shared" si="21"/>
        <v>98.640000000000015</v>
      </c>
      <c r="AI195" s="2386" t="s">
        <v>6284</v>
      </c>
      <c r="AK195" s="2377">
        <v>3.33</v>
      </c>
      <c r="AL195" s="2378">
        <f t="shared" si="22"/>
        <v>79.92</v>
      </c>
      <c r="AM195" s="2392" t="s">
        <v>6286</v>
      </c>
      <c r="AP195" s="2380">
        <v>0</v>
      </c>
      <c r="AQ195" s="2387">
        <f t="shared" si="23"/>
        <v>0</v>
      </c>
      <c r="AR195" s="2385" t="s">
        <v>363</v>
      </c>
    </row>
    <row r="196" spans="1:44" ht="30">
      <c r="A196" s="2388">
        <v>1817</v>
      </c>
      <c r="B196" s="2389" t="s">
        <v>2185</v>
      </c>
      <c r="C196" s="2389"/>
      <c r="D196" s="2390" t="s">
        <v>6224</v>
      </c>
      <c r="E196" s="2391" t="s">
        <v>217</v>
      </c>
      <c r="F196" s="2391">
        <v>24</v>
      </c>
      <c r="H196" s="2380">
        <v>3.43</v>
      </c>
      <c r="I196" s="2381">
        <f t="shared" si="26"/>
        <v>82.320000000000007</v>
      </c>
      <c r="J196" s="2386" t="s">
        <v>6287</v>
      </c>
      <c r="L196" s="2380">
        <v>0</v>
      </c>
      <c r="M196" s="2381">
        <f t="shared" si="18"/>
        <v>0</v>
      </c>
      <c r="N196" s="2382" t="s">
        <v>363</v>
      </c>
      <c r="O196" s="2381"/>
      <c r="P196" s="2381"/>
      <c r="Q196" s="2380">
        <v>3.7899999999999996</v>
      </c>
      <c r="R196" s="2381">
        <f t="shared" si="19"/>
        <v>90.96</v>
      </c>
      <c r="S196" s="2384" t="s">
        <v>6288</v>
      </c>
      <c r="U196" s="2380">
        <v>4.8899999999999997</v>
      </c>
      <c r="V196" s="2381">
        <f t="shared" si="24"/>
        <v>117.35999999999999</v>
      </c>
      <c r="W196" s="2385" t="s">
        <v>6289</v>
      </c>
      <c r="Y196" s="2380">
        <v>4.05</v>
      </c>
      <c r="Z196" s="2381">
        <f t="shared" si="25"/>
        <v>97.199999999999989</v>
      </c>
      <c r="AA196" s="2386" t="s">
        <v>6290</v>
      </c>
      <c r="AC196" s="2380"/>
      <c r="AD196" s="2381">
        <f t="shared" si="20"/>
        <v>0</v>
      </c>
      <c r="AE196" s="2386"/>
      <c r="AG196" s="2380">
        <v>4.1100000000000003</v>
      </c>
      <c r="AH196" s="2381">
        <f t="shared" si="21"/>
        <v>98.640000000000015</v>
      </c>
      <c r="AI196" s="2386" t="s">
        <v>6289</v>
      </c>
      <c r="AK196" s="2377">
        <v>3.33</v>
      </c>
      <c r="AL196" s="2378">
        <f t="shared" si="22"/>
        <v>79.92</v>
      </c>
      <c r="AM196" s="2392" t="s">
        <v>6291</v>
      </c>
      <c r="AP196" s="2380">
        <v>0</v>
      </c>
      <c r="AQ196" s="2387">
        <f t="shared" si="23"/>
        <v>0</v>
      </c>
      <c r="AR196" s="2385" t="s">
        <v>363</v>
      </c>
    </row>
    <row r="197" spans="1:44" ht="30">
      <c r="A197" s="977">
        <v>1818</v>
      </c>
      <c r="B197" s="976" t="s">
        <v>2186</v>
      </c>
      <c r="C197" s="976"/>
      <c r="D197" s="975" t="s">
        <v>6224</v>
      </c>
      <c r="E197" s="2376" t="s">
        <v>217</v>
      </c>
      <c r="F197" s="2376">
        <v>24</v>
      </c>
      <c r="H197" s="2380">
        <v>3.43</v>
      </c>
      <c r="I197" s="2381">
        <f t="shared" si="26"/>
        <v>82.320000000000007</v>
      </c>
      <c r="J197" s="2386" t="s">
        <v>6292</v>
      </c>
      <c r="L197" s="2380">
        <v>0</v>
      </c>
      <c r="M197" s="2381">
        <f t="shared" si="18"/>
        <v>0</v>
      </c>
      <c r="N197" s="2382" t="s">
        <v>363</v>
      </c>
      <c r="O197" s="2381"/>
      <c r="P197" s="2381"/>
      <c r="Q197" s="2380">
        <v>3.8099999999999996</v>
      </c>
      <c r="R197" s="2381">
        <f t="shared" si="19"/>
        <v>91.44</v>
      </c>
      <c r="S197" s="2384" t="s">
        <v>6293</v>
      </c>
      <c r="U197" s="2380">
        <v>4.8899999999999997</v>
      </c>
      <c r="V197" s="2381">
        <f t="shared" si="24"/>
        <v>117.35999999999999</v>
      </c>
      <c r="W197" s="2385" t="s">
        <v>6294</v>
      </c>
      <c r="Y197" s="2380">
        <v>4.05</v>
      </c>
      <c r="Z197" s="2381">
        <f t="shared" si="25"/>
        <v>97.199999999999989</v>
      </c>
      <c r="AA197" s="2386" t="s">
        <v>6295</v>
      </c>
      <c r="AC197" s="2380"/>
      <c r="AD197" s="2381">
        <f t="shared" si="20"/>
        <v>0</v>
      </c>
      <c r="AE197" s="2386"/>
      <c r="AG197" s="2380">
        <v>4.1100000000000003</v>
      </c>
      <c r="AH197" s="2381">
        <f t="shared" si="21"/>
        <v>98.640000000000015</v>
      </c>
      <c r="AI197" s="2386" t="s">
        <v>6294</v>
      </c>
      <c r="AK197" s="2377">
        <v>3.33</v>
      </c>
      <c r="AL197" s="2378">
        <f t="shared" si="22"/>
        <v>79.92</v>
      </c>
      <c r="AM197" s="2392" t="s">
        <v>6296</v>
      </c>
      <c r="AP197" s="2380">
        <v>0</v>
      </c>
      <c r="AQ197" s="2387">
        <f t="shared" si="23"/>
        <v>0</v>
      </c>
      <c r="AR197" s="2385" t="s">
        <v>363</v>
      </c>
    </row>
    <row r="198" spans="1:44">
      <c r="A198" s="2388">
        <v>1821</v>
      </c>
      <c r="B198" s="2389" t="s">
        <v>2189</v>
      </c>
      <c r="C198" s="2389"/>
      <c r="D198" s="2390" t="s">
        <v>2537</v>
      </c>
      <c r="E198" s="2391" t="s">
        <v>217</v>
      </c>
      <c r="F198" s="2391">
        <v>25</v>
      </c>
      <c r="H198" s="2380">
        <v>0.64</v>
      </c>
      <c r="I198" s="2381">
        <f t="shared" si="26"/>
        <v>16</v>
      </c>
      <c r="J198" s="2386" t="s">
        <v>6297</v>
      </c>
      <c r="L198" s="2380">
        <v>0</v>
      </c>
      <c r="M198" s="2381">
        <f t="shared" si="18"/>
        <v>0</v>
      </c>
      <c r="N198" s="2382" t="s">
        <v>363</v>
      </c>
      <c r="O198" s="2381"/>
      <c r="P198" s="2381"/>
      <c r="Q198" s="2380">
        <v>0.83</v>
      </c>
      <c r="R198" s="2381">
        <f t="shared" si="19"/>
        <v>20.75</v>
      </c>
      <c r="S198" s="2384" t="s">
        <v>6298</v>
      </c>
      <c r="U198" s="2380">
        <v>0.75</v>
      </c>
      <c r="V198" s="2381">
        <f t="shared" si="24"/>
        <v>18.75</v>
      </c>
      <c r="W198" s="2385" t="s">
        <v>6299</v>
      </c>
      <c r="Y198" s="2380">
        <v>0.56000000000000005</v>
      </c>
      <c r="Z198" s="2381">
        <f t="shared" si="25"/>
        <v>14.000000000000002</v>
      </c>
      <c r="AA198" s="2386" t="s">
        <v>6300</v>
      </c>
      <c r="AC198" s="2404">
        <v>0.53</v>
      </c>
      <c r="AD198" s="2378">
        <f t="shared" si="20"/>
        <v>13.25</v>
      </c>
      <c r="AE198" s="2379" t="s">
        <v>6301</v>
      </c>
      <c r="AG198" s="2380">
        <v>0.71</v>
      </c>
      <c r="AH198" s="2381">
        <f t="shared" si="21"/>
        <v>17.75</v>
      </c>
      <c r="AI198" s="2386">
        <v>1800037</v>
      </c>
      <c r="AK198" s="2380">
        <v>0.67</v>
      </c>
      <c r="AL198" s="2381">
        <f t="shared" si="22"/>
        <v>16.75</v>
      </c>
      <c r="AM198" s="2385" t="s">
        <v>6302</v>
      </c>
      <c r="AP198" s="2380">
        <v>0</v>
      </c>
      <c r="AQ198" s="2387">
        <f t="shared" si="23"/>
        <v>0</v>
      </c>
      <c r="AR198" s="2385" t="s">
        <v>363</v>
      </c>
    </row>
    <row r="199" spans="1:44">
      <c r="A199" s="977">
        <v>1823</v>
      </c>
      <c r="B199" s="976" t="s">
        <v>2191</v>
      </c>
      <c r="C199" s="976"/>
      <c r="D199" s="975" t="s">
        <v>2536</v>
      </c>
      <c r="E199" s="2376" t="s">
        <v>217</v>
      </c>
      <c r="F199" s="2376">
        <v>25</v>
      </c>
      <c r="H199" s="2380">
        <v>0.79</v>
      </c>
      <c r="I199" s="2381">
        <f t="shared" si="26"/>
        <v>19.75</v>
      </c>
      <c r="J199" s="2386" t="s">
        <v>6303</v>
      </c>
      <c r="L199" s="2380">
        <v>0</v>
      </c>
      <c r="M199" s="2381">
        <f t="shared" ref="M199:M230" si="27">+L199*$F199</f>
        <v>0</v>
      </c>
      <c r="N199" s="2382" t="s">
        <v>363</v>
      </c>
      <c r="O199" s="2381"/>
      <c r="P199" s="2381"/>
      <c r="Q199" s="2380">
        <v>0.86</v>
      </c>
      <c r="R199" s="2381">
        <f t="shared" ref="R199:R230" si="28">+Q199*F199</f>
        <v>21.5</v>
      </c>
      <c r="S199" s="2384" t="s">
        <v>6304</v>
      </c>
      <c r="U199" s="2380">
        <v>1.1499999999999999</v>
      </c>
      <c r="V199" s="2381">
        <f t="shared" si="24"/>
        <v>28.749999999999996</v>
      </c>
      <c r="W199" s="2385" t="s">
        <v>6305</v>
      </c>
      <c r="Y199" s="2377">
        <v>0.65</v>
      </c>
      <c r="Z199" s="2378">
        <f t="shared" si="25"/>
        <v>16.25</v>
      </c>
      <c r="AA199" s="2379" t="s">
        <v>6306</v>
      </c>
      <c r="AC199" s="2380">
        <v>0.77</v>
      </c>
      <c r="AD199" s="2381">
        <f t="shared" ref="AD199:AD230" si="29">+AC199*F199</f>
        <v>19.25</v>
      </c>
      <c r="AE199" s="2386" t="s">
        <v>6307</v>
      </c>
      <c r="AG199" s="2380">
        <v>0.78</v>
      </c>
      <c r="AH199" s="2381">
        <f t="shared" ref="AH199:AH230" si="30">+AG199*F199</f>
        <v>19.5</v>
      </c>
      <c r="AI199" s="2386" t="s">
        <v>6308</v>
      </c>
      <c r="AK199" s="2380">
        <v>1.59</v>
      </c>
      <c r="AL199" s="2381">
        <f t="shared" ref="AL199:AL230" si="31">+AK199*F199</f>
        <v>39.75</v>
      </c>
      <c r="AM199" s="2385" t="s">
        <v>6309</v>
      </c>
      <c r="AP199" s="2380">
        <v>0</v>
      </c>
      <c r="AQ199" s="2387">
        <f t="shared" ref="AQ199:AQ230" si="32">+AP199*F199</f>
        <v>0</v>
      </c>
      <c r="AR199" s="2385" t="s">
        <v>363</v>
      </c>
    </row>
    <row r="200" spans="1:44">
      <c r="A200" s="2388">
        <v>1824</v>
      </c>
      <c r="B200" s="2389" t="s">
        <v>6310</v>
      </c>
      <c r="C200" s="2389"/>
      <c r="D200" s="2390"/>
      <c r="E200" s="2391" t="s">
        <v>217</v>
      </c>
      <c r="F200" s="2391">
        <v>10</v>
      </c>
      <c r="H200" s="2380">
        <v>4.1500000000000004</v>
      </c>
      <c r="I200" s="2381">
        <f t="shared" si="26"/>
        <v>41.5</v>
      </c>
      <c r="J200" s="2386" t="s">
        <v>6311</v>
      </c>
      <c r="L200" s="2380">
        <v>0</v>
      </c>
      <c r="M200" s="2381">
        <f t="shared" si="27"/>
        <v>0</v>
      </c>
      <c r="N200" s="2382" t="s">
        <v>363</v>
      </c>
      <c r="O200" s="2381"/>
      <c r="P200" s="2381"/>
      <c r="Q200" s="2380">
        <v>6.01</v>
      </c>
      <c r="R200" s="2381">
        <f t="shared" si="28"/>
        <v>60.099999999999994</v>
      </c>
      <c r="S200" s="2384" t="s">
        <v>6312</v>
      </c>
      <c r="U200" s="2380">
        <v>4.3600000000000003</v>
      </c>
      <c r="V200" s="2381">
        <f t="shared" ref="V200:V230" si="33">+U200*$F200</f>
        <v>43.6</v>
      </c>
      <c r="W200" s="2385" t="s">
        <v>6313</v>
      </c>
      <c r="Y200" s="2380">
        <v>4.55</v>
      </c>
      <c r="Z200" s="2381">
        <f t="shared" ref="Z200:Z230" si="34">+Y200*$F200</f>
        <v>45.5</v>
      </c>
      <c r="AA200" s="2386" t="s">
        <v>6314</v>
      </c>
      <c r="AC200" s="2380">
        <v>4.67</v>
      </c>
      <c r="AD200" s="2381">
        <f t="shared" si="29"/>
        <v>46.7</v>
      </c>
      <c r="AE200" s="2386" t="s">
        <v>6315</v>
      </c>
      <c r="AG200" s="2377">
        <v>2.98</v>
      </c>
      <c r="AH200" s="2378">
        <f t="shared" si="30"/>
        <v>29.8</v>
      </c>
      <c r="AI200" s="2379" t="s">
        <v>6316</v>
      </c>
      <c r="AK200" s="2380">
        <v>4.58</v>
      </c>
      <c r="AL200" s="2381">
        <f t="shared" si="31"/>
        <v>45.8</v>
      </c>
      <c r="AM200" s="2385" t="s">
        <v>6317</v>
      </c>
      <c r="AP200" s="2380">
        <v>0</v>
      </c>
      <c r="AQ200" s="2387">
        <f t="shared" si="32"/>
        <v>0</v>
      </c>
      <c r="AR200" s="2385" t="s">
        <v>363</v>
      </c>
    </row>
    <row r="201" spans="1:44">
      <c r="A201" s="977">
        <v>1825</v>
      </c>
      <c r="B201" s="976" t="s">
        <v>1633</v>
      </c>
      <c r="C201" s="976"/>
      <c r="D201" s="975"/>
      <c r="E201" s="2376" t="s">
        <v>217</v>
      </c>
      <c r="F201" s="2376">
        <v>1</v>
      </c>
      <c r="H201" s="2380">
        <v>3.35</v>
      </c>
      <c r="I201" s="2381">
        <f t="shared" si="26"/>
        <v>3.35</v>
      </c>
      <c r="J201" s="2386" t="s">
        <v>6318</v>
      </c>
      <c r="L201" s="2380">
        <v>0</v>
      </c>
      <c r="M201" s="2381">
        <f t="shared" si="27"/>
        <v>0</v>
      </c>
      <c r="N201" s="2382" t="s">
        <v>363</v>
      </c>
      <c r="O201" s="2381"/>
      <c r="P201" s="2381"/>
      <c r="Q201" s="2380">
        <v>3.36</v>
      </c>
      <c r="R201" s="2381">
        <f t="shared" si="28"/>
        <v>3.36</v>
      </c>
      <c r="S201" s="2384">
        <v>310731</v>
      </c>
      <c r="U201" s="2380">
        <v>3.75</v>
      </c>
      <c r="V201" s="2381">
        <f t="shared" si="33"/>
        <v>3.75</v>
      </c>
      <c r="W201" s="2385" t="s">
        <v>6319</v>
      </c>
      <c r="Y201" s="2380">
        <v>3.92</v>
      </c>
      <c r="Z201" s="2381">
        <f t="shared" si="34"/>
        <v>3.92</v>
      </c>
      <c r="AA201" s="2386" t="s">
        <v>2535</v>
      </c>
      <c r="AC201" s="2377">
        <v>2.69</v>
      </c>
      <c r="AD201" s="2378">
        <f t="shared" si="29"/>
        <v>2.69</v>
      </c>
      <c r="AE201" s="2379" t="s">
        <v>6320</v>
      </c>
      <c r="AG201" s="2380">
        <v>3.24</v>
      </c>
      <c r="AH201" s="2381">
        <f t="shared" si="30"/>
        <v>3.24</v>
      </c>
      <c r="AI201" s="2386" t="s">
        <v>6321</v>
      </c>
      <c r="AK201" s="2380">
        <v>3.44</v>
      </c>
      <c r="AL201" s="2381">
        <f t="shared" si="31"/>
        <v>3.44</v>
      </c>
      <c r="AM201" s="2385" t="s">
        <v>6322</v>
      </c>
      <c r="AP201" s="2380">
        <v>0</v>
      </c>
      <c r="AQ201" s="2387">
        <f t="shared" si="32"/>
        <v>0</v>
      </c>
      <c r="AR201" s="2385" t="s">
        <v>363</v>
      </c>
    </row>
    <row r="202" spans="1:44">
      <c r="A202" s="2388">
        <v>1826</v>
      </c>
      <c r="B202" s="2389" t="s">
        <v>1634</v>
      </c>
      <c r="C202" s="2389"/>
      <c r="D202" s="2390"/>
      <c r="E202" s="2391" t="s">
        <v>217</v>
      </c>
      <c r="F202" s="2391">
        <v>1</v>
      </c>
      <c r="H202" s="2380">
        <v>3.35</v>
      </c>
      <c r="I202" s="2381">
        <f t="shared" si="26"/>
        <v>3.35</v>
      </c>
      <c r="J202" s="2386" t="s">
        <v>6323</v>
      </c>
      <c r="L202" s="2380">
        <v>0</v>
      </c>
      <c r="M202" s="2381">
        <f t="shared" si="27"/>
        <v>0</v>
      </c>
      <c r="N202" s="2382" t="s">
        <v>363</v>
      </c>
      <c r="O202" s="2381"/>
      <c r="P202" s="2381"/>
      <c r="Q202" s="2380">
        <v>3.3499999999999996</v>
      </c>
      <c r="R202" s="2381">
        <f t="shared" si="28"/>
        <v>3.3499999999999996</v>
      </c>
      <c r="S202" s="2384">
        <v>314384</v>
      </c>
      <c r="U202" s="2380">
        <v>3.75</v>
      </c>
      <c r="V202" s="2381">
        <f t="shared" si="33"/>
        <v>3.75</v>
      </c>
      <c r="W202" s="2385" t="s">
        <v>6324</v>
      </c>
      <c r="Y202" s="2380">
        <v>4.28</v>
      </c>
      <c r="Z202" s="2381">
        <f t="shared" si="34"/>
        <v>4.28</v>
      </c>
      <c r="AA202" s="2386" t="s">
        <v>2534</v>
      </c>
      <c r="AC202" s="2377">
        <v>2.99</v>
      </c>
      <c r="AD202" s="2378">
        <f t="shared" si="29"/>
        <v>2.99</v>
      </c>
      <c r="AE202" s="2379" t="s">
        <v>6325</v>
      </c>
      <c r="AG202" s="2380">
        <v>3.24</v>
      </c>
      <c r="AH202" s="2381">
        <f t="shared" si="30"/>
        <v>3.24</v>
      </c>
      <c r="AI202" s="2386" t="s">
        <v>6321</v>
      </c>
      <c r="AK202" s="2380">
        <v>3.44</v>
      </c>
      <c r="AL202" s="2381">
        <f t="shared" si="31"/>
        <v>3.44</v>
      </c>
      <c r="AM202" s="2385" t="s">
        <v>6326</v>
      </c>
      <c r="AP202" s="2380">
        <v>0</v>
      </c>
      <c r="AQ202" s="2387">
        <f t="shared" si="32"/>
        <v>0</v>
      </c>
      <c r="AR202" s="2385" t="s">
        <v>363</v>
      </c>
    </row>
    <row r="203" spans="1:44">
      <c r="A203" s="977">
        <v>1829</v>
      </c>
      <c r="B203" s="976" t="s">
        <v>1635</v>
      </c>
      <c r="C203" s="977"/>
      <c r="D203" s="975" t="s">
        <v>2194</v>
      </c>
      <c r="E203" s="2376" t="s">
        <v>217</v>
      </c>
      <c r="F203" s="2376">
        <v>1</v>
      </c>
      <c r="H203" s="2377">
        <v>25.4</v>
      </c>
      <c r="I203" s="2378">
        <f t="shared" si="26"/>
        <v>25.4</v>
      </c>
      <c r="J203" s="2379" t="s">
        <v>6327</v>
      </c>
      <c r="L203" s="2380">
        <v>0</v>
      </c>
      <c r="M203" s="2381">
        <f t="shared" si="27"/>
        <v>0</v>
      </c>
      <c r="N203" s="2382" t="s">
        <v>363</v>
      </c>
      <c r="O203" s="2381"/>
      <c r="P203" s="2381"/>
      <c r="Q203" s="2380">
        <v>47.739999999999995</v>
      </c>
      <c r="R203" s="2381">
        <f t="shared" si="28"/>
        <v>47.739999999999995</v>
      </c>
      <c r="S203" s="2384" t="s">
        <v>6328</v>
      </c>
      <c r="U203" s="2380"/>
      <c r="V203" s="2381">
        <f t="shared" si="33"/>
        <v>0</v>
      </c>
      <c r="W203" s="2385" t="s">
        <v>798</v>
      </c>
      <c r="Y203" s="2380">
        <v>40.14</v>
      </c>
      <c r="Z203" s="2381">
        <f t="shared" si="34"/>
        <v>40.14</v>
      </c>
      <c r="AA203" s="2386" t="s">
        <v>6329</v>
      </c>
      <c r="AC203" s="2380"/>
      <c r="AD203" s="2381">
        <f t="shared" si="29"/>
        <v>0</v>
      </c>
      <c r="AE203" s="2386"/>
      <c r="AG203" s="2380">
        <v>26.4</v>
      </c>
      <c r="AH203" s="2381">
        <f t="shared" si="30"/>
        <v>26.4</v>
      </c>
      <c r="AI203" s="2386" t="s">
        <v>6330</v>
      </c>
      <c r="AK203" s="2380">
        <v>33.33</v>
      </c>
      <c r="AL203" s="2381">
        <f t="shared" si="31"/>
        <v>33.33</v>
      </c>
      <c r="AM203" s="2385" t="s">
        <v>6331</v>
      </c>
      <c r="AP203" s="2380">
        <v>0</v>
      </c>
      <c r="AQ203" s="2387">
        <f t="shared" si="32"/>
        <v>0</v>
      </c>
      <c r="AR203" s="2385" t="s">
        <v>363</v>
      </c>
    </row>
    <row r="204" spans="1:44" ht="30">
      <c r="A204" s="2388">
        <v>1830</v>
      </c>
      <c r="B204" s="2389" t="s">
        <v>6332</v>
      </c>
      <c r="C204" s="2389"/>
      <c r="D204" s="2390" t="s">
        <v>6333</v>
      </c>
      <c r="E204" s="2391" t="s">
        <v>217</v>
      </c>
      <c r="F204" s="2391">
        <v>15</v>
      </c>
      <c r="H204" s="2377">
        <v>11.766</v>
      </c>
      <c r="I204" s="2378">
        <f t="shared" si="26"/>
        <v>176.49</v>
      </c>
      <c r="J204" s="2379" t="s">
        <v>6334</v>
      </c>
      <c r="L204" s="2380">
        <v>0</v>
      </c>
      <c r="M204" s="2381">
        <f t="shared" si="27"/>
        <v>0</v>
      </c>
      <c r="N204" s="2382" t="s">
        <v>363</v>
      </c>
      <c r="O204" s="2381"/>
      <c r="P204" s="2381"/>
      <c r="Q204" s="2380">
        <v>38.5</v>
      </c>
      <c r="R204" s="2381">
        <f t="shared" si="28"/>
        <v>577.5</v>
      </c>
      <c r="S204" s="2384" t="s">
        <v>6335</v>
      </c>
      <c r="U204" s="2380"/>
      <c r="V204" s="2381">
        <f t="shared" si="33"/>
        <v>0</v>
      </c>
      <c r="W204" s="2385" t="s">
        <v>798</v>
      </c>
      <c r="Y204" s="2380">
        <v>39.729999999999997</v>
      </c>
      <c r="Z204" s="2381">
        <f t="shared" si="34"/>
        <v>595.94999999999993</v>
      </c>
      <c r="AA204" s="2386" t="s">
        <v>6336</v>
      </c>
      <c r="AC204" s="2380">
        <v>22.69</v>
      </c>
      <c r="AD204" s="2381">
        <f t="shared" si="29"/>
        <v>340.35</v>
      </c>
      <c r="AE204" s="2386" t="s">
        <v>6337</v>
      </c>
      <c r="AG204" s="2380">
        <v>38.76</v>
      </c>
      <c r="AH204" s="2381">
        <f t="shared" si="30"/>
        <v>581.4</v>
      </c>
      <c r="AI204" s="2386" t="s">
        <v>6338</v>
      </c>
      <c r="AK204" s="2380">
        <v>37.92</v>
      </c>
      <c r="AL204" s="2381">
        <f t="shared" si="31"/>
        <v>568.80000000000007</v>
      </c>
      <c r="AM204" s="2385" t="s">
        <v>6339</v>
      </c>
      <c r="AP204" s="2380">
        <v>0</v>
      </c>
      <c r="AQ204" s="2387">
        <f t="shared" si="32"/>
        <v>0</v>
      </c>
      <c r="AR204" s="2385" t="s">
        <v>363</v>
      </c>
    </row>
    <row r="205" spans="1:44">
      <c r="A205" s="977">
        <v>1834</v>
      </c>
      <c r="B205" s="976" t="s">
        <v>1637</v>
      </c>
      <c r="C205" s="976"/>
      <c r="D205" s="975"/>
      <c r="E205" s="2376" t="s">
        <v>217</v>
      </c>
      <c r="F205" s="2376">
        <v>1</v>
      </c>
      <c r="H205" s="2380">
        <v>60.98</v>
      </c>
      <c r="I205" s="2381">
        <f t="shared" ref="I205:I230" si="35">+H205*F205</f>
        <v>60.98</v>
      </c>
      <c r="J205" s="2386" t="s">
        <v>6340</v>
      </c>
      <c r="L205" s="2380">
        <v>154.80000000000001</v>
      </c>
      <c r="M205" s="2381">
        <f t="shared" si="27"/>
        <v>154.80000000000001</v>
      </c>
      <c r="N205" s="2382" t="s">
        <v>6341</v>
      </c>
      <c r="O205" s="2381"/>
      <c r="P205" s="2381"/>
      <c r="Q205" s="2380">
        <v>36.28</v>
      </c>
      <c r="R205" s="2381">
        <f t="shared" si="28"/>
        <v>36.28</v>
      </c>
      <c r="S205" s="2384">
        <v>113820</v>
      </c>
      <c r="U205" s="2380">
        <v>59.5</v>
      </c>
      <c r="V205" s="2381">
        <f t="shared" si="33"/>
        <v>59.5</v>
      </c>
      <c r="W205" s="2385" t="s">
        <v>6342</v>
      </c>
      <c r="Y205" s="2380">
        <v>33.520000000000003</v>
      </c>
      <c r="Z205" s="2381">
        <f t="shared" si="34"/>
        <v>33.520000000000003</v>
      </c>
      <c r="AA205" s="2386" t="s">
        <v>2533</v>
      </c>
      <c r="AC205" s="2377">
        <v>29.69</v>
      </c>
      <c r="AD205" s="2378">
        <f t="shared" si="29"/>
        <v>29.69</v>
      </c>
      <c r="AE205" s="2379"/>
      <c r="AG205" s="2380">
        <v>71.81</v>
      </c>
      <c r="AH205" s="2381">
        <f t="shared" si="30"/>
        <v>71.81</v>
      </c>
      <c r="AI205" s="2386" t="s">
        <v>6343</v>
      </c>
      <c r="AK205" s="2380">
        <v>34.83</v>
      </c>
      <c r="AL205" s="2381">
        <f t="shared" si="31"/>
        <v>34.83</v>
      </c>
      <c r="AM205" s="2385" t="s">
        <v>6344</v>
      </c>
      <c r="AP205" s="2380">
        <v>0</v>
      </c>
      <c r="AQ205" s="2387">
        <f t="shared" si="32"/>
        <v>0</v>
      </c>
      <c r="AR205" s="2385" t="s">
        <v>363</v>
      </c>
    </row>
    <row r="206" spans="1:44">
      <c r="A206" s="2388">
        <v>1835</v>
      </c>
      <c r="B206" s="2389" t="s">
        <v>1638</v>
      </c>
      <c r="C206" s="2389"/>
      <c r="D206" s="2390" t="s">
        <v>2532</v>
      </c>
      <c r="E206" s="2391" t="s">
        <v>217</v>
      </c>
      <c r="F206" s="2391">
        <v>2</v>
      </c>
      <c r="H206" s="2380">
        <v>59.65</v>
      </c>
      <c r="I206" s="2381">
        <f t="shared" si="35"/>
        <v>119.3</v>
      </c>
      <c r="J206" s="2386" t="s">
        <v>6345</v>
      </c>
      <c r="L206" s="2380">
        <v>111.6</v>
      </c>
      <c r="M206" s="2381">
        <f t="shared" si="27"/>
        <v>223.2</v>
      </c>
      <c r="N206" s="2382" t="s">
        <v>6346</v>
      </c>
      <c r="O206" s="2381"/>
      <c r="P206" s="2381"/>
      <c r="Q206" s="2380">
        <v>80.09</v>
      </c>
      <c r="R206" s="2381">
        <f t="shared" si="28"/>
        <v>160.18</v>
      </c>
      <c r="S206" s="2384">
        <v>125</v>
      </c>
      <c r="U206" s="2380">
        <v>95.9</v>
      </c>
      <c r="V206" s="2381">
        <f t="shared" si="33"/>
        <v>191.8</v>
      </c>
      <c r="W206" s="2385" t="s">
        <v>6347</v>
      </c>
      <c r="Y206" s="2377">
        <v>53.7</v>
      </c>
      <c r="Z206" s="2378">
        <f t="shared" si="34"/>
        <v>107.4</v>
      </c>
      <c r="AA206" s="2379" t="s">
        <v>6348</v>
      </c>
      <c r="AC206" s="2380">
        <v>54.69</v>
      </c>
      <c r="AD206" s="2381">
        <f t="shared" si="29"/>
        <v>109.38</v>
      </c>
      <c r="AE206" s="2386" t="s">
        <v>6349</v>
      </c>
      <c r="AG206" s="2380">
        <v>97.89</v>
      </c>
      <c r="AH206" s="2381">
        <f t="shared" si="30"/>
        <v>195.78</v>
      </c>
      <c r="AI206" s="2386" t="s">
        <v>6350</v>
      </c>
      <c r="AK206" s="2380">
        <v>109.41</v>
      </c>
      <c r="AL206" s="2381">
        <f t="shared" si="31"/>
        <v>218.82</v>
      </c>
      <c r="AM206" s="2385" t="s">
        <v>6351</v>
      </c>
      <c r="AP206" s="2380">
        <v>0</v>
      </c>
      <c r="AQ206" s="2387">
        <f t="shared" si="32"/>
        <v>0</v>
      </c>
      <c r="AR206" s="2385" t="s">
        <v>363</v>
      </c>
    </row>
    <row r="207" spans="1:44" ht="30">
      <c r="A207" s="977">
        <v>1836</v>
      </c>
      <c r="B207" s="976" t="s">
        <v>1640</v>
      </c>
      <c r="C207" s="976"/>
      <c r="D207" s="975"/>
      <c r="E207" s="2376" t="s">
        <v>217</v>
      </c>
      <c r="F207" s="2376">
        <v>1</v>
      </c>
      <c r="H207" s="2380">
        <v>74.599999999999994</v>
      </c>
      <c r="I207" s="2381">
        <f t="shared" si="35"/>
        <v>74.599999999999994</v>
      </c>
      <c r="J207" s="2386" t="s">
        <v>6352</v>
      </c>
      <c r="L207" s="2380">
        <v>0</v>
      </c>
      <c r="M207" s="2381">
        <f t="shared" si="27"/>
        <v>0</v>
      </c>
      <c r="N207" s="2382" t="s">
        <v>363</v>
      </c>
      <c r="O207" s="2381"/>
      <c r="P207" s="2381"/>
      <c r="Q207" s="2380">
        <v>80.300000000000011</v>
      </c>
      <c r="R207" s="2381">
        <f t="shared" si="28"/>
        <v>80.300000000000011</v>
      </c>
      <c r="S207" s="2384" t="s">
        <v>6353</v>
      </c>
      <c r="U207" s="2380">
        <v>78.95</v>
      </c>
      <c r="V207" s="2381">
        <f t="shared" si="33"/>
        <v>78.95</v>
      </c>
      <c r="W207" s="2385" t="s">
        <v>6354</v>
      </c>
      <c r="Y207" s="2380">
        <v>79.63</v>
      </c>
      <c r="Z207" s="2381">
        <f t="shared" si="34"/>
        <v>79.63</v>
      </c>
      <c r="AA207" s="2386" t="s">
        <v>6355</v>
      </c>
      <c r="AC207" s="2380">
        <v>79</v>
      </c>
      <c r="AD207" s="2381">
        <f t="shared" si="29"/>
        <v>79</v>
      </c>
      <c r="AE207" s="2386" t="s">
        <v>6356</v>
      </c>
      <c r="AG207" s="2377">
        <v>70</v>
      </c>
      <c r="AH207" s="2378">
        <f t="shared" si="30"/>
        <v>70</v>
      </c>
      <c r="AI207" s="2379" t="s">
        <v>6357</v>
      </c>
      <c r="AK207" s="2380">
        <v>100.02</v>
      </c>
      <c r="AL207" s="2381">
        <f t="shared" si="31"/>
        <v>100.02</v>
      </c>
      <c r="AM207" s="2385" t="s">
        <v>6358</v>
      </c>
      <c r="AP207" s="2380">
        <v>0</v>
      </c>
      <c r="AQ207" s="2387">
        <f t="shared" si="32"/>
        <v>0</v>
      </c>
      <c r="AR207" s="2385" t="s">
        <v>363</v>
      </c>
    </row>
    <row r="208" spans="1:44">
      <c r="A208" s="2388">
        <v>1837</v>
      </c>
      <c r="B208" s="2389" t="s">
        <v>2196</v>
      </c>
      <c r="C208" s="2389"/>
      <c r="D208" s="2390"/>
      <c r="E208" s="2391" t="s">
        <v>217</v>
      </c>
      <c r="F208" s="2391">
        <v>5</v>
      </c>
      <c r="H208" s="2380">
        <v>44.96</v>
      </c>
      <c r="I208" s="2381">
        <f t="shared" si="35"/>
        <v>224.8</v>
      </c>
      <c r="J208" s="2386" t="s">
        <v>6359</v>
      </c>
      <c r="L208" s="2380">
        <v>0</v>
      </c>
      <c r="M208" s="2381">
        <f t="shared" si="27"/>
        <v>0</v>
      </c>
      <c r="N208" s="2382" t="s">
        <v>363</v>
      </c>
      <c r="O208" s="2381"/>
      <c r="P208" s="2381"/>
      <c r="Q208" s="2380">
        <v>30.98</v>
      </c>
      <c r="R208" s="2381">
        <f t="shared" si="28"/>
        <v>154.9</v>
      </c>
      <c r="S208" s="2384" t="s">
        <v>5790</v>
      </c>
      <c r="U208" s="2380"/>
      <c r="V208" s="2381">
        <f t="shared" si="33"/>
        <v>0</v>
      </c>
      <c r="W208" s="2385" t="s">
        <v>798</v>
      </c>
      <c r="Y208" s="2380">
        <v>33.630000000000003</v>
      </c>
      <c r="Z208" s="2381">
        <f t="shared" si="34"/>
        <v>168.15</v>
      </c>
      <c r="AA208" s="2386" t="s">
        <v>2531</v>
      </c>
      <c r="AC208" s="2380"/>
      <c r="AD208" s="2381">
        <f t="shared" si="29"/>
        <v>0</v>
      </c>
      <c r="AE208" s="2386"/>
      <c r="AG208" s="2377">
        <v>15.17</v>
      </c>
      <c r="AH208" s="2378">
        <f t="shared" si="30"/>
        <v>75.849999999999994</v>
      </c>
      <c r="AI208" s="2379" t="s">
        <v>6360</v>
      </c>
      <c r="AK208" s="2380"/>
      <c r="AL208" s="2381">
        <f t="shared" si="31"/>
        <v>0</v>
      </c>
      <c r="AM208" s="2385" t="s">
        <v>798</v>
      </c>
      <c r="AP208" s="2380">
        <v>0</v>
      </c>
      <c r="AQ208" s="2387">
        <f t="shared" si="32"/>
        <v>0</v>
      </c>
      <c r="AR208" s="2385" t="s">
        <v>363</v>
      </c>
    </row>
    <row r="209" spans="1:44">
      <c r="A209" s="977">
        <v>1870</v>
      </c>
      <c r="B209" s="976" t="s">
        <v>1641</v>
      </c>
      <c r="C209" s="976"/>
      <c r="D209" s="975"/>
      <c r="E209" s="2376" t="s">
        <v>217</v>
      </c>
      <c r="F209" s="2376">
        <v>5</v>
      </c>
      <c r="H209" s="2380">
        <v>3.8</v>
      </c>
      <c r="I209" s="2381">
        <f t="shared" si="35"/>
        <v>19</v>
      </c>
      <c r="J209" s="2386" t="s">
        <v>6361</v>
      </c>
      <c r="L209" s="2380">
        <v>0</v>
      </c>
      <c r="M209" s="2381">
        <f t="shared" si="27"/>
        <v>0</v>
      </c>
      <c r="N209" s="2382" t="s">
        <v>363</v>
      </c>
      <c r="O209" s="2381"/>
      <c r="P209" s="2381"/>
      <c r="Q209" s="2380">
        <v>6.3199999999999994</v>
      </c>
      <c r="R209" s="2381">
        <f t="shared" si="28"/>
        <v>31.599999999999998</v>
      </c>
      <c r="S209" s="2384">
        <v>3235</v>
      </c>
      <c r="U209" s="2380">
        <v>6.59</v>
      </c>
      <c r="V209" s="2381">
        <f t="shared" si="33"/>
        <v>32.950000000000003</v>
      </c>
      <c r="W209" s="2385" t="s">
        <v>6362</v>
      </c>
      <c r="Y209" s="2380">
        <v>12.27</v>
      </c>
      <c r="Z209" s="2381">
        <f t="shared" si="34"/>
        <v>61.349999999999994</v>
      </c>
      <c r="AA209" s="2386" t="s">
        <v>2530</v>
      </c>
      <c r="AC209" s="2377">
        <v>3.39</v>
      </c>
      <c r="AD209" s="2378">
        <f t="shared" si="29"/>
        <v>16.95</v>
      </c>
      <c r="AE209" s="2379" t="s">
        <v>6363</v>
      </c>
      <c r="AG209" s="2380">
        <v>4.24</v>
      </c>
      <c r="AH209" s="2381">
        <f t="shared" si="30"/>
        <v>21.200000000000003</v>
      </c>
      <c r="AI209" s="2386" t="s">
        <v>6364</v>
      </c>
      <c r="AK209" s="2380">
        <v>4.4400000000000004</v>
      </c>
      <c r="AL209" s="2381">
        <f t="shared" si="31"/>
        <v>22.200000000000003</v>
      </c>
      <c r="AM209" s="2385" t="s">
        <v>6365</v>
      </c>
      <c r="AP209" s="2380">
        <v>0</v>
      </c>
      <c r="AQ209" s="2387">
        <f t="shared" si="32"/>
        <v>0</v>
      </c>
      <c r="AR209" s="2385" t="s">
        <v>363</v>
      </c>
    </row>
    <row r="210" spans="1:44">
      <c r="A210" s="2388">
        <v>1871</v>
      </c>
      <c r="B210" s="2389" t="s">
        <v>1642</v>
      </c>
      <c r="C210" s="2389"/>
      <c r="D210" s="2390"/>
      <c r="E210" s="2391" t="s">
        <v>217</v>
      </c>
      <c r="F210" s="2391">
        <v>1</v>
      </c>
      <c r="H210" s="2380">
        <v>5.3</v>
      </c>
      <c r="I210" s="2381">
        <f t="shared" si="35"/>
        <v>5.3</v>
      </c>
      <c r="J210" s="2386" t="s">
        <v>6366</v>
      </c>
      <c r="L210" s="2380">
        <v>0</v>
      </c>
      <c r="M210" s="2381">
        <f t="shared" si="27"/>
        <v>0</v>
      </c>
      <c r="N210" s="2382" t="s">
        <v>363</v>
      </c>
      <c r="O210" s="2381"/>
      <c r="P210" s="2381"/>
      <c r="Q210" s="2380">
        <v>2.0299999999999998</v>
      </c>
      <c r="R210" s="2381">
        <f t="shared" si="28"/>
        <v>2.0299999999999998</v>
      </c>
      <c r="S210" s="2384" t="s">
        <v>6367</v>
      </c>
      <c r="U210" s="2380">
        <v>1.98</v>
      </c>
      <c r="V210" s="2381">
        <f t="shared" si="33"/>
        <v>1.98</v>
      </c>
      <c r="W210" s="2385" t="s">
        <v>6368</v>
      </c>
      <c r="Y210" s="2380">
        <v>4.7300000000000004</v>
      </c>
      <c r="Z210" s="2381">
        <f t="shared" si="34"/>
        <v>4.7300000000000004</v>
      </c>
      <c r="AA210" s="2386" t="s">
        <v>2529</v>
      </c>
      <c r="AC210" s="2377">
        <v>0.85</v>
      </c>
      <c r="AD210" s="2378">
        <f t="shared" si="29"/>
        <v>0.85</v>
      </c>
      <c r="AE210" s="2379" t="s">
        <v>6369</v>
      </c>
      <c r="AG210" s="2380">
        <v>1.6</v>
      </c>
      <c r="AH210" s="2381">
        <f t="shared" si="30"/>
        <v>1.6</v>
      </c>
      <c r="AI210" s="2386" t="s">
        <v>6370</v>
      </c>
      <c r="AK210" s="2380">
        <v>1.21</v>
      </c>
      <c r="AL210" s="2381">
        <f t="shared" si="31"/>
        <v>1.21</v>
      </c>
      <c r="AM210" s="2385" t="s">
        <v>6371</v>
      </c>
      <c r="AP210" s="2380">
        <v>0</v>
      </c>
      <c r="AQ210" s="2387">
        <f t="shared" si="32"/>
        <v>0</v>
      </c>
      <c r="AR210" s="2385" t="s">
        <v>363</v>
      </c>
    </row>
    <row r="211" spans="1:44">
      <c r="A211" s="977">
        <v>1872</v>
      </c>
      <c r="B211" s="976" t="s">
        <v>1643</v>
      </c>
      <c r="C211" s="976"/>
      <c r="D211" s="975" t="s">
        <v>2528</v>
      </c>
      <c r="E211" s="2376" t="s">
        <v>217</v>
      </c>
      <c r="F211" s="2376">
        <v>5</v>
      </c>
      <c r="H211" s="2380">
        <v>27.24</v>
      </c>
      <c r="I211" s="2381">
        <f t="shared" si="35"/>
        <v>136.19999999999999</v>
      </c>
      <c r="J211" s="2386" t="s">
        <v>6372</v>
      </c>
      <c r="L211" s="2380">
        <v>0</v>
      </c>
      <c r="M211" s="2381">
        <f t="shared" si="27"/>
        <v>0</v>
      </c>
      <c r="N211" s="2382" t="s">
        <v>363</v>
      </c>
      <c r="O211" s="2381"/>
      <c r="P211" s="2381"/>
      <c r="Q211" s="2377">
        <v>17.630000000000003</v>
      </c>
      <c r="R211" s="2378">
        <f t="shared" si="28"/>
        <v>88.15</v>
      </c>
      <c r="S211" s="2393">
        <v>21119</v>
      </c>
      <c r="U211" s="2380"/>
      <c r="V211" s="2381">
        <f t="shared" si="33"/>
        <v>0</v>
      </c>
      <c r="W211" s="2385" t="s">
        <v>798</v>
      </c>
      <c r="Y211" s="2380">
        <v>25.25</v>
      </c>
      <c r="Z211" s="2381">
        <f t="shared" si="34"/>
        <v>126.25</v>
      </c>
      <c r="AA211" s="2386" t="s">
        <v>2527</v>
      </c>
      <c r="AC211" s="2380">
        <v>24.99</v>
      </c>
      <c r="AD211" s="2381">
        <f t="shared" si="29"/>
        <v>124.94999999999999</v>
      </c>
      <c r="AE211" s="2386"/>
      <c r="AG211" s="2380">
        <v>23.11</v>
      </c>
      <c r="AH211" s="2381">
        <f t="shared" si="30"/>
        <v>115.55</v>
      </c>
      <c r="AI211" s="2386" t="s">
        <v>6373</v>
      </c>
      <c r="AK211" s="2380">
        <v>21.05</v>
      </c>
      <c r="AL211" s="2381">
        <f t="shared" si="31"/>
        <v>105.25</v>
      </c>
      <c r="AM211" s="2385" t="s">
        <v>6374</v>
      </c>
      <c r="AP211" s="2380">
        <v>0</v>
      </c>
      <c r="AQ211" s="2387">
        <f t="shared" si="32"/>
        <v>0</v>
      </c>
      <c r="AR211" s="2385" t="s">
        <v>363</v>
      </c>
    </row>
    <row r="212" spans="1:44">
      <c r="A212" s="2388">
        <v>1873</v>
      </c>
      <c r="B212" s="2389" t="s">
        <v>1645</v>
      </c>
      <c r="C212" s="2389"/>
      <c r="D212" s="2390" t="s">
        <v>1646</v>
      </c>
      <c r="E212" s="2391" t="s">
        <v>217</v>
      </c>
      <c r="F212" s="2391">
        <v>1</v>
      </c>
      <c r="H212" s="2380">
        <v>31.98</v>
      </c>
      <c r="I212" s="2381">
        <f t="shared" si="35"/>
        <v>31.98</v>
      </c>
      <c r="J212" s="2386" t="s">
        <v>6375</v>
      </c>
      <c r="L212" s="2380">
        <v>0</v>
      </c>
      <c r="M212" s="2381">
        <f t="shared" si="27"/>
        <v>0</v>
      </c>
      <c r="N212" s="2382" t="s">
        <v>363</v>
      </c>
      <c r="O212" s="2381"/>
      <c r="P212" s="2381"/>
      <c r="Q212" s="2380">
        <v>25.25</v>
      </c>
      <c r="R212" s="2381">
        <f t="shared" si="28"/>
        <v>25.25</v>
      </c>
      <c r="S212" s="2384">
        <v>1701</v>
      </c>
      <c r="U212" s="2380">
        <v>80</v>
      </c>
      <c r="V212" s="2381">
        <f t="shared" si="33"/>
        <v>80</v>
      </c>
      <c r="W212" s="2385" t="s">
        <v>6376</v>
      </c>
      <c r="Y212" s="2380">
        <v>22.2</v>
      </c>
      <c r="Z212" s="2381">
        <f t="shared" si="34"/>
        <v>22.2</v>
      </c>
      <c r="AA212" s="2386" t="s">
        <v>2526</v>
      </c>
      <c r="AC212" s="2380">
        <v>24.29</v>
      </c>
      <c r="AD212" s="2381">
        <f t="shared" si="29"/>
        <v>24.29</v>
      </c>
      <c r="AE212" s="2386"/>
      <c r="AG212" s="2377">
        <v>19.61</v>
      </c>
      <c r="AH212" s="2378">
        <f t="shared" si="30"/>
        <v>19.61</v>
      </c>
      <c r="AI212" s="2379" t="s">
        <v>6377</v>
      </c>
      <c r="AK212" s="2380">
        <v>34.86</v>
      </c>
      <c r="AL212" s="2381">
        <f t="shared" si="31"/>
        <v>34.86</v>
      </c>
      <c r="AM212" s="2385" t="s">
        <v>6378</v>
      </c>
      <c r="AP212" s="2380">
        <v>0</v>
      </c>
      <c r="AQ212" s="2387">
        <f t="shared" si="32"/>
        <v>0</v>
      </c>
      <c r="AR212" s="2385" t="s">
        <v>363</v>
      </c>
    </row>
    <row r="213" spans="1:44">
      <c r="A213" s="977">
        <v>1874</v>
      </c>
      <c r="B213" s="976" t="s">
        <v>2198</v>
      </c>
      <c r="C213" s="976"/>
      <c r="D213" s="975" t="s">
        <v>2525</v>
      </c>
      <c r="E213" s="2376" t="s">
        <v>217</v>
      </c>
      <c r="F213" s="2376">
        <v>10</v>
      </c>
      <c r="H213" s="2380">
        <v>82</v>
      </c>
      <c r="I213" s="2381">
        <f t="shared" si="35"/>
        <v>820</v>
      </c>
      <c r="J213" s="2386" t="s">
        <v>6379</v>
      </c>
      <c r="L213" s="2380">
        <v>0</v>
      </c>
      <c r="M213" s="2381">
        <f t="shared" si="27"/>
        <v>0</v>
      </c>
      <c r="N213" s="2382" t="s">
        <v>363</v>
      </c>
      <c r="O213" s="2381"/>
      <c r="P213" s="2381"/>
      <c r="Q213" s="2380">
        <v>57.14</v>
      </c>
      <c r="R213" s="2381">
        <f t="shared" si="28"/>
        <v>571.4</v>
      </c>
      <c r="S213" s="2384" t="s">
        <v>6380</v>
      </c>
      <c r="U213" s="2380"/>
      <c r="V213" s="2381">
        <f t="shared" si="33"/>
        <v>0</v>
      </c>
      <c r="W213" s="2385" t="s">
        <v>798</v>
      </c>
      <c r="Y213" s="2377">
        <v>37.06</v>
      </c>
      <c r="Z213" s="2378">
        <f t="shared" si="34"/>
        <v>370.6</v>
      </c>
      <c r="AA213" s="2379" t="s">
        <v>6381</v>
      </c>
      <c r="AC213" s="2380">
        <v>47.69</v>
      </c>
      <c r="AD213" s="2381">
        <f t="shared" si="29"/>
        <v>476.9</v>
      </c>
      <c r="AE213" s="2386" t="s">
        <v>6382</v>
      </c>
      <c r="AG213" s="2380">
        <v>44.84</v>
      </c>
      <c r="AH213" s="2381">
        <f t="shared" si="30"/>
        <v>448.40000000000003</v>
      </c>
      <c r="AI213" s="2386" t="s">
        <v>6383</v>
      </c>
      <c r="AK213" s="2380">
        <v>39.53</v>
      </c>
      <c r="AL213" s="2381">
        <f t="shared" si="31"/>
        <v>395.3</v>
      </c>
      <c r="AM213" s="2385" t="s">
        <v>6384</v>
      </c>
      <c r="AP213" s="2380">
        <v>0</v>
      </c>
      <c r="AQ213" s="2387">
        <f t="shared" si="32"/>
        <v>0</v>
      </c>
      <c r="AR213" s="2385" t="s">
        <v>363</v>
      </c>
    </row>
    <row r="214" spans="1:44">
      <c r="A214" s="2388">
        <v>1876</v>
      </c>
      <c r="B214" s="2389" t="s">
        <v>2201</v>
      </c>
      <c r="C214" s="2389"/>
      <c r="D214" s="2390" t="s">
        <v>2201</v>
      </c>
      <c r="E214" s="2391" t="s">
        <v>217</v>
      </c>
      <c r="F214" s="2391">
        <v>1</v>
      </c>
      <c r="H214" s="2377">
        <v>1.92</v>
      </c>
      <c r="I214" s="2378">
        <f t="shared" si="35"/>
        <v>1.92</v>
      </c>
      <c r="J214" s="2379" t="s">
        <v>6385</v>
      </c>
      <c r="L214" s="2380">
        <v>0</v>
      </c>
      <c r="M214" s="2381">
        <f t="shared" si="27"/>
        <v>0</v>
      </c>
      <c r="N214" s="2382" t="s">
        <v>363</v>
      </c>
      <c r="O214" s="2381"/>
      <c r="P214" s="2381"/>
      <c r="Q214" s="2380">
        <v>21.78</v>
      </c>
      <c r="R214" s="2381">
        <f t="shared" si="28"/>
        <v>21.78</v>
      </c>
      <c r="S214" s="2384">
        <v>113321</v>
      </c>
      <c r="U214" s="2380"/>
      <c r="V214" s="2381">
        <f t="shared" si="33"/>
        <v>0</v>
      </c>
      <c r="W214" s="2385" t="s">
        <v>798</v>
      </c>
      <c r="Y214" s="2380">
        <v>37.380000000000003</v>
      </c>
      <c r="Z214" s="2381">
        <f t="shared" si="34"/>
        <v>37.380000000000003</v>
      </c>
      <c r="AA214" s="2386" t="s">
        <v>2524</v>
      </c>
      <c r="AC214" s="2380"/>
      <c r="AD214" s="2381">
        <f t="shared" si="29"/>
        <v>0</v>
      </c>
      <c r="AE214" s="2386"/>
      <c r="AG214" s="2380">
        <v>24.45</v>
      </c>
      <c r="AH214" s="2381">
        <f t="shared" si="30"/>
        <v>24.45</v>
      </c>
      <c r="AI214" s="2386" t="s">
        <v>6386</v>
      </c>
      <c r="AK214" s="2380">
        <v>13.95</v>
      </c>
      <c r="AL214" s="2381">
        <f t="shared" si="31"/>
        <v>13.95</v>
      </c>
      <c r="AM214" s="2385" t="s">
        <v>6387</v>
      </c>
      <c r="AP214" s="2380">
        <v>0</v>
      </c>
      <c r="AQ214" s="2387">
        <f t="shared" si="32"/>
        <v>0</v>
      </c>
      <c r="AR214" s="2385" t="s">
        <v>363</v>
      </c>
    </row>
    <row r="215" spans="1:44" ht="30">
      <c r="A215" s="977">
        <v>1879</v>
      </c>
      <c r="B215" s="976" t="s">
        <v>6388</v>
      </c>
      <c r="C215" s="976"/>
      <c r="D215" s="975" t="s">
        <v>6389</v>
      </c>
      <c r="E215" s="2376" t="s">
        <v>217</v>
      </c>
      <c r="F215" s="2376">
        <v>200</v>
      </c>
      <c r="H215" s="2377">
        <v>3.86</v>
      </c>
      <c r="I215" s="2378">
        <f t="shared" si="35"/>
        <v>772</v>
      </c>
      <c r="J215" s="2379" t="s">
        <v>6390</v>
      </c>
      <c r="L215" s="2380">
        <v>0</v>
      </c>
      <c r="M215" s="2381">
        <f t="shared" si="27"/>
        <v>0</v>
      </c>
      <c r="N215" s="2382" t="s">
        <v>363</v>
      </c>
      <c r="O215" s="2381"/>
      <c r="P215" s="2381"/>
      <c r="Q215" s="2380">
        <v>3.86</v>
      </c>
      <c r="R215" s="2381">
        <f t="shared" si="28"/>
        <v>772</v>
      </c>
      <c r="S215" s="2384">
        <v>101</v>
      </c>
      <c r="U215" s="2380">
        <v>4.93</v>
      </c>
      <c r="V215" s="2381">
        <f t="shared" si="33"/>
        <v>986</v>
      </c>
      <c r="W215" s="2385" t="s">
        <v>6391</v>
      </c>
      <c r="Y215" s="2380">
        <v>4.4800000000000004</v>
      </c>
      <c r="Z215" s="2381">
        <f t="shared" si="34"/>
        <v>896.00000000000011</v>
      </c>
      <c r="AA215" s="2386" t="s">
        <v>6392</v>
      </c>
      <c r="AC215" s="2380"/>
      <c r="AD215" s="2381">
        <f t="shared" si="29"/>
        <v>0</v>
      </c>
      <c r="AE215" s="2386"/>
      <c r="AG215" s="2380">
        <v>4.84</v>
      </c>
      <c r="AH215" s="2381">
        <f t="shared" si="30"/>
        <v>968</v>
      </c>
      <c r="AI215" s="2386">
        <v>101</v>
      </c>
      <c r="AK215" s="2380">
        <v>3.98</v>
      </c>
      <c r="AL215" s="2381">
        <f t="shared" si="31"/>
        <v>796</v>
      </c>
      <c r="AM215" s="2385" t="s">
        <v>6393</v>
      </c>
      <c r="AP215" s="2380">
        <v>0</v>
      </c>
      <c r="AQ215" s="2387">
        <f t="shared" si="32"/>
        <v>0</v>
      </c>
      <c r="AR215" s="2385" t="s">
        <v>363</v>
      </c>
    </row>
    <row r="216" spans="1:44">
      <c r="A216" s="2388">
        <v>1883</v>
      </c>
      <c r="B216" s="2389" t="s">
        <v>1652</v>
      </c>
      <c r="C216" s="2389"/>
      <c r="D216" s="2390" t="s">
        <v>6394</v>
      </c>
      <c r="E216" s="2391" t="s">
        <v>217</v>
      </c>
      <c r="F216" s="2391">
        <v>5</v>
      </c>
      <c r="H216" s="2380">
        <v>111.74</v>
      </c>
      <c r="I216" s="2381">
        <f t="shared" si="35"/>
        <v>558.69999999999993</v>
      </c>
      <c r="J216" s="2386" t="s">
        <v>6395</v>
      </c>
      <c r="L216" s="2380">
        <v>0</v>
      </c>
      <c r="M216" s="2381">
        <f t="shared" si="27"/>
        <v>0</v>
      </c>
      <c r="N216" s="2382" t="s">
        <v>363</v>
      </c>
      <c r="O216" s="2381"/>
      <c r="P216" s="2381"/>
      <c r="Q216" s="2380">
        <v>0</v>
      </c>
      <c r="R216" s="2381">
        <f t="shared" si="28"/>
        <v>0</v>
      </c>
      <c r="S216" s="2384" t="s">
        <v>4787</v>
      </c>
      <c r="U216" s="2380"/>
      <c r="V216" s="2381">
        <f t="shared" si="33"/>
        <v>0</v>
      </c>
      <c r="W216" s="2385" t="s">
        <v>798</v>
      </c>
      <c r="Y216" s="2380">
        <v>109.05</v>
      </c>
      <c r="Z216" s="2381">
        <f t="shared" si="34"/>
        <v>545.25</v>
      </c>
      <c r="AA216" s="2386" t="s">
        <v>6396</v>
      </c>
      <c r="AC216" s="2380"/>
      <c r="AD216" s="2381">
        <f t="shared" si="29"/>
        <v>0</v>
      </c>
      <c r="AE216" s="2386"/>
      <c r="AG216" s="2377">
        <v>47.5</v>
      </c>
      <c r="AH216" s="2378">
        <f t="shared" si="30"/>
        <v>237.5</v>
      </c>
      <c r="AI216" s="2379" t="s">
        <v>6397</v>
      </c>
      <c r="AK216" s="2380">
        <v>109.69</v>
      </c>
      <c r="AL216" s="2381">
        <f t="shared" si="31"/>
        <v>548.45000000000005</v>
      </c>
      <c r="AM216" s="2385" t="s">
        <v>6398</v>
      </c>
      <c r="AP216" s="2380">
        <v>0</v>
      </c>
      <c r="AQ216" s="2387">
        <f t="shared" si="32"/>
        <v>0</v>
      </c>
      <c r="AR216" s="2385" t="s">
        <v>363</v>
      </c>
    </row>
    <row r="217" spans="1:44" ht="30">
      <c r="A217" s="977">
        <v>1898</v>
      </c>
      <c r="B217" s="976" t="s">
        <v>2202</v>
      </c>
      <c r="C217" s="976"/>
      <c r="D217" s="975"/>
      <c r="E217" s="2376" t="s">
        <v>2523</v>
      </c>
      <c r="F217" s="2376">
        <v>40</v>
      </c>
      <c r="H217" s="2380">
        <v>17.05</v>
      </c>
      <c r="I217" s="2381">
        <f t="shared" si="35"/>
        <v>682</v>
      </c>
      <c r="J217" s="2386" t="s">
        <v>6399</v>
      </c>
      <c r="L217" s="2380">
        <v>0</v>
      </c>
      <c r="M217" s="2381">
        <f t="shared" si="27"/>
        <v>0</v>
      </c>
      <c r="N217" s="2382" t="s">
        <v>363</v>
      </c>
      <c r="O217" s="2381"/>
      <c r="P217" s="2381"/>
      <c r="Q217" s="2380">
        <v>16.73</v>
      </c>
      <c r="R217" s="2381">
        <f t="shared" si="28"/>
        <v>669.2</v>
      </c>
      <c r="S217" s="2384">
        <v>7820</v>
      </c>
      <c r="U217" s="2380"/>
      <c r="V217" s="2381">
        <f t="shared" si="33"/>
        <v>0</v>
      </c>
      <c r="W217" s="2385" t="s">
        <v>798</v>
      </c>
      <c r="Y217" s="2377">
        <v>14.87</v>
      </c>
      <c r="Z217" s="2378">
        <f t="shared" si="34"/>
        <v>594.79999999999995</v>
      </c>
      <c r="AA217" s="2379" t="s">
        <v>2522</v>
      </c>
      <c r="AC217" s="2380">
        <v>14.89</v>
      </c>
      <c r="AD217" s="2381">
        <f t="shared" si="29"/>
        <v>595.6</v>
      </c>
      <c r="AE217" s="2386" t="s">
        <v>6400</v>
      </c>
      <c r="AG217" s="2380">
        <v>17.47</v>
      </c>
      <c r="AH217" s="2381">
        <f t="shared" si="30"/>
        <v>698.8</v>
      </c>
      <c r="AI217" s="2386" t="s">
        <v>6401</v>
      </c>
      <c r="AK217" s="2380">
        <v>17.47</v>
      </c>
      <c r="AL217" s="2381">
        <f t="shared" si="31"/>
        <v>698.8</v>
      </c>
      <c r="AM217" s="2385" t="s">
        <v>6402</v>
      </c>
      <c r="AP217" s="2380">
        <v>0</v>
      </c>
      <c r="AQ217" s="2387">
        <f t="shared" si="32"/>
        <v>0</v>
      </c>
      <c r="AR217" s="2385" t="s">
        <v>363</v>
      </c>
    </row>
    <row r="218" spans="1:44">
      <c r="A218" s="2388">
        <v>1899</v>
      </c>
      <c r="B218" s="2389" t="s">
        <v>2204</v>
      </c>
      <c r="C218" s="2389"/>
      <c r="D218" s="2390"/>
      <c r="E218" s="2391" t="s">
        <v>1992</v>
      </c>
      <c r="F218" s="2391">
        <v>1</v>
      </c>
      <c r="H218" s="2377">
        <v>24.14</v>
      </c>
      <c r="I218" s="2378">
        <f t="shared" si="35"/>
        <v>24.14</v>
      </c>
      <c r="J218" s="2379" t="s">
        <v>6403</v>
      </c>
      <c r="L218" s="2380">
        <v>0</v>
      </c>
      <c r="M218" s="2381">
        <f t="shared" si="27"/>
        <v>0</v>
      </c>
      <c r="N218" s="2382" t="s">
        <v>363</v>
      </c>
      <c r="O218" s="2381"/>
      <c r="P218" s="2381"/>
      <c r="Q218" s="2380">
        <v>75.89</v>
      </c>
      <c r="R218" s="2381">
        <f t="shared" si="28"/>
        <v>75.89</v>
      </c>
      <c r="S218" s="2384" t="s">
        <v>6404</v>
      </c>
      <c r="U218" s="2380">
        <v>48</v>
      </c>
      <c r="V218" s="2381">
        <f t="shared" si="33"/>
        <v>48</v>
      </c>
      <c r="W218" s="2385" t="s">
        <v>6405</v>
      </c>
      <c r="Y218" s="2380">
        <v>85.24</v>
      </c>
      <c r="Z218" s="2381">
        <f t="shared" si="34"/>
        <v>85.24</v>
      </c>
      <c r="AA218" s="2386" t="s">
        <v>6406</v>
      </c>
      <c r="AC218" s="2380"/>
      <c r="AD218" s="2381">
        <f t="shared" si="29"/>
        <v>0</v>
      </c>
      <c r="AE218" s="2386"/>
      <c r="AG218" s="2380">
        <v>81</v>
      </c>
      <c r="AH218" s="2381">
        <f t="shared" si="30"/>
        <v>81</v>
      </c>
      <c r="AI218" s="2386" t="s">
        <v>6407</v>
      </c>
      <c r="AK218" s="2380">
        <v>78</v>
      </c>
      <c r="AL218" s="2381">
        <f t="shared" si="31"/>
        <v>78</v>
      </c>
      <c r="AM218" s="2385" t="s">
        <v>6408</v>
      </c>
      <c r="AP218" s="2380">
        <v>0</v>
      </c>
      <c r="AQ218" s="2387">
        <f t="shared" si="32"/>
        <v>0</v>
      </c>
      <c r="AR218" s="2385" t="s">
        <v>363</v>
      </c>
    </row>
    <row r="219" spans="1:44">
      <c r="A219" s="977">
        <v>1900</v>
      </c>
      <c r="B219" s="976" t="s">
        <v>2205</v>
      </c>
      <c r="C219" s="976"/>
      <c r="D219" s="975"/>
      <c r="E219" s="2376" t="s">
        <v>217</v>
      </c>
      <c r="F219" s="2376">
        <v>24</v>
      </c>
      <c r="H219" s="2380">
        <v>0.8</v>
      </c>
      <c r="I219" s="2381">
        <f t="shared" si="35"/>
        <v>19.200000000000003</v>
      </c>
      <c r="J219" s="2386" t="s">
        <v>6409</v>
      </c>
      <c r="L219" s="2380">
        <v>0</v>
      </c>
      <c r="M219" s="2381">
        <f t="shared" si="27"/>
        <v>0</v>
      </c>
      <c r="N219" s="2382" t="s">
        <v>363</v>
      </c>
      <c r="O219" s="2381"/>
      <c r="P219" s="2381"/>
      <c r="Q219" s="2380">
        <v>0.97</v>
      </c>
      <c r="R219" s="2381">
        <f t="shared" si="28"/>
        <v>23.28</v>
      </c>
      <c r="S219" s="2384" t="s">
        <v>6410</v>
      </c>
      <c r="U219" s="2380">
        <v>1.2</v>
      </c>
      <c r="V219" s="2381">
        <f t="shared" si="33"/>
        <v>28.799999999999997</v>
      </c>
      <c r="W219" s="2385" t="s">
        <v>6411</v>
      </c>
      <c r="Y219" s="2377">
        <v>0.71</v>
      </c>
      <c r="Z219" s="2378">
        <f t="shared" si="34"/>
        <v>17.04</v>
      </c>
      <c r="AA219" s="2379" t="s">
        <v>2521</v>
      </c>
      <c r="AC219" s="2380"/>
      <c r="AD219" s="2381">
        <f t="shared" si="29"/>
        <v>0</v>
      </c>
      <c r="AE219" s="2386"/>
      <c r="AG219" s="2380">
        <v>1</v>
      </c>
      <c r="AH219" s="2381">
        <f t="shared" si="30"/>
        <v>24</v>
      </c>
      <c r="AI219" s="2386" t="s">
        <v>6412</v>
      </c>
      <c r="AK219" s="2380">
        <v>0.75</v>
      </c>
      <c r="AL219" s="2381">
        <f t="shared" si="31"/>
        <v>18</v>
      </c>
      <c r="AM219" s="2385" t="s">
        <v>6413</v>
      </c>
      <c r="AP219" s="2380">
        <v>0</v>
      </c>
      <c r="AQ219" s="2387">
        <f t="shared" si="32"/>
        <v>0</v>
      </c>
      <c r="AR219" s="2385" t="s">
        <v>363</v>
      </c>
    </row>
    <row r="220" spans="1:44">
      <c r="A220" s="2388">
        <v>1902</v>
      </c>
      <c r="B220" s="2389" t="s">
        <v>2206</v>
      </c>
      <c r="C220" s="2389"/>
      <c r="D220" s="2390"/>
      <c r="E220" s="2391" t="s">
        <v>217</v>
      </c>
      <c r="F220" s="2391">
        <v>816</v>
      </c>
      <c r="H220" s="2380">
        <v>0.82</v>
      </c>
      <c r="I220" s="2381">
        <f t="shared" si="35"/>
        <v>669.12</v>
      </c>
      <c r="J220" s="2386" t="s">
        <v>6414</v>
      </c>
      <c r="L220" s="2380">
        <v>0</v>
      </c>
      <c r="M220" s="2381">
        <f t="shared" si="27"/>
        <v>0</v>
      </c>
      <c r="N220" s="2382" t="s">
        <v>363</v>
      </c>
      <c r="O220" s="2381"/>
      <c r="P220" s="2381"/>
      <c r="Q220" s="2380">
        <v>1.1100000000000001</v>
      </c>
      <c r="R220" s="2381">
        <f t="shared" si="28"/>
        <v>905.7600000000001</v>
      </c>
      <c r="S220" s="2384">
        <v>8000</v>
      </c>
      <c r="U220" s="2380">
        <v>1.1299999999999999</v>
      </c>
      <c r="V220" s="2381">
        <f t="shared" si="33"/>
        <v>922.07999999999993</v>
      </c>
      <c r="W220" s="2385" t="s">
        <v>6415</v>
      </c>
      <c r="Y220" s="2377">
        <v>0.41</v>
      </c>
      <c r="Z220" s="2378">
        <f t="shared" si="34"/>
        <v>334.56</v>
      </c>
      <c r="AA220" s="2379" t="s">
        <v>6416</v>
      </c>
      <c r="AC220" s="2380">
        <v>0.56999999999999995</v>
      </c>
      <c r="AD220" s="2381">
        <f t="shared" si="29"/>
        <v>465.11999999999995</v>
      </c>
      <c r="AE220" s="2386" t="s">
        <v>6417</v>
      </c>
      <c r="AG220" s="2380">
        <v>0.67</v>
      </c>
      <c r="AH220" s="2381">
        <f t="shared" si="30"/>
        <v>546.72</v>
      </c>
      <c r="AI220" s="2386" t="s">
        <v>6418</v>
      </c>
      <c r="AK220" s="2380">
        <v>1.1599999999999999</v>
      </c>
      <c r="AL220" s="2381">
        <f t="shared" si="31"/>
        <v>946.56</v>
      </c>
      <c r="AM220" s="2385" t="s">
        <v>6419</v>
      </c>
      <c r="AP220" s="2380">
        <v>0</v>
      </c>
      <c r="AQ220" s="2387">
        <f t="shared" si="32"/>
        <v>0</v>
      </c>
      <c r="AR220" s="2385" t="s">
        <v>363</v>
      </c>
    </row>
    <row r="221" spans="1:44">
      <c r="A221" s="977">
        <v>1918</v>
      </c>
      <c r="B221" s="976" t="s">
        <v>1659</v>
      </c>
      <c r="C221" s="976"/>
      <c r="D221" s="975" t="s">
        <v>1660</v>
      </c>
      <c r="E221" s="2376" t="s">
        <v>217</v>
      </c>
      <c r="F221" s="2376">
        <v>50</v>
      </c>
      <c r="H221" s="2380">
        <v>3.76</v>
      </c>
      <c r="I221" s="2381">
        <f t="shared" si="35"/>
        <v>188</v>
      </c>
      <c r="J221" s="2386" t="s">
        <v>6420</v>
      </c>
      <c r="L221" s="2380">
        <v>0</v>
      </c>
      <c r="M221" s="2381">
        <f t="shared" si="27"/>
        <v>0</v>
      </c>
      <c r="N221" s="2382" t="s">
        <v>363</v>
      </c>
      <c r="O221" s="2381"/>
      <c r="P221" s="2381"/>
      <c r="Q221" s="2380">
        <v>4.0299999999999994</v>
      </c>
      <c r="R221" s="2381">
        <f t="shared" si="28"/>
        <v>201.49999999999997</v>
      </c>
      <c r="S221" s="2384" t="s">
        <v>6421</v>
      </c>
      <c r="U221" s="2380">
        <v>4.8499999999999996</v>
      </c>
      <c r="V221" s="2381">
        <f t="shared" si="33"/>
        <v>242.49999999999997</v>
      </c>
      <c r="W221" s="2385" t="s">
        <v>6422</v>
      </c>
      <c r="Y221" s="2380">
        <v>3.97</v>
      </c>
      <c r="Z221" s="2381">
        <f t="shared" si="34"/>
        <v>198.5</v>
      </c>
      <c r="AA221" s="2386" t="s">
        <v>2520</v>
      </c>
      <c r="AC221" s="2377">
        <v>3.69</v>
      </c>
      <c r="AD221" s="2378">
        <f t="shared" si="29"/>
        <v>184.5</v>
      </c>
      <c r="AE221" s="2379" t="s">
        <v>6423</v>
      </c>
      <c r="AG221" s="2380">
        <v>4.1500000000000004</v>
      </c>
      <c r="AH221" s="2381">
        <f t="shared" si="30"/>
        <v>207.50000000000003</v>
      </c>
      <c r="AI221" s="2386">
        <v>85131</v>
      </c>
      <c r="AK221" s="2380">
        <v>3.88</v>
      </c>
      <c r="AL221" s="2381">
        <f t="shared" si="31"/>
        <v>194</v>
      </c>
      <c r="AM221" s="2385" t="s">
        <v>6424</v>
      </c>
      <c r="AP221" s="2380">
        <v>0</v>
      </c>
      <c r="AQ221" s="2387">
        <f t="shared" si="32"/>
        <v>0</v>
      </c>
      <c r="AR221" s="2385" t="s">
        <v>363</v>
      </c>
    </row>
    <row r="222" spans="1:44">
      <c r="A222" s="2388">
        <v>1956</v>
      </c>
      <c r="B222" s="2389" t="s">
        <v>1669</v>
      </c>
      <c r="C222" s="2389"/>
      <c r="D222" s="2390"/>
      <c r="E222" s="2391" t="s">
        <v>217</v>
      </c>
      <c r="F222" s="2391">
        <v>5</v>
      </c>
      <c r="H222" s="2380"/>
      <c r="I222" s="2381">
        <f t="shared" si="35"/>
        <v>0</v>
      </c>
      <c r="J222" s="2386" t="s">
        <v>5388</v>
      </c>
      <c r="L222" s="2380">
        <v>0</v>
      </c>
      <c r="M222" s="2381">
        <f t="shared" si="27"/>
        <v>0</v>
      </c>
      <c r="N222" s="2382" t="s">
        <v>363</v>
      </c>
      <c r="O222" s="2381"/>
      <c r="P222" s="2381"/>
      <c r="Q222" s="2380">
        <v>35.21</v>
      </c>
      <c r="R222" s="2381">
        <f t="shared" si="28"/>
        <v>176.05</v>
      </c>
      <c r="S222" s="2384" t="s">
        <v>6425</v>
      </c>
      <c r="U222" s="2380"/>
      <c r="V222" s="2381">
        <f t="shared" si="33"/>
        <v>0</v>
      </c>
      <c r="W222" s="2385" t="s">
        <v>798</v>
      </c>
      <c r="Y222" s="2380"/>
      <c r="Z222" s="2381">
        <f t="shared" si="34"/>
        <v>0</v>
      </c>
      <c r="AA222" s="2386"/>
      <c r="AC222" s="2380"/>
      <c r="AD222" s="2381">
        <f t="shared" si="29"/>
        <v>0</v>
      </c>
      <c r="AE222" s="2386"/>
      <c r="AG222" s="2377">
        <v>33.5</v>
      </c>
      <c r="AH222" s="2378">
        <f t="shared" si="30"/>
        <v>167.5</v>
      </c>
      <c r="AI222" s="2379" t="s">
        <v>6426</v>
      </c>
      <c r="AK222" s="2380"/>
      <c r="AL222" s="2381">
        <f t="shared" si="31"/>
        <v>0</v>
      </c>
      <c r="AM222" s="2385" t="s">
        <v>798</v>
      </c>
      <c r="AP222" s="2380">
        <v>0</v>
      </c>
      <c r="AQ222" s="2387">
        <f t="shared" si="32"/>
        <v>0</v>
      </c>
      <c r="AR222" s="2385" t="s">
        <v>363</v>
      </c>
    </row>
    <row r="223" spans="1:44" ht="30">
      <c r="A223" s="977">
        <v>1957</v>
      </c>
      <c r="B223" s="976" t="s">
        <v>6427</v>
      </c>
      <c r="C223" s="976"/>
      <c r="D223" s="975"/>
      <c r="E223" s="2376" t="s">
        <v>217</v>
      </c>
      <c r="F223" s="2376">
        <v>24</v>
      </c>
      <c r="H223" s="2380"/>
      <c r="I223" s="2381">
        <f t="shared" si="35"/>
        <v>0</v>
      </c>
      <c r="J223" s="2386" t="s">
        <v>5388</v>
      </c>
      <c r="L223" s="2380">
        <v>0</v>
      </c>
      <c r="M223" s="2381">
        <f t="shared" si="27"/>
        <v>0</v>
      </c>
      <c r="N223" s="2382" t="s">
        <v>363</v>
      </c>
      <c r="O223" s="2381"/>
      <c r="P223" s="2381"/>
      <c r="Q223" s="2380">
        <v>0</v>
      </c>
      <c r="R223" s="2381">
        <f t="shared" si="28"/>
        <v>0</v>
      </c>
      <c r="S223" s="2384" t="s">
        <v>4787</v>
      </c>
      <c r="U223" s="2380"/>
      <c r="V223" s="2381">
        <f t="shared" si="33"/>
        <v>0</v>
      </c>
      <c r="W223" s="2385" t="s">
        <v>798</v>
      </c>
      <c r="Y223" s="2380">
        <v>0</v>
      </c>
      <c r="Z223" s="2381">
        <f t="shared" si="34"/>
        <v>0</v>
      </c>
      <c r="AA223" s="2386" t="s">
        <v>6428</v>
      </c>
      <c r="AC223" s="2380"/>
      <c r="AD223" s="2381">
        <f t="shared" si="29"/>
        <v>0</v>
      </c>
      <c r="AE223" s="2386"/>
      <c r="AG223" s="2380">
        <v>0</v>
      </c>
      <c r="AH223" s="2381">
        <f t="shared" si="30"/>
        <v>0</v>
      </c>
      <c r="AI223" s="2386" t="s">
        <v>798</v>
      </c>
      <c r="AK223" s="2380"/>
      <c r="AL223" s="2381">
        <f t="shared" si="31"/>
        <v>0</v>
      </c>
      <c r="AM223" s="2385" t="s">
        <v>798</v>
      </c>
      <c r="AP223" s="2380">
        <v>0</v>
      </c>
      <c r="AQ223" s="2387">
        <f t="shared" si="32"/>
        <v>0</v>
      </c>
      <c r="AR223" s="2385" t="s">
        <v>363</v>
      </c>
    </row>
    <row r="224" spans="1:44" ht="30">
      <c r="A224" s="2388">
        <v>1958</v>
      </c>
      <c r="B224" s="2389" t="s">
        <v>6429</v>
      </c>
      <c r="C224" s="2389"/>
      <c r="D224" s="2390"/>
      <c r="E224" s="2391" t="s">
        <v>217</v>
      </c>
      <c r="F224" s="2391">
        <v>70</v>
      </c>
      <c r="H224" s="2380"/>
      <c r="I224" s="2381">
        <f t="shared" si="35"/>
        <v>0</v>
      </c>
      <c r="J224" s="2386" t="s">
        <v>5388</v>
      </c>
      <c r="L224" s="2380">
        <v>0</v>
      </c>
      <c r="M224" s="2381">
        <f t="shared" si="27"/>
        <v>0</v>
      </c>
      <c r="N224" s="2382" t="s">
        <v>363</v>
      </c>
      <c r="O224" s="2381"/>
      <c r="P224" s="2381"/>
      <c r="Q224" s="2380">
        <v>0</v>
      </c>
      <c r="R224" s="2381">
        <f t="shared" si="28"/>
        <v>0</v>
      </c>
      <c r="S224" s="2384" t="s">
        <v>4787</v>
      </c>
      <c r="U224" s="2380"/>
      <c r="V224" s="2381">
        <f t="shared" si="33"/>
        <v>0</v>
      </c>
      <c r="W224" s="2385" t="s">
        <v>798</v>
      </c>
      <c r="Y224" s="2377">
        <v>0.2122</v>
      </c>
      <c r="Z224" s="2378">
        <f t="shared" si="34"/>
        <v>14.853999999999999</v>
      </c>
      <c r="AA224" s="2379" t="s">
        <v>6430</v>
      </c>
      <c r="AC224" s="2380"/>
      <c r="AD224" s="2381">
        <f t="shared" si="29"/>
        <v>0</v>
      </c>
      <c r="AE224" s="2386"/>
      <c r="AG224" s="2380">
        <v>0</v>
      </c>
      <c r="AH224" s="2381">
        <f t="shared" si="30"/>
        <v>0</v>
      </c>
      <c r="AI224" s="2386" t="s">
        <v>798</v>
      </c>
      <c r="AK224" s="2380"/>
      <c r="AL224" s="2381">
        <f t="shared" si="31"/>
        <v>0</v>
      </c>
      <c r="AM224" s="2385" t="s">
        <v>798</v>
      </c>
      <c r="AP224" s="2380">
        <v>0</v>
      </c>
      <c r="AQ224" s="2387">
        <f t="shared" si="32"/>
        <v>0</v>
      </c>
      <c r="AR224" s="2385" t="s">
        <v>363</v>
      </c>
    </row>
    <row r="225" spans="1:45">
      <c r="A225" s="977">
        <v>1959</v>
      </c>
      <c r="B225" s="976" t="s">
        <v>6431</v>
      </c>
      <c r="C225" s="976"/>
      <c r="D225" s="975"/>
      <c r="E225" s="2376" t="s">
        <v>217</v>
      </c>
      <c r="F225" s="2376">
        <v>20</v>
      </c>
      <c r="H225" s="2380"/>
      <c r="I225" s="2381">
        <f t="shared" si="35"/>
        <v>0</v>
      </c>
      <c r="J225" s="2386" t="s">
        <v>5388</v>
      </c>
      <c r="L225" s="2380">
        <v>0</v>
      </c>
      <c r="M225" s="2381">
        <f t="shared" si="27"/>
        <v>0</v>
      </c>
      <c r="N225" s="2382" t="s">
        <v>363</v>
      </c>
      <c r="O225" s="2381"/>
      <c r="P225" s="2381"/>
      <c r="Q225" s="2380">
        <v>0</v>
      </c>
      <c r="R225" s="2381">
        <f t="shared" si="28"/>
        <v>0</v>
      </c>
      <c r="S225" s="2384" t="s">
        <v>4787</v>
      </c>
      <c r="U225" s="2380"/>
      <c r="V225" s="2381">
        <f t="shared" si="33"/>
        <v>0</v>
      </c>
      <c r="W225" s="2385" t="s">
        <v>798</v>
      </c>
      <c r="Y225" s="2377">
        <v>8.7799999999999994</v>
      </c>
      <c r="Z225" s="2378">
        <f t="shared" si="34"/>
        <v>175.6</v>
      </c>
      <c r="AA225" s="2379" t="s">
        <v>6432</v>
      </c>
      <c r="AC225" s="2380"/>
      <c r="AD225" s="2381">
        <f t="shared" si="29"/>
        <v>0</v>
      </c>
      <c r="AE225" s="2386"/>
      <c r="AG225" s="2380">
        <v>0</v>
      </c>
      <c r="AH225" s="2381">
        <f t="shared" si="30"/>
        <v>0</v>
      </c>
      <c r="AI225" s="2386" t="s">
        <v>798</v>
      </c>
      <c r="AK225" s="2380"/>
      <c r="AL225" s="2381">
        <f t="shared" si="31"/>
        <v>0</v>
      </c>
      <c r="AM225" s="2385" t="s">
        <v>798</v>
      </c>
      <c r="AP225" s="2380">
        <v>0</v>
      </c>
      <c r="AQ225" s="2387">
        <f t="shared" si="32"/>
        <v>0</v>
      </c>
      <c r="AR225" s="2385" t="s">
        <v>363</v>
      </c>
    </row>
    <row r="226" spans="1:45">
      <c r="A226" s="2388">
        <v>1960</v>
      </c>
      <c r="B226" s="2389" t="s">
        <v>2212</v>
      </c>
      <c r="C226" s="2389"/>
      <c r="D226" s="2390" t="s">
        <v>1671</v>
      </c>
      <c r="E226" s="2391" t="s">
        <v>217</v>
      </c>
      <c r="F226" s="2391">
        <v>1</v>
      </c>
      <c r="H226" s="2380">
        <v>0.29125000000000001</v>
      </c>
      <c r="I226" s="2381">
        <f t="shared" si="35"/>
        <v>0.29125000000000001</v>
      </c>
      <c r="J226" s="2386" t="s">
        <v>6433</v>
      </c>
      <c r="L226" s="2380">
        <v>0</v>
      </c>
      <c r="M226" s="2381">
        <f t="shared" si="27"/>
        <v>0</v>
      </c>
      <c r="N226" s="2382" t="s">
        <v>363</v>
      </c>
      <c r="O226" s="2381"/>
      <c r="P226" s="2381"/>
      <c r="Q226" s="2380">
        <v>0.27</v>
      </c>
      <c r="R226" s="2381">
        <f t="shared" si="28"/>
        <v>0.27</v>
      </c>
      <c r="S226" s="2384" t="s">
        <v>6434</v>
      </c>
      <c r="U226" s="2380">
        <v>0.56999999999999995</v>
      </c>
      <c r="V226" s="2381">
        <f t="shared" si="33"/>
        <v>0.56999999999999995</v>
      </c>
      <c r="W226" s="2385" t="s">
        <v>6435</v>
      </c>
      <c r="Y226" s="2380">
        <v>0.39</v>
      </c>
      <c r="Z226" s="2381">
        <f t="shared" si="34"/>
        <v>0.39</v>
      </c>
      <c r="AA226" s="2386" t="s">
        <v>6436</v>
      </c>
      <c r="AC226" s="2377">
        <v>0.24</v>
      </c>
      <c r="AD226" s="2378">
        <f t="shared" si="29"/>
        <v>0.24</v>
      </c>
      <c r="AE226" s="2379" t="s">
        <v>6437</v>
      </c>
      <c r="AG226" s="2380">
        <v>0.45</v>
      </c>
      <c r="AH226" s="2381">
        <f t="shared" si="30"/>
        <v>0.45</v>
      </c>
      <c r="AI226" s="2386">
        <v>4512</v>
      </c>
      <c r="AK226" s="2380">
        <v>0.53</v>
      </c>
      <c r="AL226" s="2381">
        <f t="shared" si="31"/>
        <v>0.53</v>
      </c>
      <c r="AM226" s="2385" t="s">
        <v>6438</v>
      </c>
      <c r="AP226" s="2380">
        <v>0</v>
      </c>
      <c r="AQ226" s="2387">
        <f t="shared" si="32"/>
        <v>0</v>
      </c>
      <c r="AR226" s="2385" t="s">
        <v>363</v>
      </c>
    </row>
    <row r="227" spans="1:45">
      <c r="A227" s="977">
        <v>1961</v>
      </c>
      <c r="B227" s="976" t="s">
        <v>2213</v>
      </c>
      <c r="C227" s="976"/>
      <c r="D227" s="975" t="s">
        <v>1673</v>
      </c>
      <c r="E227" s="2376" t="s">
        <v>217</v>
      </c>
      <c r="F227" s="2376">
        <v>10</v>
      </c>
      <c r="H227" s="2380">
        <v>4.38</v>
      </c>
      <c r="I227" s="2381">
        <f t="shared" si="35"/>
        <v>43.8</v>
      </c>
      <c r="J227" s="2386" t="s">
        <v>6439</v>
      </c>
      <c r="L227" s="2380">
        <v>0</v>
      </c>
      <c r="M227" s="2381">
        <f t="shared" si="27"/>
        <v>0</v>
      </c>
      <c r="N227" s="2382" t="s">
        <v>363</v>
      </c>
      <c r="O227" s="2381"/>
      <c r="P227" s="2381"/>
      <c r="Q227" s="2380">
        <v>6.1</v>
      </c>
      <c r="R227" s="2381">
        <f t="shared" si="28"/>
        <v>61</v>
      </c>
      <c r="S227" s="2384" t="s">
        <v>6440</v>
      </c>
      <c r="U227" s="2380">
        <v>8.25</v>
      </c>
      <c r="V227" s="2381">
        <f t="shared" si="33"/>
        <v>82.5</v>
      </c>
      <c r="W227" s="2385" t="s">
        <v>6441</v>
      </c>
      <c r="Y227" s="2380">
        <v>4.8899999999999997</v>
      </c>
      <c r="Z227" s="2381">
        <f t="shared" si="34"/>
        <v>48.9</v>
      </c>
      <c r="AA227" s="2386" t="s">
        <v>2519</v>
      </c>
      <c r="AC227" s="2380">
        <v>4.8899999999999997</v>
      </c>
      <c r="AD227" s="2381">
        <f t="shared" si="29"/>
        <v>48.9</v>
      </c>
      <c r="AE227" s="2386" t="s">
        <v>6442</v>
      </c>
      <c r="AG227" s="2377">
        <v>3.94</v>
      </c>
      <c r="AH227" s="2378">
        <f t="shared" si="30"/>
        <v>39.4</v>
      </c>
      <c r="AI227" s="2379" t="s">
        <v>6443</v>
      </c>
      <c r="AK227" s="2380">
        <v>4.2</v>
      </c>
      <c r="AL227" s="2381">
        <f t="shared" si="31"/>
        <v>42</v>
      </c>
      <c r="AM227" s="2385" t="s">
        <v>6444</v>
      </c>
      <c r="AP227" s="2380">
        <v>0</v>
      </c>
      <c r="AQ227" s="2387">
        <f t="shared" si="32"/>
        <v>0</v>
      </c>
      <c r="AR227" s="2385" t="s">
        <v>363</v>
      </c>
    </row>
    <row r="228" spans="1:45">
      <c r="A228" s="2388">
        <v>1966</v>
      </c>
      <c r="B228" s="2389" t="s">
        <v>1674</v>
      </c>
      <c r="C228" s="2389"/>
      <c r="D228" s="2390" t="s">
        <v>2214</v>
      </c>
      <c r="E228" s="2391" t="s">
        <v>217</v>
      </c>
      <c r="F228" s="2391">
        <v>2</v>
      </c>
      <c r="H228" s="2380"/>
      <c r="I228" s="2381">
        <f t="shared" si="35"/>
        <v>0</v>
      </c>
      <c r="J228" s="2386" t="s">
        <v>5388</v>
      </c>
      <c r="L228" s="2380">
        <v>0</v>
      </c>
      <c r="M228" s="2381">
        <f t="shared" si="27"/>
        <v>0</v>
      </c>
      <c r="N228" s="2382" t="s">
        <v>363</v>
      </c>
      <c r="O228" s="2381"/>
      <c r="P228" s="2381"/>
      <c r="Q228" s="2377">
        <v>49.94</v>
      </c>
      <c r="R228" s="2378">
        <f t="shared" si="28"/>
        <v>99.88</v>
      </c>
      <c r="S228" s="2393">
        <v>2072</v>
      </c>
      <c r="U228" s="2380"/>
      <c r="V228" s="2381">
        <f t="shared" si="33"/>
        <v>0</v>
      </c>
      <c r="W228" s="2385" t="s">
        <v>798</v>
      </c>
      <c r="Y228" s="2380"/>
      <c r="Z228" s="2381">
        <f t="shared" si="34"/>
        <v>0</v>
      </c>
      <c r="AA228" s="2386"/>
      <c r="AC228" s="2380"/>
      <c r="AD228" s="2381">
        <f t="shared" si="29"/>
        <v>0</v>
      </c>
      <c r="AE228" s="2386"/>
      <c r="AG228" s="2380">
        <v>92</v>
      </c>
      <c r="AH228" s="2381">
        <f t="shared" si="30"/>
        <v>184</v>
      </c>
      <c r="AI228" s="2386">
        <v>2272</v>
      </c>
      <c r="AK228" s="2380">
        <v>117</v>
      </c>
      <c r="AL228" s="2381">
        <f t="shared" si="31"/>
        <v>234</v>
      </c>
      <c r="AM228" s="2385" t="s">
        <v>6445</v>
      </c>
      <c r="AP228" s="2380">
        <v>0</v>
      </c>
      <c r="AQ228" s="2387">
        <f t="shared" si="32"/>
        <v>0</v>
      </c>
      <c r="AR228" s="2385" t="s">
        <v>363</v>
      </c>
    </row>
    <row r="229" spans="1:45">
      <c r="A229" s="977">
        <v>1967</v>
      </c>
      <c r="B229" s="976" t="s">
        <v>1675</v>
      </c>
      <c r="C229" s="977"/>
      <c r="D229" s="975" t="s">
        <v>2518</v>
      </c>
      <c r="E229" s="2376" t="s">
        <v>217</v>
      </c>
      <c r="F229" s="2376">
        <v>2</v>
      </c>
      <c r="H229" s="2380">
        <v>116.36</v>
      </c>
      <c r="I229" s="2381">
        <f t="shared" si="35"/>
        <v>232.72</v>
      </c>
      <c r="J229" s="2386" t="s">
        <v>6446</v>
      </c>
      <c r="L229" s="2380">
        <v>0</v>
      </c>
      <c r="M229" s="2381">
        <f t="shared" si="27"/>
        <v>0</v>
      </c>
      <c r="N229" s="2382" t="s">
        <v>363</v>
      </c>
      <c r="O229" s="2381"/>
      <c r="P229" s="2381"/>
      <c r="Q229" s="2380">
        <v>113.29</v>
      </c>
      <c r="R229" s="2381">
        <f t="shared" si="28"/>
        <v>226.58</v>
      </c>
      <c r="S229" s="2384" t="s">
        <v>6447</v>
      </c>
      <c r="U229" s="2380"/>
      <c r="V229" s="2381">
        <f t="shared" si="33"/>
        <v>0</v>
      </c>
      <c r="W229" s="2385" t="s">
        <v>798</v>
      </c>
      <c r="Y229" s="2380"/>
      <c r="Z229" s="2381">
        <f t="shared" si="34"/>
        <v>0</v>
      </c>
      <c r="AA229" s="2386"/>
      <c r="AC229" s="2380"/>
      <c r="AD229" s="2381">
        <f t="shared" si="29"/>
        <v>0</v>
      </c>
      <c r="AE229" s="2386"/>
      <c r="AG229" s="2380">
        <v>110</v>
      </c>
      <c r="AH229" s="2381">
        <f t="shared" si="30"/>
        <v>220</v>
      </c>
      <c r="AI229" s="2386">
        <v>747004</v>
      </c>
      <c r="AK229" s="2377">
        <v>51.1</v>
      </c>
      <c r="AL229" s="2378">
        <f t="shared" si="31"/>
        <v>102.2</v>
      </c>
      <c r="AM229" s="2392" t="s">
        <v>6448</v>
      </c>
      <c r="AP229" s="2380">
        <v>0</v>
      </c>
      <c r="AQ229" s="2387">
        <f t="shared" si="32"/>
        <v>0</v>
      </c>
      <c r="AR229" s="2385" t="s">
        <v>363</v>
      </c>
    </row>
    <row r="230" spans="1:45" ht="15.75" thickBot="1">
      <c r="A230" s="2388">
        <v>1970</v>
      </c>
      <c r="B230" s="2389" t="s">
        <v>2216</v>
      </c>
      <c r="C230" s="2389"/>
      <c r="D230" s="2390" t="s">
        <v>2217</v>
      </c>
      <c r="E230" s="2391" t="s">
        <v>217</v>
      </c>
      <c r="F230" s="2391">
        <v>1</v>
      </c>
      <c r="H230" s="2380">
        <v>6.62</v>
      </c>
      <c r="I230" s="2381">
        <f t="shared" si="35"/>
        <v>6.62</v>
      </c>
      <c r="J230" s="2386" t="s">
        <v>6449</v>
      </c>
      <c r="L230" s="2380">
        <v>0</v>
      </c>
      <c r="M230" s="2381">
        <f t="shared" si="27"/>
        <v>0</v>
      </c>
      <c r="N230" s="2382" t="s">
        <v>363</v>
      </c>
      <c r="O230" s="2381"/>
      <c r="P230" s="2381"/>
      <c r="Q230" s="2380">
        <v>11.549999999999999</v>
      </c>
      <c r="R230" s="2381">
        <f t="shared" si="28"/>
        <v>11.549999999999999</v>
      </c>
      <c r="S230" s="2384" t="s">
        <v>6450</v>
      </c>
      <c r="U230" s="2380"/>
      <c r="V230" s="2381">
        <f t="shared" si="33"/>
        <v>0</v>
      </c>
      <c r="W230" s="2385" t="s">
        <v>798</v>
      </c>
      <c r="Y230" s="2380">
        <v>6.25</v>
      </c>
      <c r="Z230" s="2381">
        <f t="shared" si="34"/>
        <v>6.25</v>
      </c>
      <c r="AA230" s="2386" t="s">
        <v>6451</v>
      </c>
      <c r="AC230" s="2380">
        <v>7.29</v>
      </c>
      <c r="AD230" s="2381">
        <f t="shared" si="29"/>
        <v>7.29</v>
      </c>
      <c r="AE230" s="2386"/>
      <c r="AG230" s="2377">
        <v>6.03</v>
      </c>
      <c r="AH230" s="2378">
        <f t="shared" si="30"/>
        <v>6.03</v>
      </c>
      <c r="AI230" s="2379" t="s">
        <v>6452</v>
      </c>
      <c r="AK230" s="2380">
        <v>6.4</v>
      </c>
      <c r="AL230" s="2381">
        <f t="shared" si="31"/>
        <v>6.4</v>
      </c>
      <c r="AM230" s="2385" t="s">
        <v>6453</v>
      </c>
      <c r="AP230" s="2405">
        <v>0</v>
      </c>
      <c r="AQ230" s="2387">
        <f t="shared" si="32"/>
        <v>0</v>
      </c>
      <c r="AR230" s="2405" t="s">
        <v>363</v>
      </c>
    </row>
    <row r="231" spans="1:45" ht="20.25" customHeight="1" thickTop="1" thickBot="1">
      <c r="B231" s="2406" t="s">
        <v>2218</v>
      </c>
      <c r="D231" s="2358"/>
      <c r="E231" s="2359"/>
      <c r="F231" s="2407"/>
      <c r="G231" s="2408"/>
      <c r="H231" s="2409" t="s">
        <v>226</v>
      </c>
      <c r="I231" s="2410">
        <f>SUM(I7:I230)</f>
        <v>60097.712850000018</v>
      </c>
      <c r="J231" s="2411"/>
      <c r="K231" s="2408"/>
      <c r="L231" s="2409" t="s">
        <v>6454</v>
      </c>
      <c r="M231" s="2410">
        <f>SUM(M7:M230)</f>
        <v>1843.2</v>
      </c>
      <c r="N231" s="2412"/>
      <c r="O231" s="2411"/>
      <c r="P231" s="2411"/>
      <c r="Q231" s="2409" t="s">
        <v>226</v>
      </c>
      <c r="R231" s="2410">
        <f>SUM(R7:R230)</f>
        <v>83826.130000000034</v>
      </c>
      <c r="S231" s="2411"/>
      <c r="T231" s="2408"/>
      <c r="U231" s="2409" t="s">
        <v>226</v>
      </c>
      <c r="V231" s="2410">
        <f>SUM(V7:V230)</f>
        <v>71921.31</v>
      </c>
      <c r="W231" s="2411"/>
      <c r="X231" s="2408"/>
      <c r="Y231" s="2409" t="s">
        <v>226</v>
      </c>
      <c r="Z231" s="2410">
        <f>SUM(Z7:Z230)</f>
        <v>52125.277899999957</v>
      </c>
      <c r="AA231" s="2413"/>
      <c r="AB231" s="2408"/>
      <c r="AC231" s="2409" t="s">
        <v>226</v>
      </c>
      <c r="AD231" s="2410">
        <f>SUM(AD7:AD230)</f>
        <v>21574.16</v>
      </c>
      <c r="AE231" s="2413"/>
      <c r="AF231" s="2408"/>
      <c r="AG231" s="2409" t="s">
        <v>226</v>
      </c>
      <c r="AH231" s="2410">
        <f>SUM(AH7:AH230)</f>
        <v>53218.969999999987</v>
      </c>
      <c r="AI231" s="2413"/>
      <c r="AJ231" s="2408"/>
      <c r="AK231" s="2409" t="s">
        <v>226</v>
      </c>
      <c r="AL231" s="2410">
        <f>SUM(AL7:AL230)</f>
        <v>80143.579999999973</v>
      </c>
      <c r="AM231" s="2413"/>
      <c r="AN231" s="2408"/>
      <c r="AO231" s="2408"/>
      <c r="AP231" s="2409" t="s">
        <v>226</v>
      </c>
      <c r="AQ231" s="2414">
        <f>SUM(AQ7:AQ230)</f>
        <v>444474.76</v>
      </c>
      <c r="AR231" s="2411"/>
      <c r="AS231" s="2365"/>
    </row>
    <row r="232" spans="1:45" ht="8.25" customHeight="1" thickTop="1">
      <c r="B232" s="2406"/>
      <c r="D232" s="2358"/>
      <c r="E232" s="2359"/>
      <c r="F232" s="2407"/>
      <c r="G232" s="2408"/>
      <c r="H232" s="2409"/>
      <c r="I232" s="2411"/>
      <c r="J232" s="2411"/>
      <c r="K232" s="2408"/>
      <c r="L232" s="2409"/>
      <c r="M232" s="2411"/>
      <c r="N232" s="2412"/>
      <c r="O232" s="2411"/>
      <c r="P232" s="2411"/>
      <c r="Q232" s="2409"/>
      <c r="R232" s="2411"/>
      <c r="S232" s="2411"/>
      <c r="T232" s="2408"/>
      <c r="U232" s="2409"/>
      <c r="V232" s="2411"/>
      <c r="W232" s="2411"/>
      <c r="X232" s="2408"/>
      <c r="Y232" s="2409"/>
      <c r="Z232" s="2411"/>
      <c r="AA232" s="2415"/>
      <c r="AB232" s="2408"/>
      <c r="AC232" s="2409"/>
      <c r="AD232" s="2411"/>
      <c r="AE232" s="2415"/>
      <c r="AF232" s="2408"/>
      <c r="AG232" s="2409"/>
      <c r="AH232" s="2411"/>
      <c r="AI232" s="2415"/>
      <c r="AJ232" s="2408"/>
      <c r="AK232" s="2409"/>
      <c r="AL232" s="2411"/>
      <c r="AM232" s="2415"/>
      <c r="AN232" s="2408"/>
      <c r="AO232" s="2408"/>
      <c r="AP232" s="2409"/>
      <c r="AQ232" s="2416"/>
      <c r="AR232" s="2411"/>
      <c r="AS232" s="2365"/>
    </row>
    <row r="233" spans="1:45" ht="20.25" customHeight="1">
      <c r="B233" s="2406"/>
      <c r="D233" s="2417"/>
      <c r="E233" s="3184" t="s">
        <v>2517</v>
      </c>
      <c r="F233" s="3184"/>
      <c r="G233" s="3184"/>
      <c r="H233" s="3184"/>
      <c r="I233" s="2418" t="s">
        <v>392</v>
      </c>
      <c r="J233" s="2419"/>
      <c r="K233" s="2408"/>
      <c r="L233" s="2409"/>
      <c r="M233" s="2418" t="s">
        <v>391</v>
      </c>
      <c r="N233" s="2420"/>
      <c r="O233" s="2409"/>
      <c r="P233" s="2409"/>
      <c r="Q233" s="2409"/>
      <c r="R233" s="2418" t="s">
        <v>392</v>
      </c>
      <c r="S233" s="2419"/>
      <c r="T233" s="2408"/>
      <c r="U233" s="2409"/>
      <c r="V233" s="2418" t="s">
        <v>392</v>
      </c>
      <c r="W233" s="2419"/>
      <c r="X233" s="2408"/>
      <c r="Y233" s="2409"/>
      <c r="Z233" s="2418" t="s">
        <v>392</v>
      </c>
      <c r="AA233" s="2421"/>
      <c r="AB233" s="2408"/>
      <c r="AC233" s="2409"/>
      <c r="AD233" s="2418" t="s">
        <v>2367</v>
      </c>
      <c r="AE233" s="2421"/>
      <c r="AF233" s="2408"/>
      <c r="AG233" s="2409"/>
      <c r="AH233" s="2418" t="s">
        <v>392</v>
      </c>
      <c r="AI233" s="2421"/>
      <c r="AJ233" s="2408"/>
      <c r="AK233" s="2409"/>
      <c r="AL233" s="2418" t="s">
        <v>392</v>
      </c>
      <c r="AM233" s="2421"/>
      <c r="AN233" s="2408"/>
      <c r="AO233" s="2408"/>
      <c r="AP233" s="2409"/>
      <c r="AQ233" s="2422" t="s">
        <v>392</v>
      </c>
      <c r="AR233" s="2419"/>
      <c r="AS233" s="2365"/>
    </row>
    <row r="234" spans="1:45" ht="20.25" customHeight="1">
      <c r="B234" s="2406"/>
      <c r="D234" s="3188" t="s">
        <v>2436</v>
      </c>
      <c r="E234" s="3188"/>
      <c r="F234" s="3188"/>
      <c r="G234" s="3188"/>
      <c r="H234" s="3188"/>
      <c r="I234" s="2418" t="s">
        <v>2516</v>
      </c>
      <c r="J234" s="2419"/>
      <c r="K234" s="2408"/>
      <c r="L234" s="2409"/>
      <c r="M234" s="2418" t="s">
        <v>2515</v>
      </c>
      <c r="N234" s="2420"/>
      <c r="O234" s="2409"/>
      <c r="P234" s="2409"/>
      <c r="Q234" s="2409"/>
      <c r="R234" s="2418" t="s">
        <v>1931</v>
      </c>
      <c r="S234" s="2419"/>
      <c r="T234" s="2408"/>
      <c r="U234" s="2409"/>
      <c r="V234" s="2418" t="s">
        <v>1931</v>
      </c>
      <c r="W234" s="2419"/>
      <c r="X234" s="2408"/>
      <c r="Y234" s="2409"/>
      <c r="Z234" s="2418" t="s">
        <v>1931</v>
      </c>
      <c r="AA234" s="2421"/>
      <c r="AB234" s="2408"/>
      <c r="AC234" s="2409"/>
      <c r="AD234" s="2418" t="s">
        <v>1931</v>
      </c>
      <c r="AE234" s="2421"/>
      <c r="AF234" s="2408"/>
      <c r="AG234" s="2409"/>
      <c r="AH234" s="2418" t="s">
        <v>1931</v>
      </c>
      <c r="AI234" s="2421"/>
      <c r="AJ234" s="2408"/>
      <c r="AK234" s="2409"/>
      <c r="AL234" s="2418" t="s">
        <v>1931</v>
      </c>
      <c r="AM234" s="2421"/>
      <c r="AN234" s="2408"/>
      <c r="AO234" s="2408"/>
      <c r="AP234" s="2409"/>
      <c r="AQ234" s="2422" t="s">
        <v>1931</v>
      </c>
      <c r="AR234" s="2419"/>
      <c r="AS234" s="2365"/>
    </row>
    <row r="235" spans="1:45" ht="20.25" customHeight="1">
      <c r="B235" s="2406"/>
      <c r="D235" s="3188" t="s">
        <v>2358</v>
      </c>
      <c r="E235" s="3188"/>
      <c r="F235" s="3188"/>
      <c r="G235" s="3188"/>
      <c r="H235" s="3188"/>
      <c r="I235" s="2418" t="s">
        <v>392</v>
      </c>
      <c r="J235" s="2419"/>
      <c r="K235" s="2408"/>
      <c r="L235" s="2409"/>
      <c r="M235" s="2418" t="s">
        <v>392</v>
      </c>
      <c r="N235" s="2420"/>
      <c r="O235" s="2419"/>
      <c r="P235" s="2419"/>
      <c r="Q235" s="2409"/>
      <c r="R235" s="2418" t="s">
        <v>392</v>
      </c>
      <c r="S235" s="2419"/>
      <c r="T235" s="2408"/>
      <c r="U235" s="2409"/>
      <c r="V235" s="2418" t="s">
        <v>392</v>
      </c>
      <c r="W235" s="2419"/>
      <c r="X235" s="2408"/>
      <c r="Y235" s="2409"/>
      <c r="Z235" s="2418" t="s">
        <v>6455</v>
      </c>
      <c r="AA235" s="2421"/>
      <c r="AB235" s="2408"/>
      <c r="AC235" s="2409"/>
      <c r="AD235" s="2418" t="s">
        <v>392</v>
      </c>
      <c r="AE235" s="2421"/>
      <c r="AF235" s="2408"/>
      <c r="AG235" s="2409"/>
      <c r="AH235" s="2418" t="s">
        <v>392</v>
      </c>
      <c r="AI235" s="2421"/>
      <c r="AJ235" s="2408"/>
      <c r="AK235" s="2409"/>
      <c r="AL235" s="2418" t="s">
        <v>392</v>
      </c>
      <c r="AM235" s="2421"/>
      <c r="AN235" s="2408"/>
      <c r="AO235" s="2408"/>
      <c r="AP235" s="2409"/>
      <c r="AQ235" s="2422" t="s">
        <v>392</v>
      </c>
      <c r="AR235" s="2419"/>
      <c r="AS235" s="2365"/>
    </row>
    <row r="236" spans="1:45" ht="20.25" customHeight="1">
      <c r="B236" s="2406"/>
      <c r="D236" s="3189" t="s">
        <v>2437</v>
      </c>
      <c r="E236" s="3189"/>
      <c r="F236" s="3189"/>
      <c r="G236" s="3189"/>
      <c r="H236" s="3189"/>
      <c r="I236" s="2418" t="s">
        <v>391</v>
      </c>
      <c r="J236" s="2419"/>
      <c r="K236" s="2408"/>
      <c r="L236" s="2409"/>
      <c r="M236" s="2418" t="s">
        <v>288</v>
      </c>
      <c r="N236" s="2420"/>
      <c r="O236" s="2419"/>
      <c r="P236" s="2419"/>
      <c r="Q236" s="2409"/>
      <c r="R236" s="2418" t="s">
        <v>391</v>
      </c>
      <c r="S236" s="2419"/>
      <c r="T236" s="2408"/>
      <c r="U236" s="2409"/>
      <c r="V236" s="2418" t="s">
        <v>391</v>
      </c>
      <c r="W236" s="2419"/>
      <c r="X236" s="2408"/>
      <c r="Y236" s="2409"/>
      <c r="Z236" s="2418" t="s">
        <v>391</v>
      </c>
      <c r="AA236" s="2421"/>
      <c r="AB236" s="2408"/>
      <c r="AC236" s="2409"/>
      <c r="AD236" s="2418" t="s">
        <v>391</v>
      </c>
      <c r="AE236" s="2421"/>
      <c r="AF236" s="2408"/>
      <c r="AG236" s="2409"/>
      <c r="AH236" s="2418" t="s">
        <v>391</v>
      </c>
      <c r="AI236" s="2421"/>
      <c r="AJ236" s="2408"/>
      <c r="AK236" s="2409"/>
      <c r="AL236" s="2418" t="s">
        <v>391</v>
      </c>
      <c r="AM236" s="2421"/>
      <c r="AN236" s="2408"/>
      <c r="AO236" s="2408"/>
      <c r="AP236" s="2409"/>
      <c r="AQ236" s="2422" t="s">
        <v>391</v>
      </c>
      <c r="AR236" s="2419"/>
      <c r="AS236" s="2365"/>
    </row>
    <row r="237" spans="1:45" ht="20.25" customHeight="1">
      <c r="B237" s="2406"/>
      <c r="D237" s="2423"/>
      <c r="E237" s="974"/>
      <c r="F237" s="974"/>
      <c r="G237" s="2408"/>
      <c r="H237" s="2424"/>
      <c r="I237" s="2425"/>
      <c r="J237" s="2419"/>
      <c r="K237" s="2408"/>
      <c r="L237" s="3190" t="s">
        <v>6456</v>
      </c>
      <c r="M237" s="3190"/>
      <c r="N237" s="3190"/>
      <c r="O237" s="2419"/>
      <c r="P237" s="2419"/>
      <c r="Q237" s="2409"/>
      <c r="S237" s="2419"/>
      <c r="T237" s="2408"/>
      <c r="U237" s="2409"/>
      <c r="V237" s="2425"/>
      <c r="W237" s="2419"/>
      <c r="X237" s="2408"/>
      <c r="Y237" s="2409"/>
      <c r="Z237" s="2425"/>
      <c r="AA237" s="2421"/>
      <c r="AB237" s="2408"/>
      <c r="AC237" s="2409"/>
      <c r="AD237" s="2425"/>
      <c r="AE237" s="2421"/>
      <c r="AF237" s="2408"/>
      <c r="AG237" s="2409"/>
      <c r="AH237" s="2425"/>
      <c r="AI237" s="2421"/>
      <c r="AJ237" s="2408"/>
      <c r="AK237" s="2409"/>
      <c r="AL237" s="2425"/>
      <c r="AM237" s="2421"/>
      <c r="AN237" s="2408"/>
      <c r="AO237" s="2408"/>
      <c r="AP237" s="2409"/>
      <c r="AQ237" s="2359"/>
      <c r="AR237" s="2419"/>
      <c r="AS237" s="2365"/>
    </row>
    <row r="238" spans="1:45">
      <c r="B238" s="2426"/>
      <c r="C238" s="2427"/>
      <c r="D238" s="3184"/>
      <c r="E238" s="3184"/>
      <c r="F238" s="3184"/>
      <c r="G238" s="3184"/>
      <c r="H238" s="3184"/>
      <c r="I238" s="2428"/>
      <c r="J238" s="2419"/>
      <c r="M238" s="2428"/>
      <c r="N238" s="2420"/>
      <c r="O238" s="2419"/>
      <c r="P238" s="2419"/>
      <c r="R238" s="2428"/>
      <c r="S238" s="2419"/>
      <c r="V238" s="2428"/>
      <c r="W238" s="2419"/>
      <c r="Z238" s="2428"/>
      <c r="AA238" s="2421"/>
      <c r="AD238" s="2428"/>
      <c r="AE238" s="2421"/>
      <c r="AH238" s="2428"/>
      <c r="AI238" s="2421"/>
      <c r="AL238" s="2428"/>
      <c r="AM238" s="2421"/>
      <c r="AN238" s="2429"/>
      <c r="AP238" s="2430"/>
      <c r="AQ238" s="3192"/>
      <c r="AR238" s="3193"/>
      <c r="AS238" s="973"/>
    </row>
    <row r="239" spans="1:45">
      <c r="A239" s="871"/>
      <c r="B239" s="2431"/>
      <c r="C239" s="2432"/>
      <c r="D239" s="3184"/>
      <c r="E239" s="3184"/>
      <c r="F239" s="3184"/>
      <c r="G239" s="3184"/>
      <c r="H239" s="3184"/>
      <c r="I239" s="2433"/>
      <c r="J239" s="2353"/>
      <c r="L239" s="2353"/>
      <c r="M239" s="2433"/>
      <c r="N239" s="2434"/>
      <c r="O239" s="2353"/>
      <c r="P239" s="2353"/>
      <c r="Q239" s="2353"/>
      <c r="R239" s="2433"/>
      <c r="S239" s="2353"/>
      <c r="U239" s="2353"/>
      <c r="V239" s="2433"/>
      <c r="W239" s="2353"/>
      <c r="Y239" s="2353"/>
      <c r="Z239" s="2433"/>
      <c r="AA239" s="2429"/>
      <c r="AC239" s="2353"/>
      <c r="AD239" s="2433"/>
      <c r="AE239" s="2429"/>
      <c r="AG239" s="2353"/>
      <c r="AH239" s="2433"/>
      <c r="AI239" s="2429"/>
      <c r="AK239" s="2353"/>
      <c r="AL239" s="2433"/>
      <c r="AM239" s="2429"/>
      <c r="AN239" s="2429"/>
      <c r="AP239" s="2430"/>
      <c r="AQ239" s="2435"/>
      <c r="AR239" s="2360"/>
      <c r="AS239" s="973"/>
    </row>
    <row r="240" spans="1:45" ht="30" customHeight="1">
      <c r="A240" s="871"/>
      <c r="B240" s="2431"/>
      <c r="C240" s="2432"/>
      <c r="D240" s="3184" t="s">
        <v>2441</v>
      </c>
      <c r="E240" s="3184"/>
      <c r="F240" s="3184"/>
      <c r="G240" s="3184"/>
      <c r="H240" s="3184"/>
      <c r="I240" s="2418" t="s">
        <v>392</v>
      </c>
      <c r="J240" s="2353"/>
      <c r="L240" s="2353"/>
      <c r="M240" s="2418" t="s">
        <v>391</v>
      </c>
      <c r="N240" s="2434"/>
      <c r="O240" s="2353"/>
      <c r="P240" s="2353"/>
      <c r="Q240" s="2353"/>
      <c r="R240" s="2418" t="s">
        <v>392</v>
      </c>
      <c r="S240" s="2353"/>
      <c r="U240" s="2353"/>
      <c r="V240" s="2418" t="s">
        <v>391</v>
      </c>
      <c r="W240" s="2353"/>
      <c r="Y240" s="2353"/>
      <c r="Z240" s="2418" t="s">
        <v>391</v>
      </c>
      <c r="AA240" s="2436"/>
      <c r="AC240" s="2353"/>
      <c r="AD240" s="2418" t="s">
        <v>391</v>
      </c>
      <c r="AE240" s="2436"/>
      <c r="AG240" s="2353"/>
      <c r="AH240" s="2418" t="s">
        <v>391</v>
      </c>
      <c r="AI240" s="2436"/>
      <c r="AK240" s="2436"/>
      <c r="AL240" s="2437" t="s">
        <v>392</v>
      </c>
      <c r="AM240" s="2436"/>
      <c r="AN240" s="2436"/>
      <c r="AP240" s="2436"/>
      <c r="AQ240" s="2418" t="s">
        <v>392</v>
      </c>
      <c r="AR240" s="2438"/>
      <c r="AS240" s="2439"/>
    </row>
    <row r="241" spans="1:44" s="2440" customFormat="1" ht="30">
      <c r="B241" s="2441"/>
      <c r="C241" s="2442"/>
      <c r="D241" s="3191" t="s">
        <v>2442</v>
      </c>
      <c r="E241" s="3191"/>
      <c r="F241" s="3191"/>
      <c r="G241" s="3191"/>
      <c r="H241" s="3191"/>
      <c r="I241" s="2443" t="s">
        <v>6457</v>
      </c>
      <c r="J241" s="2444"/>
      <c r="K241" s="2444"/>
      <c r="L241" s="2445"/>
      <c r="M241" s="2446"/>
      <c r="N241" s="2447"/>
      <c r="O241" s="2445"/>
      <c r="P241" s="2445"/>
      <c r="Q241" s="2444"/>
      <c r="R241" s="2443" t="s">
        <v>6458</v>
      </c>
      <c r="S241" s="2444"/>
      <c r="T241" s="2444"/>
      <c r="U241" s="2444"/>
      <c r="V241" s="2443"/>
      <c r="W241" s="2444"/>
      <c r="X241" s="2444"/>
      <c r="Y241" s="2444"/>
      <c r="Z241" s="2443"/>
      <c r="AA241" s="2448"/>
      <c r="AB241" s="2444"/>
      <c r="AC241" s="2444"/>
      <c r="AD241" s="2443"/>
      <c r="AE241" s="2448"/>
      <c r="AF241" s="2444"/>
      <c r="AG241" s="2444"/>
      <c r="AH241" s="2443"/>
      <c r="AI241" s="2448"/>
      <c r="AJ241" s="2444"/>
      <c r="AK241" s="2444"/>
      <c r="AL241" s="2443" t="s">
        <v>6458</v>
      </c>
      <c r="AM241" s="2448"/>
      <c r="AN241" s="2444"/>
      <c r="AO241" s="2444"/>
      <c r="AP241" s="2449" t="s">
        <v>2442</v>
      </c>
      <c r="AQ241" s="3194" t="s">
        <v>2513</v>
      </c>
      <c r="AR241" s="3194"/>
    </row>
    <row r="242" spans="1:44">
      <c r="A242" s="871"/>
      <c r="B242" s="2431"/>
      <c r="C242" s="2432"/>
      <c r="D242" s="3184" t="s">
        <v>2440</v>
      </c>
      <c r="E242" s="3184"/>
      <c r="F242" s="3184"/>
      <c r="G242" s="3184"/>
      <c r="H242" s="3184"/>
      <c r="I242" s="2433"/>
      <c r="J242" s="2353"/>
      <c r="L242" s="2353"/>
      <c r="M242" s="2433"/>
      <c r="N242" s="2434"/>
      <c r="O242" s="2353"/>
      <c r="P242" s="2353"/>
      <c r="Q242" s="2353"/>
      <c r="R242" s="2433"/>
      <c r="S242" s="2353"/>
      <c r="U242" s="2353"/>
      <c r="V242" s="2433"/>
      <c r="W242" s="2353"/>
      <c r="Y242" s="2353"/>
      <c r="Z242" s="2433"/>
      <c r="AA242" s="2429"/>
      <c r="AC242" s="2353"/>
      <c r="AD242" s="2433"/>
      <c r="AE242" s="2429"/>
      <c r="AG242" s="2353"/>
      <c r="AH242" s="2433"/>
      <c r="AI242" s="2429"/>
      <c r="AK242" s="2353"/>
      <c r="AL242" s="2433"/>
      <c r="AM242" s="2429"/>
      <c r="AP242" s="2409" t="s">
        <v>2440</v>
      </c>
      <c r="AQ242" s="2450" t="s">
        <v>2514</v>
      </c>
      <c r="AR242" s="2438"/>
    </row>
    <row r="243" spans="1:44">
      <c r="A243" s="871"/>
      <c r="B243" s="2431"/>
      <c r="C243" s="2432"/>
      <c r="D243" s="2451"/>
      <c r="E243" s="2452"/>
      <c r="F243" s="2452"/>
      <c r="H243" s="2430"/>
      <c r="I243" s="2453"/>
      <c r="J243" s="2353"/>
      <c r="L243" s="2454"/>
      <c r="M243" s="2455"/>
      <c r="N243" s="2434"/>
      <c r="O243" s="2454"/>
      <c r="P243" s="2454"/>
      <c r="Q243" s="2353"/>
      <c r="R243" s="2453"/>
      <c r="S243" s="2353"/>
      <c r="U243" s="2353"/>
      <c r="V243" s="2453"/>
      <c r="W243" s="2353"/>
      <c r="Y243" s="2353"/>
      <c r="Z243" s="2453"/>
      <c r="AA243" s="2429"/>
      <c r="AC243" s="2353"/>
      <c r="AD243" s="2453"/>
      <c r="AE243" s="2429"/>
      <c r="AG243" s="2353"/>
      <c r="AH243" s="2453"/>
      <c r="AI243" s="2429"/>
      <c r="AK243" s="2353"/>
      <c r="AL243" s="2453"/>
      <c r="AM243" s="2429"/>
      <c r="AP243" s="2430"/>
      <c r="AQ243" s="2425"/>
      <c r="AR243" s="2425"/>
    </row>
    <row r="244" spans="1:44" s="2365" customFormat="1">
      <c r="B244" s="2456"/>
      <c r="C244" s="2457"/>
      <c r="D244" s="2451"/>
      <c r="E244" s="2452"/>
      <c r="F244" s="2452"/>
      <c r="G244" s="2408"/>
      <c r="H244" s="2430" t="s">
        <v>6459</v>
      </c>
      <c r="I244" s="2458" t="s">
        <v>6460</v>
      </c>
      <c r="J244" s="2408"/>
      <c r="K244" s="2408"/>
      <c r="L244" s="2459"/>
      <c r="M244" s="2460" t="s">
        <v>6461</v>
      </c>
      <c r="N244" s="2461"/>
      <c r="O244" s="2459"/>
      <c r="P244" s="2459"/>
      <c r="Q244" s="2408"/>
      <c r="R244" s="2462" t="s">
        <v>6462</v>
      </c>
      <c r="S244" s="2408"/>
      <c r="T244" s="2408"/>
      <c r="U244" s="2408"/>
      <c r="V244" s="2450" t="s">
        <v>6463</v>
      </c>
      <c r="W244" s="2408"/>
      <c r="X244" s="2408"/>
      <c r="Y244" s="2408"/>
      <c r="Z244" s="2458" t="s">
        <v>6464</v>
      </c>
      <c r="AA244" s="2463"/>
      <c r="AB244" s="2408"/>
      <c r="AC244" s="2408"/>
      <c r="AD244" s="2458" t="s">
        <v>6465</v>
      </c>
      <c r="AE244" s="2463"/>
      <c r="AF244" s="2408"/>
      <c r="AG244" s="2408"/>
      <c r="AH244" s="2450" t="s">
        <v>6466</v>
      </c>
      <c r="AI244" s="2463"/>
      <c r="AJ244" s="2408"/>
      <c r="AK244" s="2408"/>
      <c r="AL244" s="2450" t="s">
        <v>6467</v>
      </c>
      <c r="AM244" s="2463"/>
      <c r="AN244" s="2408"/>
      <c r="AO244" s="2408"/>
      <c r="AP244" s="2430"/>
      <c r="AQ244" s="2464" t="s">
        <v>6468</v>
      </c>
      <c r="AR244" s="2425"/>
    </row>
    <row r="245" spans="1:44">
      <c r="A245" s="871"/>
      <c r="B245" s="2431"/>
      <c r="C245" s="2432"/>
      <c r="D245" s="2442"/>
      <c r="E245" s="871"/>
      <c r="F245" s="871"/>
      <c r="H245" s="2353"/>
      <c r="I245" s="2353"/>
      <c r="J245" s="2353"/>
      <c r="L245" s="2454"/>
      <c r="M245" s="2454"/>
      <c r="N245" s="2434"/>
      <c r="O245" s="2454"/>
      <c r="P245" s="2454"/>
      <c r="Q245" s="2353"/>
      <c r="R245" s="2353"/>
      <c r="S245" s="2353"/>
      <c r="U245" s="2353"/>
      <c r="V245" s="2353"/>
      <c r="W245" s="2353"/>
      <c r="Y245" s="2353"/>
      <c r="Z245" s="2353"/>
      <c r="AA245" s="2429"/>
      <c r="AC245" s="2353"/>
      <c r="AD245" s="2353"/>
      <c r="AE245" s="2429"/>
      <c r="AG245" s="2353"/>
      <c r="AH245" s="2353"/>
      <c r="AI245" s="2429"/>
      <c r="AK245" s="2353"/>
      <c r="AL245" s="2353"/>
      <c r="AM245" s="2429"/>
      <c r="AP245" s="2353"/>
      <c r="AQ245" s="871"/>
      <c r="AR245" s="2353"/>
    </row>
    <row r="246" spans="1:44" ht="15.75">
      <c r="A246" s="871"/>
      <c r="B246" s="2465"/>
      <c r="C246" s="2431"/>
      <c r="D246" s="2441"/>
      <c r="E246" s="871"/>
      <c r="F246" s="871"/>
      <c r="H246" s="2353"/>
      <c r="J246" s="2353"/>
      <c r="L246" s="2454"/>
      <c r="M246" s="2454"/>
      <c r="N246" s="2434"/>
      <c r="O246" s="2454"/>
      <c r="P246" s="2454"/>
      <c r="Q246" s="2353"/>
      <c r="R246" s="2353"/>
      <c r="S246" s="2353"/>
      <c r="U246" s="2353"/>
      <c r="V246" s="2353"/>
      <c r="W246" s="2353"/>
      <c r="Y246" s="2353"/>
      <c r="Z246" s="2353"/>
      <c r="AA246" s="2429"/>
      <c r="AC246" s="2353"/>
      <c r="AD246" s="2353"/>
      <c r="AE246" s="2429"/>
      <c r="AG246" s="2353"/>
      <c r="AH246" s="2353"/>
      <c r="AI246" s="2429"/>
      <c r="AK246" s="2353"/>
      <c r="AL246" s="2353"/>
      <c r="AM246" s="2429"/>
      <c r="AP246" s="2353"/>
      <c r="AQ246" s="871"/>
      <c r="AR246" s="2353"/>
    </row>
    <row r="247" spans="1:44" ht="15.75">
      <c r="A247" s="871"/>
      <c r="B247" s="2466"/>
      <c r="C247" s="2467"/>
      <c r="D247" s="2468"/>
      <c r="E247" s="871"/>
      <c r="F247" s="871"/>
      <c r="H247" s="2353"/>
      <c r="J247" s="2353"/>
      <c r="L247" s="2454"/>
      <c r="M247" s="2454"/>
      <c r="N247" s="2434"/>
      <c r="O247" s="2454"/>
      <c r="P247" s="2454"/>
      <c r="Q247" s="2353"/>
      <c r="R247" s="2353"/>
      <c r="S247" s="2353"/>
      <c r="U247" s="2353"/>
      <c r="V247" s="2353"/>
      <c r="W247" s="2353"/>
      <c r="Y247" s="2353"/>
      <c r="Z247" s="2353"/>
      <c r="AA247" s="2429"/>
      <c r="AC247" s="2353"/>
      <c r="AD247" s="2353"/>
      <c r="AE247" s="2429"/>
      <c r="AG247" s="2353"/>
      <c r="AH247" s="2465" t="s">
        <v>2227</v>
      </c>
      <c r="AI247" s="2429"/>
      <c r="AK247" s="2353"/>
      <c r="AL247" s="2353"/>
      <c r="AM247" s="2429"/>
      <c r="AP247" s="2353"/>
      <c r="AQ247" s="871"/>
      <c r="AR247" s="2353"/>
    </row>
    <row r="248" spans="1:44">
      <c r="A248" s="871"/>
      <c r="B248" s="2469"/>
      <c r="C248" s="2467"/>
      <c r="D248" s="2468"/>
      <c r="E248" s="871"/>
      <c r="F248" s="871"/>
      <c r="H248" s="2353"/>
      <c r="J248" s="2353"/>
      <c r="L248" s="2454"/>
      <c r="M248" s="2454"/>
      <c r="N248" s="2434"/>
      <c r="O248" s="2454"/>
      <c r="P248" s="2454"/>
      <c r="Q248" s="2353"/>
      <c r="R248" s="2353"/>
      <c r="S248" s="2353"/>
      <c r="U248" s="2353"/>
      <c r="V248" s="2353"/>
      <c r="W248" s="2353"/>
      <c r="Y248" s="2353"/>
      <c r="Z248" s="2353"/>
      <c r="AA248" s="2429"/>
      <c r="AC248" s="2353"/>
      <c r="AD248" s="2353"/>
      <c r="AE248" s="2429"/>
      <c r="AG248" s="2353"/>
      <c r="AH248" s="3195" t="s">
        <v>2228</v>
      </c>
      <c r="AI248" s="3195"/>
      <c r="AK248" s="3196" t="s">
        <v>2512</v>
      </c>
      <c r="AL248" s="3196"/>
      <c r="AM248" s="2429"/>
      <c r="AP248" s="2353"/>
      <c r="AQ248" s="871"/>
      <c r="AR248" s="2353"/>
    </row>
    <row r="249" spans="1:44" ht="15.75">
      <c r="A249" s="871"/>
      <c r="B249" s="2470"/>
      <c r="C249" s="2467"/>
      <c r="D249" s="2471"/>
      <c r="E249" s="871"/>
      <c r="F249" s="871"/>
      <c r="H249" s="2353"/>
      <c r="J249" s="2353"/>
      <c r="L249" s="2454"/>
      <c r="M249" s="2454"/>
      <c r="N249" s="2434"/>
      <c r="O249" s="2454"/>
      <c r="P249" s="2454"/>
      <c r="Q249" s="2353"/>
      <c r="R249" s="2353"/>
      <c r="S249" s="2353"/>
      <c r="U249" s="2353"/>
      <c r="V249" s="2353"/>
      <c r="W249" s="2353"/>
      <c r="Y249" s="2353"/>
      <c r="Z249" s="2353"/>
      <c r="AA249" s="2429"/>
      <c r="AC249" s="2353"/>
      <c r="AD249" s="2353"/>
      <c r="AE249" s="2429"/>
      <c r="AG249" s="2353"/>
      <c r="AH249" s="3199" t="s">
        <v>2230</v>
      </c>
      <c r="AI249" s="3199"/>
      <c r="AK249" s="3200" t="s">
        <v>2231</v>
      </c>
      <c r="AL249" s="3200"/>
      <c r="AM249" s="2429"/>
      <c r="AP249" s="2353"/>
      <c r="AQ249" s="871"/>
      <c r="AR249" s="2353"/>
    </row>
    <row r="250" spans="1:44" ht="15.75">
      <c r="A250" s="871"/>
      <c r="B250" s="2466"/>
      <c r="C250" s="2467"/>
      <c r="D250" s="2468"/>
      <c r="E250" s="871"/>
      <c r="F250" s="871"/>
      <c r="H250" s="2353"/>
      <c r="I250" s="2353"/>
      <c r="J250" s="2353"/>
      <c r="L250" s="2454"/>
      <c r="M250" s="2454"/>
      <c r="N250" s="2434"/>
      <c r="O250" s="2454"/>
      <c r="P250" s="2454"/>
      <c r="Q250" s="2353"/>
      <c r="R250" s="2353"/>
      <c r="S250" s="2353"/>
      <c r="U250" s="2353"/>
      <c r="V250" s="2353"/>
      <c r="W250" s="2353"/>
      <c r="Y250" s="2353"/>
      <c r="Z250" s="2353"/>
      <c r="AA250" s="2429"/>
      <c r="AC250" s="2353"/>
      <c r="AD250" s="2353"/>
      <c r="AE250" s="2429"/>
      <c r="AG250" s="2353"/>
      <c r="AH250" s="3197" t="s">
        <v>2232</v>
      </c>
      <c r="AI250" s="3197"/>
      <c r="AK250" s="3198" t="s">
        <v>2233</v>
      </c>
      <c r="AL250" s="3198"/>
      <c r="AM250" s="2429"/>
      <c r="AP250" s="2353"/>
      <c r="AQ250" s="871"/>
      <c r="AR250" s="2353"/>
    </row>
    <row r="251" spans="1:44" ht="15.75">
      <c r="A251" s="871"/>
      <c r="B251" s="2466"/>
      <c r="C251" s="2467"/>
      <c r="D251" s="2468"/>
      <c r="E251" s="871"/>
      <c r="F251" s="871"/>
      <c r="H251" s="2353"/>
      <c r="I251" s="2353"/>
      <c r="J251" s="2353"/>
      <c r="L251" s="2454"/>
      <c r="M251" s="2454"/>
      <c r="N251" s="2434"/>
      <c r="O251" s="2454"/>
      <c r="P251" s="2454"/>
      <c r="Q251" s="2353"/>
      <c r="R251" s="2353"/>
      <c r="S251" s="2353"/>
      <c r="U251" s="2353"/>
      <c r="V251" s="2353"/>
      <c r="W251" s="2353"/>
      <c r="Y251" s="2353"/>
      <c r="Z251" s="2353"/>
      <c r="AA251" s="2429"/>
      <c r="AC251" s="2353"/>
      <c r="AD251" s="2353"/>
      <c r="AE251" s="2429"/>
      <c r="AG251" s="2353"/>
      <c r="AH251" s="3201" t="s">
        <v>2511</v>
      </c>
      <c r="AI251" s="3201"/>
      <c r="AK251" s="3200" t="s">
        <v>2510</v>
      </c>
      <c r="AL251" s="3200"/>
      <c r="AM251" s="2429"/>
      <c r="AP251" s="2353"/>
      <c r="AQ251" s="871"/>
      <c r="AR251" s="2353"/>
    </row>
    <row r="252" spans="1:44" ht="15.75">
      <c r="A252" s="871"/>
      <c r="B252" s="2472"/>
      <c r="C252" s="973"/>
      <c r="D252" s="2473"/>
      <c r="E252" s="871"/>
      <c r="F252" s="871"/>
      <c r="H252" s="2353"/>
      <c r="I252" s="2353"/>
      <c r="J252" s="2353"/>
      <c r="L252" s="2353"/>
      <c r="M252" s="2454"/>
      <c r="N252" s="2434"/>
      <c r="O252" s="2454"/>
      <c r="P252" s="2454"/>
      <c r="Q252" s="2353"/>
      <c r="R252" s="2353"/>
      <c r="S252" s="2353"/>
      <c r="U252" s="2353"/>
      <c r="V252" s="2353"/>
      <c r="W252" s="2353"/>
      <c r="Y252" s="2353"/>
      <c r="Z252" s="2353"/>
      <c r="AA252" s="2429"/>
      <c r="AC252" s="2353"/>
      <c r="AD252" s="2353"/>
      <c r="AE252" s="2429"/>
      <c r="AG252" s="2353"/>
      <c r="AH252" s="3195" t="s">
        <v>2509</v>
      </c>
      <c r="AI252" s="3195"/>
      <c r="AK252" s="3196" t="s">
        <v>2508</v>
      </c>
      <c r="AL252" s="3196"/>
      <c r="AM252" s="2429"/>
      <c r="AP252" s="2353"/>
      <c r="AQ252" s="871"/>
      <c r="AR252" s="2353"/>
    </row>
    <row r="253" spans="1:44">
      <c r="A253" s="871"/>
      <c r="B253" s="2474"/>
      <c r="C253" s="973"/>
      <c r="D253" s="2473"/>
      <c r="E253" s="871"/>
      <c r="F253" s="871"/>
      <c r="H253" s="2353"/>
      <c r="I253" s="2353"/>
      <c r="J253" s="2353"/>
      <c r="L253" s="2353"/>
      <c r="M253" s="2454"/>
      <c r="N253" s="2434"/>
      <c r="O253" s="2454"/>
      <c r="P253" s="2454"/>
      <c r="Q253" s="2353"/>
      <c r="R253" s="2353"/>
      <c r="S253" s="2353"/>
      <c r="U253" s="2353"/>
      <c r="V253" s="2353"/>
      <c r="W253" s="2353"/>
      <c r="Y253" s="2353"/>
      <c r="Z253" s="2353"/>
      <c r="AA253" s="2429"/>
      <c r="AC253" s="2353"/>
      <c r="AD253" s="2353"/>
      <c r="AE253" s="2429"/>
      <c r="AG253" s="2353"/>
      <c r="AH253" s="3204" t="s">
        <v>6469</v>
      </c>
      <c r="AI253" s="3204"/>
      <c r="AK253" s="3205" t="s">
        <v>6470</v>
      </c>
      <c r="AL253" s="3205"/>
      <c r="AM253" s="2429"/>
      <c r="AP253" s="2353"/>
      <c r="AQ253" s="871"/>
      <c r="AR253" s="2353"/>
    </row>
    <row r="254" spans="1:44" ht="15.75">
      <c r="A254" s="871"/>
      <c r="B254" s="2474"/>
      <c r="C254" s="973"/>
      <c r="D254" s="2473"/>
      <c r="E254" s="871"/>
      <c r="F254" s="871"/>
      <c r="H254" s="2353"/>
      <c r="I254" s="2353"/>
      <c r="J254" s="2353"/>
      <c r="L254" s="2459"/>
      <c r="M254" s="2454"/>
      <c r="N254" s="2434"/>
      <c r="O254" s="2454"/>
      <c r="P254" s="2454"/>
      <c r="Q254" s="2353"/>
      <c r="R254" s="2353"/>
      <c r="S254" s="2353"/>
      <c r="U254" s="2353"/>
      <c r="V254" s="2353"/>
      <c r="W254" s="2353"/>
      <c r="Y254" s="2353"/>
      <c r="Z254" s="2353"/>
      <c r="AA254" s="2429"/>
      <c r="AC254" s="2353"/>
      <c r="AD254" s="2353"/>
      <c r="AE254" s="2429"/>
      <c r="AG254" s="2353"/>
      <c r="AH254" s="3202" t="s">
        <v>6471</v>
      </c>
      <c r="AI254" s="3202"/>
      <c r="AK254" s="3203" t="s">
        <v>6472</v>
      </c>
      <c r="AL254" s="3203"/>
      <c r="AM254" s="2429"/>
      <c r="AP254" s="2353"/>
      <c r="AQ254" s="871"/>
      <c r="AR254" s="2353"/>
    </row>
    <row r="255" spans="1:44" ht="15.75">
      <c r="A255" s="871"/>
      <c r="B255" s="2474"/>
      <c r="C255" s="973"/>
      <c r="D255" s="2473"/>
      <c r="E255" s="871"/>
      <c r="F255" s="871"/>
      <c r="H255" s="2353"/>
      <c r="I255" s="2353"/>
      <c r="J255" s="2353"/>
      <c r="L255" s="2459"/>
      <c r="M255" s="2454"/>
      <c r="N255" s="2434"/>
      <c r="O255" s="2454"/>
      <c r="P255" s="2454"/>
      <c r="Q255" s="2353"/>
      <c r="R255" s="2353"/>
      <c r="S255" s="2353"/>
      <c r="U255" s="2353"/>
      <c r="V255" s="2353"/>
      <c r="W255" s="2353"/>
      <c r="Y255" s="2353"/>
      <c r="Z255" s="2353"/>
      <c r="AA255" s="2429"/>
      <c r="AC255" s="2353"/>
      <c r="AD255" s="2353"/>
      <c r="AE255" s="2429"/>
      <c r="AG255" s="2353"/>
      <c r="AH255" s="3206" t="s">
        <v>2236</v>
      </c>
      <c r="AI255" s="3206"/>
      <c r="AK255" s="3205" t="s">
        <v>2237</v>
      </c>
      <c r="AL255" s="3205"/>
      <c r="AM255" s="2429"/>
      <c r="AP255" s="2353"/>
      <c r="AQ255" s="871"/>
      <c r="AR255" s="2353"/>
    </row>
    <row r="256" spans="1:44" ht="15.75">
      <c r="A256" s="871"/>
      <c r="B256" s="2472"/>
      <c r="C256" s="973"/>
      <c r="D256" s="2473"/>
      <c r="E256" s="871"/>
      <c r="F256" s="871"/>
      <c r="H256" s="2353"/>
      <c r="I256" s="2353"/>
      <c r="J256" s="2353"/>
      <c r="L256" s="2459"/>
      <c r="M256" s="2454"/>
      <c r="N256" s="2434"/>
      <c r="O256" s="2454"/>
      <c r="P256" s="2454"/>
      <c r="Q256" s="2353"/>
      <c r="R256" s="2353"/>
      <c r="S256" s="2353"/>
      <c r="U256" s="2353"/>
      <c r="V256" s="2353"/>
      <c r="W256" s="2353"/>
      <c r="Y256" s="2353"/>
      <c r="Z256" s="2353"/>
      <c r="AA256" s="2429"/>
      <c r="AC256" s="2353"/>
      <c r="AD256" s="2353"/>
      <c r="AE256" s="2429"/>
      <c r="AG256" s="2353"/>
      <c r="AH256" s="3202" t="s">
        <v>6473</v>
      </c>
      <c r="AI256" s="3202"/>
      <c r="AK256" s="3203" t="s">
        <v>2241</v>
      </c>
      <c r="AL256" s="3203"/>
      <c r="AM256" s="2429"/>
      <c r="AP256" s="2353"/>
      <c r="AQ256" s="871"/>
      <c r="AR256" s="2353"/>
    </row>
    <row r="257" spans="1:44" ht="15.75">
      <c r="A257" s="871"/>
      <c r="B257" s="973"/>
      <c r="C257" s="973"/>
      <c r="D257" s="2475"/>
      <c r="E257" s="871"/>
      <c r="F257" s="871"/>
      <c r="H257" s="2353"/>
      <c r="I257" s="2353"/>
      <c r="J257" s="2353"/>
      <c r="N257" s="2434"/>
      <c r="Q257" s="2353"/>
      <c r="R257" s="2353"/>
      <c r="S257" s="2353"/>
      <c r="U257" s="2353"/>
      <c r="V257" s="2353"/>
      <c r="W257" s="2353"/>
      <c r="Y257" s="2353"/>
      <c r="Z257" s="2353"/>
      <c r="AA257" s="2429"/>
      <c r="AC257" s="2353"/>
      <c r="AD257" s="2353"/>
      <c r="AE257" s="2429"/>
      <c r="AG257" s="2353"/>
      <c r="AH257" s="3204" t="s">
        <v>6474</v>
      </c>
      <c r="AI257" s="3204"/>
      <c r="AK257" s="3205" t="s">
        <v>254</v>
      </c>
      <c r="AL257" s="3205"/>
      <c r="AM257" s="2429"/>
      <c r="AP257" s="2353"/>
      <c r="AQ257" s="871"/>
      <c r="AR257" s="2353"/>
    </row>
    <row r="258" spans="1:44">
      <c r="AH258" s="871"/>
    </row>
  </sheetData>
  <sheetProtection selectLockedCells="1"/>
  <mergeCells count="41">
    <mergeCell ref="AH257:AI257"/>
    <mergeCell ref="AK257:AL257"/>
    <mergeCell ref="AH253:AI253"/>
    <mergeCell ref="AK253:AL253"/>
    <mergeCell ref="AH254:AI254"/>
    <mergeCell ref="AK254:AL254"/>
    <mergeCell ref="AH255:AI255"/>
    <mergeCell ref="AK255:AL255"/>
    <mergeCell ref="AH251:AI251"/>
    <mergeCell ref="AK251:AL251"/>
    <mergeCell ref="AH252:AI252"/>
    <mergeCell ref="AK252:AL252"/>
    <mergeCell ref="AH256:AI256"/>
    <mergeCell ref="AK256:AL256"/>
    <mergeCell ref="D242:H242"/>
    <mergeCell ref="AH248:AI248"/>
    <mergeCell ref="AK248:AL248"/>
    <mergeCell ref="AH250:AI250"/>
    <mergeCell ref="AK250:AL250"/>
    <mergeCell ref="AH249:AI249"/>
    <mergeCell ref="AK249:AL249"/>
    <mergeCell ref="D236:H236"/>
    <mergeCell ref="L237:N237"/>
    <mergeCell ref="D238:H238"/>
    <mergeCell ref="D241:H241"/>
    <mergeCell ref="AQ238:AR238"/>
    <mergeCell ref="D239:H239"/>
    <mergeCell ref="D240:H240"/>
    <mergeCell ref="AQ241:AR241"/>
    <mergeCell ref="D234:H234"/>
    <mergeCell ref="D235:H235"/>
    <mergeCell ref="AC5:AE5"/>
    <mergeCell ref="AG5:AI5"/>
    <mergeCell ref="AK5:AM5"/>
    <mergeCell ref="AP5:AR5"/>
    <mergeCell ref="E233:H233"/>
    <mergeCell ref="H5:J5"/>
    <mergeCell ref="L5:N5"/>
    <mergeCell ref="Q5:S5"/>
    <mergeCell ref="U5:W5"/>
    <mergeCell ref="Y5:AA5"/>
  </mergeCells>
  <conditionalFormatting sqref="S7:S230 Q7:Q82 Q85:Q230 U13 H200">
    <cfRule type="cellIs" dxfId="8" priority="1" operator="equal">
      <formula>"d"</formula>
    </cfRule>
  </conditionalFormatting>
  <pageMargins left="0.82" right="0.45" top="0.73" bottom="0.75" header="0.3" footer="0.3"/>
  <pageSetup paperSize="3" scale="53" fitToWidth="2" fitToHeight="8" pageOrder="overThenDown" orientation="landscape" r:id="rId1"/>
  <headerFooter>
    <oddHeader>&amp;L&amp;G&amp;C&amp;"Copperplate Gothic Light,Bold"&amp;14CITY OF SAN ANGELO&amp;"-,Regular"
Bid Sheet  RFB No: FD-04-14/EMS Supplies / October 23, 2014 2:00pm</oddHeader>
    <oddFooter xml:space="preserve">&amp;L&amp;8&amp;Z&amp;F&amp;RPage &amp;P of &amp;N </oddFooter>
  </headerFooter>
  <rowBreaks count="2" manualBreakCount="2">
    <brk id="183" max="44" man="1"/>
    <brk id="239" max="44" man="1"/>
  </rowBreaks>
  <colBreaks count="1" manualBreakCount="1">
    <brk id="23" min="1" max="257" man="1"/>
  </colBreaks>
  <legacyDrawingHF r:id="rId2"/>
</worksheet>
</file>

<file path=xl/worksheets/sheet22.xml><?xml version="1.0" encoding="utf-8"?>
<worksheet xmlns="http://schemas.openxmlformats.org/spreadsheetml/2006/main" xmlns:r="http://schemas.openxmlformats.org/officeDocument/2006/relationships">
  <dimension ref="A1:D66"/>
  <sheetViews>
    <sheetView workbookViewId="0"/>
  </sheetViews>
  <sheetFormatPr defaultRowHeight="12"/>
  <cols>
    <col min="1" max="1" width="42.140625" style="32" customWidth="1"/>
    <col min="2" max="3" width="8.85546875" style="32" customWidth="1"/>
    <col min="4" max="4" width="10.7109375" style="32" customWidth="1"/>
    <col min="5" max="16384" width="9.140625" style="32"/>
  </cols>
  <sheetData>
    <row r="1" spans="1:4">
      <c r="A1" s="211" t="s">
        <v>471</v>
      </c>
      <c r="B1" s="211"/>
      <c r="C1" s="211"/>
      <c r="D1" s="211"/>
    </row>
    <row r="2" spans="1:4">
      <c r="A2" s="189" t="s">
        <v>413</v>
      </c>
      <c r="B2" s="190" t="s">
        <v>414</v>
      </c>
      <c r="C2" s="190" t="s">
        <v>469</v>
      </c>
      <c r="D2" s="190" t="s">
        <v>301</v>
      </c>
    </row>
    <row r="3" spans="1:4">
      <c r="A3" s="191" t="s">
        <v>415</v>
      </c>
      <c r="B3" s="192">
        <v>5</v>
      </c>
      <c r="C3" s="201">
        <v>850</v>
      </c>
      <c r="D3" s="201">
        <f>+B3*C3</f>
        <v>4250</v>
      </c>
    </row>
    <row r="4" spans="1:4">
      <c r="A4" s="200" t="s">
        <v>416</v>
      </c>
      <c r="B4" s="110">
        <v>10</v>
      </c>
      <c r="C4" s="200">
        <v>950</v>
      </c>
      <c r="D4" s="205">
        <f>+B4*C4</f>
        <v>9500</v>
      </c>
    </row>
    <row r="5" spans="1:4">
      <c r="A5" s="191" t="s">
        <v>417</v>
      </c>
      <c r="B5" s="192">
        <v>1</v>
      </c>
      <c r="C5" s="191">
        <v>1225</v>
      </c>
      <c r="D5" s="206">
        <f>+B5*C5</f>
        <v>1225</v>
      </c>
    </row>
    <row r="6" spans="1:4">
      <c r="A6" s="200" t="s">
        <v>418</v>
      </c>
      <c r="B6" s="110">
        <v>1</v>
      </c>
      <c r="C6" s="200">
        <v>1275</v>
      </c>
      <c r="D6" s="205">
        <f>+B6*C6</f>
        <v>1275</v>
      </c>
    </row>
    <row r="7" spans="1:4" ht="12.75" thickBot="1">
      <c r="A7" s="196" t="s">
        <v>419</v>
      </c>
      <c r="B7" s="197">
        <v>1</v>
      </c>
      <c r="C7" s="196">
        <v>325</v>
      </c>
      <c r="D7" s="207">
        <f>+B7*C7</f>
        <v>325</v>
      </c>
    </row>
    <row r="8" spans="1:4" s="188" customFormat="1" ht="12.75" thickTop="1">
      <c r="A8" s="208"/>
      <c r="B8" s="209"/>
      <c r="C8" s="210" t="s">
        <v>420</v>
      </c>
      <c r="D8" s="199">
        <f>SUM(D3:D7)</f>
        <v>16575</v>
      </c>
    </row>
    <row r="9" spans="1:4">
      <c r="A9" s="198"/>
      <c r="B9" s="198"/>
      <c r="C9" s="198"/>
      <c r="D9" s="198"/>
    </row>
    <row r="10" spans="1:4">
      <c r="A10" s="189" t="s">
        <v>421</v>
      </c>
      <c r="B10" s="190" t="s">
        <v>414</v>
      </c>
      <c r="C10" s="190" t="s">
        <v>469</v>
      </c>
      <c r="D10" s="190" t="s">
        <v>301</v>
      </c>
    </row>
    <row r="11" spans="1:4">
      <c r="A11" s="191" t="s">
        <v>422</v>
      </c>
      <c r="B11" s="192">
        <v>1</v>
      </c>
      <c r="C11" s="201">
        <v>650</v>
      </c>
      <c r="D11" s="202">
        <f>+B11*C11</f>
        <v>650</v>
      </c>
    </row>
    <row r="12" spans="1:4">
      <c r="A12" s="200" t="s">
        <v>423</v>
      </c>
      <c r="B12" s="110">
        <v>1</v>
      </c>
      <c r="C12" s="200">
        <v>700</v>
      </c>
      <c r="D12" s="203">
        <f t="shared" ref="D12:D18" si="0">+B12*C12</f>
        <v>700</v>
      </c>
    </row>
    <row r="13" spans="1:4">
      <c r="A13" s="191" t="s">
        <v>424</v>
      </c>
      <c r="B13" s="192">
        <v>1</v>
      </c>
      <c r="C13" s="191">
        <v>775</v>
      </c>
      <c r="D13" s="204">
        <f t="shared" si="0"/>
        <v>775</v>
      </c>
    </row>
    <row r="14" spans="1:4">
      <c r="A14" s="200" t="s">
        <v>425</v>
      </c>
      <c r="B14" s="110">
        <v>12</v>
      </c>
      <c r="C14" s="200">
        <v>825</v>
      </c>
      <c r="D14" s="203">
        <f t="shared" si="0"/>
        <v>9900</v>
      </c>
    </row>
    <row r="15" spans="1:4">
      <c r="A15" s="191" t="s">
        <v>426</v>
      </c>
      <c r="B15" s="192">
        <v>1</v>
      </c>
      <c r="C15" s="191">
        <v>895</v>
      </c>
      <c r="D15" s="204">
        <f t="shared" si="0"/>
        <v>895</v>
      </c>
    </row>
    <row r="16" spans="1:4">
      <c r="A16" s="200" t="s">
        <v>427</v>
      </c>
      <c r="B16" s="110">
        <v>1</v>
      </c>
      <c r="C16" s="200">
        <v>925</v>
      </c>
      <c r="D16" s="203">
        <f t="shared" si="0"/>
        <v>925</v>
      </c>
    </row>
    <row r="17" spans="1:4">
      <c r="A17" s="191" t="s">
        <v>428</v>
      </c>
      <c r="B17" s="192">
        <v>1</v>
      </c>
      <c r="C17" s="191">
        <v>1075</v>
      </c>
      <c r="D17" s="204">
        <f t="shared" si="0"/>
        <v>1075</v>
      </c>
    </row>
    <row r="18" spans="1:4" ht="12.75" thickBot="1">
      <c r="A18" s="200" t="s">
        <v>429</v>
      </c>
      <c r="B18" s="110">
        <v>1</v>
      </c>
      <c r="C18" s="200">
        <v>75</v>
      </c>
      <c r="D18" s="203">
        <f t="shared" si="0"/>
        <v>75</v>
      </c>
    </row>
    <row r="19" spans="1:4" ht="12.75" thickTop="1">
      <c r="A19" s="208"/>
      <c r="B19" s="209"/>
      <c r="C19" s="210" t="s">
        <v>420</v>
      </c>
      <c r="D19" s="199">
        <f>SUM(D11:D18)</f>
        <v>14995</v>
      </c>
    </row>
    <row r="20" spans="1:4">
      <c r="A20" s="195"/>
      <c r="B20" s="195"/>
      <c r="C20" s="195"/>
      <c r="D20" s="195"/>
    </row>
    <row r="21" spans="1:4">
      <c r="A21" s="189" t="s">
        <v>430</v>
      </c>
      <c r="B21" s="190" t="s">
        <v>414</v>
      </c>
      <c r="C21" s="190" t="s">
        <v>469</v>
      </c>
      <c r="D21" s="190" t="s">
        <v>301</v>
      </c>
    </row>
    <row r="22" spans="1:4">
      <c r="A22" s="191" t="s">
        <v>431</v>
      </c>
      <c r="B22" s="192">
        <v>1</v>
      </c>
      <c r="C22" s="201">
        <v>375</v>
      </c>
      <c r="D22" s="201">
        <f>+B22*C22</f>
        <v>375</v>
      </c>
    </row>
    <row r="23" spans="1:4">
      <c r="A23" s="200" t="s">
        <v>432</v>
      </c>
      <c r="B23" s="110">
        <v>1</v>
      </c>
      <c r="C23" s="205">
        <v>435</v>
      </c>
      <c r="D23" s="205">
        <f t="shared" ref="D23:D44" si="1">+B23*C23</f>
        <v>435</v>
      </c>
    </row>
    <row r="24" spans="1:4">
      <c r="A24" s="191" t="s">
        <v>433</v>
      </c>
      <c r="B24" s="192">
        <v>1</v>
      </c>
      <c r="C24" s="206">
        <v>475</v>
      </c>
      <c r="D24" s="206">
        <f t="shared" si="1"/>
        <v>475</v>
      </c>
    </row>
    <row r="25" spans="1:4">
      <c r="A25" s="200" t="s">
        <v>434</v>
      </c>
      <c r="B25" s="110">
        <v>1</v>
      </c>
      <c r="C25" s="205">
        <v>575</v>
      </c>
      <c r="D25" s="205">
        <f t="shared" si="1"/>
        <v>575</v>
      </c>
    </row>
    <row r="26" spans="1:4">
      <c r="A26" s="191" t="s">
        <v>435</v>
      </c>
      <c r="B26" s="192">
        <v>1</v>
      </c>
      <c r="C26" s="206">
        <v>750</v>
      </c>
      <c r="D26" s="206">
        <f t="shared" si="1"/>
        <v>750</v>
      </c>
    </row>
    <row r="27" spans="1:4">
      <c r="A27" s="200" t="s">
        <v>436</v>
      </c>
      <c r="B27" s="110">
        <v>10</v>
      </c>
      <c r="C27" s="205">
        <v>800</v>
      </c>
      <c r="D27" s="205">
        <f t="shared" si="1"/>
        <v>8000</v>
      </c>
    </row>
    <row r="28" spans="1:4">
      <c r="A28" s="191" t="s">
        <v>437</v>
      </c>
      <c r="B28" s="192">
        <v>5</v>
      </c>
      <c r="C28" s="206">
        <v>950</v>
      </c>
      <c r="D28" s="206">
        <f t="shared" si="1"/>
        <v>4750</v>
      </c>
    </row>
    <row r="29" spans="1:4">
      <c r="A29" s="200" t="s">
        <v>438</v>
      </c>
      <c r="B29" s="110">
        <v>10</v>
      </c>
      <c r="C29" s="205">
        <v>1025</v>
      </c>
      <c r="D29" s="205">
        <f t="shared" si="1"/>
        <v>10250</v>
      </c>
    </row>
    <row r="30" spans="1:4">
      <c r="A30" s="191" t="s">
        <v>439</v>
      </c>
      <c r="B30" s="192">
        <v>1</v>
      </c>
      <c r="C30" s="206">
        <v>1095</v>
      </c>
      <c r="D30" s="206">
        <f t="shared" si="1"/>
        <v>1095</v>
      </c>
    </row>
    <row r="31" spans="1:4">
      <c r="A31" s="200" t="s">
        <v>440</v>
      </c>
      <c r="B31" s="110">
        <v>1</v>
      </c>
      <c r="C31" s="205">
        <v>1100</v>
      </c>
      <c r="D31" s="205">
        <f t="shared" si="1"/>
        <v>1100</v>
      </c>
    </row>
    <row r="32" spans="1:4">
      <c r="A32" s="191" t="s">
        <v>467</v>
      </c>
      <c r="B32" s="192">
        <v>5</v>
      </c>
      <c r="C32" s="206"/>
      <c r="D32" s="206">
        <f t="shared" si="1"/>
        <v>0</v>
      </c>
    </row>
    <row r="33" spans="1:4">
      <c r="A33" s="200" t="s">
        <v>468</v>
      </c>
      <c r="B33" s="110">
        <v>5</v>
      </c>
      <c r="C33" s="205"/>
      <c r="D33" s="205">
        <f t="shared" si="1"/>
        <v>0</v>
      </c>
    </row>
    <row r="34" spans="1:4">
      <c r="A34" s="191" t="s">
        <v>441</v>
      </c>
      <c r="B34" s="192">
        <v>4</v>
      </c>
      <c r="C34" s="206">
        <v>1795</v>
      </c>
      <c r="D34" s="206">
        <f t="shared" si="1"/>
        <v>7180</v>
      </c>
    </row>
    <row r="35" spans="1:4">
      <c r="A35" s="200" t="s">
        <v>442</v>
      </c>
      <c r="B35" s="110">
        <v>2</v>
      </c>
      <c r="C35" s="205">
        <v>1850</v>
      </c>
      <c r="D35" s="205">
        <f t="shared" si="1"/>
        <v>3700</v>
      </c>
    </row>
    <row r="36" spans="1:4">
      <c r="A36" s="191" t="s">
        <v>443</v>
      </c>
      <c r="B36" s="192">
        <v>1</v>
      </c>
      <c r="C36" s="206">
        <v>1995</v>
      </c>
      <c r="D36" s="206">
        <f t="shared" si="1"/>
        <v>1995</v>
      </c>
    </row>
    <row r="37" spans="1:4">
      <c r="A37" s="200" t="s">
        <v>444</v>
      </c>
      <c r="B37" s="110">
        <v>1</v>
      </c>
      <c r="C37" s="205">
        <v>1895</v>
      </c>
      <c r="D37" s="205">
        <f t="shared" si="1"/>
        <v>1895</v>
      </c>
    </row>
    <row r="38" spans="1:4">
      <c r="A38" s="191" t="s">
        <v>445</v>
      </c>
      <c r="B38" s="192">
        <v>1</v>
      </c>
      <c r="C38" s="206">
        <v>1995</v>
      </c>
      <c r="D38" s="206">
        <f t="shared" si="1"/>
        <v>1995</v>
      </c>
    </row>
    <row r="39" spans="1:4">
      <c r="A39" s="200" t="s">
        <v>446</v>
      </c>
      <c r="B39" s="110">
        <v>1</v>
      </c>
      <c r="C39" s="205">
        <v>50</v>
      </c>
      <c r="D39" s="205">
        <f t="shared" si="1"/>
        <v>50</v>
      </c>
    </row>
    <row r="40" spans="1:4">
      <c r="A40" s="191" t="s">
        <v>447</v>
      </c>
      <c r="B40" s="192">
        <v>1</v>
      </c>
      <c r="C40" s="206">
        <v>100</v>
      </c>
      <c r="D40" s="206">
        <f t="shared" si="1"/>
        <v>100</v>
      </c>
    </row>
    <row r="41" spans="1:4">
      <c r="A41" s="200" t="s">
        <v>448</v>
      </c>
      <c r="B41" s="110">
        <v>1</v>
      </c>
      <c r="C41" s="205">
        <v>150</v>
      </c>
      <c r="D41" s="205">
        <f t="shared" si="1"/>
        <v>150</v>
      </c>
    </row>
    <row r="42" spans="1:4">
      <c r="A42" s="191" t="s">
        <v>449</v>
      </c>
      <c r="B42" s="192">
        <v>1</v>
      </c>
      <c r="C42" s="206">
        <v>200</v>
      </c>
      <c r="D42" s="206">
        <f t="shared" si="1"/>
        <v>200</v>
      </c>
    </row>
    <row r="43" spans="1:4">
      <c r="A43" s="200" t="s">
        <v>450</v>
      </c>
      <c r="B43" s="110">
        <v>1</v>
      </c>
      <c r="C43" s="205">
        <v>300</v>
      </c>
      <c r="D43" s="205">
        <f t="shared" si="1"/>
        <v>300</v>
      </c>
    </row>
    <row r="44" spans="1:4" ht="12.75" thickBot="1">
      <c r="A44" s="191" t="s">
        <v>451</v>
      </c>
      <c r="B44" s="192">
        <v>1</v>
      </c>
      <c r="C44" s="206">
        <v>500</v>
      </c>
      <c r="D44" s="206">
        <f t="shared" si="1"/>
        <v>500</v>
      </c>
    </row>
    <row r="45" spans="1:4" ht="12.75" thickTop="1">
      <c r="A45" s="208"/>
      <c r="B45" s="209"/>
      <c r="C45" s="210" t="s">
        <v>420</v>
      </c>
      <c r="D45" s="199">
        <f>SUM(D22:D44)</f>
        <v>45870</v>
      </c>
    </row>
    <row r="46" spans="1:4">
      <c r="A46" s="187"/>
      <c r="B46" s="187"/>
      <c r="C46" s="187"/>
      <c r="D46" s="187"/>
    </row>
    <row r="47" spans="1:4">
      <c r="A47" s="189" t="s">
        <v>452</v>
      </c>
      <c r="B47" s="190" t="s">
        <v>414</v>
      </c>
      <c r="C47" s="190" t="s">
        <v>469</v>
      </c>
      <c r="D47" s="190" t="s">
        <v>301</v>
      </c>
    </row>
    <row r="48" spans="1:4">
      <c r="A48" s="191" t="s">
        <v>453</v>
      </c>
      <c r="B48" s="192">
        <v>1</v>
      </c>
      <c r="C48" s="201">
        <v>800</v>
      </c>
      <c r="D48" s="206">
        <f>+B48*C48</f>
        <v>800</v>
      </c>
    </row>
    <row r="49" spans="1:4">
      <c r="A49" s="200" t="s">
        <v>454</v>
      </c>
      <c r="B49" s="110">
        <v>5</v>
      </c>
      <c r="C49" s="200">
        <v>800</v>
      </c>
      <c r="D49" s="205">
        <f t="shared" ref="D49:D56" si="2">+B49*C49</f>
        <v>4000</v>
      </c>
    </row>
    <row r="50" spans="1:4">
      <c r="A50" s="191" t="s">
        <v>455</v>
      </c>
      <c r="B50" s="192">
        <v>1</v>
      </c>
      <c r="C50" s="191">
        <v>900</v>
      </c>
      <c r="D50" s="206">
        <f t="shared" si="2"/>
        <v>900</v>
      </c>
    </row>
    <row r="51" spans="1:4">
      <c r="A51" s="200" t="s">
        <v>456</v>
      </c>
      <c r="B51" s="110">
        <v>1</v>
      </c>
      <c r="C51" s="200">
        <v>900</v>
      </c>
      <c r="D51" s="205">
        <f t="shared" si="2"/>
        <v>900</v>
      </c>
    </row>
    <row r="52" spans="1:4">
      <c r="A52" s="191" t="s">
        <v>457</v>
      </c>
      <c r="B52" s="192">
        <v>1</v>
      </c>
      <c r="C52" s="191">
        <v>650</v>
      </c>
      <c r="D52" s="206">
        <f t="shared" si="2"/>
        <v>650</v>
      </c>
    </row>
    <row r="53" spans="1:4">
      <c r="A53" s="200" t="s">
        <v>458</v>
      </c>
      <c r="B53" s="110">
        <v>5</v>
      </c>
      <c r="C53" s="200">
        <v>650</v>
      </c>
      <c r="D53" s="205">
        <f t="shared" si="2"/>
        <v>3250</v>
      </c>
    </row>
    <row r="54" spans="1:4">
      <c r="A54" s="191" t="s">
        <v>459</v>
      </c>
      <c r="B54" s="192">
        <v>1</v>
      </c>
      <c r="C54" s="191">
        <v>300</v>
      </c>
      <c r="D54" s="206">
        <f t="shared" si="2"/>
        <v>300</v>
      </c>
    </row>
    <row r="55" spans="1:4">
      <c r="A55" s="200" t="s">
        <v>460</v>
      </c>
      <c r="B55" s="110">
        <v>1</v>
      </c>
      <c r="C55" s="200">
        <v>230</v>
      </c>
      <c r="D55" s="205">
        <f t="shared" si="2"/>
        <v>230</v>
      </c>
    </row>
    <row r="56" spans="1:4" ht="12.75" thickBot="1">
      <c r="A56" s="191" t="s">
        <v>461</v>
      </c>
      <c r="B56" s="192">
        <v>1</v>
      </c>
      <c r="C56" s="191">
        <v>250</v>
      </c>
      <c r="D56" s="206">
        <f t="shared" si="2"/>
        <v>250</v>
      </c>
    </row>
    <row r="57" spans="1:4" ht="12.75" thickTop="1">
      <c r="A57" s="208"/>
      <c r="B57" s="209"/>
      <c r="C57" s="210" t="s">
        <v>420</v>
      </c>
      <c r="D57" s="199">
        <f>SUM(D48:D56)</f>
        <v>11280</v>
      </c>
    </row>
    <row r="58" spans="1:4">
      <c r="A58" s="198"/>
      <c r="B58" s="198"/>
      <c r="C58" s="198"/>
      <c r="D58" s="198"/>
    </row>
    <row r="59" spans="1:4">
      <c r="A59" s="189" t="s">
        <v>462</v>
      </c>
      <c r="B59" s="190" t="s">
        <v>414</v>
      </c>
      <c r="C59" s="190" t="s">
        <v>469</v>
      </c>
      <c r="D59" s="190" t="s">
        <v>301</v>
      </c>
    </row>
    <row r="60" spans="1:4">
      <c r="A60" s="191" t="s">
        <v>463</v>
      </c>
      <c r="B60" s="192"/>
      <c r="C60" s="201">
        <v>0</v>
      </c>
      <c r="D60" s="201">
        <f>+B60*C60</f>
        <v>0</v>
      </c>
    </row>
    <row r="61" spans="1:4">
      <c r="A61" s="200" t="s">
        <v>464</v>
      </c>
      <c r="B61" s="110">
        <v>1</v>
      </c>
      <c r="C61" s="200">
        <v>975</v>
      </c>
      <c r="D61" s="200">
        <f>+B61*C61</f>
        <v>975</v>
      </c>
    </row>
    <row r="62" spans="1:4" ht="12.75" thickBot="1">
      <c r="A62" s="191" t="s">
        <v>465</v>
      </c>
      <c r="B62" s="192">
        <v>1</v>
      </c>
      <c r="C62" s="191">
        <v>1050</v>
      </c>
      <c r="D62" s="191">
        <f>+B62*C62</f>
        <v>1050</v>
      </c>
    </row>
    <row r="63" spans="1:4" ht="12.75" thickTop="1">
      <c r="A63" s="208"/>
      <c r="B63" s="209"/>
      <c r="C63" s="210" t="s">
        <v>420</v>
      </c>
      <c r="D63" s="199">
        <f>SUM(D60:D62)</f>
        <v>2025</v>
      </c>
    </row>
    <row r="64" spans="1:4">
      <c r="A64" s="198"/>
      <c r="B64" s="198"/>
      <c r="C64" s="198"/>
      <c r="D64" s="198"/>
    </row>
    <row r="65" spans="1:4">
      <c r="A65" s="189" t="s">
        <v>470</v>
      </c>
      <c r="B65" s="190" t="s">
        <v>414</v>
      </c>
      <c r="C65" s="190" t="s">
        <v>469</v>
      </c>
      <c r="D65" s="190" t="s">
        <v>301</v>
      </c>
    </row>
    <row r="66" spans="1:4">
      <c r="A66" s="193" t="s">
        <v>466</v>
      </c>
      <c r="B66" s="194">
        <v>50</v>
      </c>
      <c r="C66" s="201">
        <v>125</v>
      </c>
      <c r="D66" s="201">
        <f>+B66*C66</f>
        <v>6250</v>
      </c>
    </row>
  </sheetData>
  <sheetProtection password="CC79" sheet="1" objects="1" scenarios="1"/>
  <phoneticPr fontId="7" type="noConversion"/>
  <pageMargins left="0.75" right="0.75" top="1" bottom="1" header="0.5" footer="0.5"/>
  <pageSetup orientation="portrait" r:id="rId1"/>
  <headerFooter alignWithMargins="0"/>
</worksheet>
</file>

<file path=xl/worksheets/sheet23.xml><?xml version="1.0" encoding="utf-8"?>
<worksheet xmlns="http://schemas.openxmlformats.org/spreadsheetml/2006/main" xmlns:r="http://schemas.openxmlformats.org/officeDocument/2006/relationships">
  <dimension ref="A1:AE63"/>
  <sheetViews>
    <sheetView workbookViewId="0">
      <selection sqref="A1:J1"/>
    </sheetView>
  </sheetViews>
  <sheetFormatPr defaultRowHeight="12"/>
  <cols>
    <col min="1" max="1" width="4.140625" style="324" customWidth="1"/>
    <col min="2" max="2" width="51" style="324" customWidth="1"/>
    <col min="3" max="3" width="4.42578125" style="323" customWidth="1"/>
    <col min="4" max="4" width="4.28515625" style="323" customWidth="1"/>
    <col min="5" max="5" width="8.85546875" style="323" customWidth="1"/>
    <col min="6" max="6" width="11" style="323" customWidth="1"/>
    <col min="7" max="7" width="8.85546875" style="661" customWidth="1"/>
    <col min="8" max="8" width="11" style="323" customWidth="1"/>
    <col min="9" max="9" width="8.85546875" style="323" customWidth="1"/>
    <col min="10" max="10" width="12" style="661" customWidth="1"/>
    <col min="11" max="11" width="13.85546875" style="323" customWidth="1"/>
    <col min="12" max="12" width="14" style="323" customWidth="1"/>
    <col min="13" max="13" width="1.28515625" style="323" customWidth="1"/>
    <col min="14" max="14" width="9.140625" style="323"/>
    <col min="15" max="15" width="12" style="323" customWidth="1"/>
    <col min="16" max="17" width="9.140625" style="323"/>
    <col min="18" max="18" width="19.5703125" style="323" customWidth="1"/>
    <col min="19" max="16384" width="9.140625" style="323"/>
  </cols>
  <sheetData>
    <row r="1" spans="1:15" ht="15">
      <c r="A1" s="3207" t="s">
        <v>1108</v>
      </c>
      <c r="B1" s="3207"/>
      <c r="C1" s="3207"/>
      <c r="D1" s="3207"/>
      <c r="E1" s="3207"/>
      <c r="F1" s="3207"/>
      <c r="G1" s="3207"/>
      <c r="H1" s="3207"/>
      <c r="I1" s="3207"/>
      <c r="J1" s="3207"/>
      <c r="K1" s="2177"/>
      <c r="L1" s="2178"/>
      <c r="M1" s="607"/>
      <c r="O1" s="607"/>
    </row>
    <row r="2" spans="1:15" ht="15">
      <c r="A2" s="3208" t="s">
        <v>4581</v>
      </c>
      <c r="B2" s="3208"/>
      <c r="C2" s="3208"/>
      <c r="D2" s="3208"/>
      <c r="E2" s="3208"/>
      <c r="F2" s="3208"/>
      <c r="G2" s="3208"/>
      <c r="H2" s="3208"/>
      <c r="I2" s="3208"/>
      <c r="J2" s="3208"/>
      <c r="K2" s="2179"/>
      <c r="L2" s="2178"/>
      <c r="M2" s="872"/>
      <c r="O2" s="872"/>
    </row>
    <row r="3" spans="1:15">
      <c r="A3" s="322"/>
      <c r="B3" s="322"/>
      <c r="C3" s="662"/>
      <c r="D3" s="662"/>
    </row>
    <row r="4" spans="1:15">
      <c r="A4" s="322"/>
      <c r="B4" s="322"/>
      <c r="C4" s="662"/>
      <c r="D4" s="662"/>
      <c r="E4" s="3209"/>
      <c r="F4" s="3209"/>
    </row>
    <row r="5" spans="1:15" ht="14.25" customHeight="1">
      <c r="A5" s="2180"/>
      <c r="B5" s="2181"/>
      <c r="C5" s="2182"/>
      <c r="D5" s="2183"/>
      <c r="E5" s="3210" t="s">
        <v>4582</v>
      </c>
      <c r="F5" s="3211"/>
      <c r="G5" s="3210" t="s">
        <v>4583</v>
      </c>
      <c r="H5" s="3211"/>
      <c r="I5" s="3210" t="s">
        <v>4584</v>
      </c>
      <c r="J5" s="3211"/>
    </row>
    <row r="6" spans="1:15" ht="28.5" customHeight="1">
      <c r="A6" s="1008" t="s">
        <v>1888</v>
      </c>
      <c r="B6" s="2184" t="s">
        <v>4585</v>
      </c>
      <c r="C6" s="2185" t="s">
        <v>246</v>
      </c>
      <c r="D6" s="2185" t="s">
        <v>414</v>
      </c>
      <c r="E6" s="2185" t="s">
        <v>1275</v>
      </c>
      <c r="F6" s="2185" t="s">
        <v>301</v>
      </c>
      <c r="G6" s="2185" t="s">
        <v>1275</v>
      </c>
      <c r="H6" s="2185" t="s">
        <v>4451</v>
      </c>
      <c r="I6" s="2185" t="s">
        <v>1275</v>
      </c>
      <c r="J6" s="2185" t="s">
        <v>301</v>
      </c>
    </row>
    <row r="7" spans="1:15">
      <c r="A7" s="2186">
        <v>1</v>
      </c>
      <c r="B7" s="2187" t="s">
        <v>4586</v>
      </c>
      <c r="C7" s="2188" t="s">
        <v>469</v>
      </c>
      <c r="D7" s="2189">
        <v>96</v>
      </c>
      <c r="E7" s="2190">
        <v>83.39</v>
      </c>
      <c r="F7" s="2191">
        <f>+E7*D7</f>
        <v>8005.4400000000005</v>
      </c>
      <c r="G7" s="2192">
        <v>99.15</v>
      </c>
      <c r="H7" s="2191">
        <f>+G7*D7</f>
        <v>9518.4000000000015</v>
      </c>
      <c r="I7" s="2193">
        <v>97.3</v>
      </c>
      <c r="J7" s="2191">
        <f>+I7*D7</f>
        <v>9340.7999999999993</v>
      </c>
    </row>
    <row r="8" spans="1:15" ht="12.75">
      <c r="A8" s="2186">
        <f>+A7+1</f>
        <v>2</v>
      </c>
      <c r="B8" s="2187" t="s">
        <v>4587</v>
      </c>
      <c r="C8" s="2188" t="s">
        <v>469</v>
      </c>
      <c r="D8" s="2189">
        <v>96</v>
      </c>
      <c r="E8" s="2194">
        <v>223.91</v>
      </c>
      <c r="F8">
        <f t="shared" ref="F8:F24" si="0">+E8*D8</f>
        <v>21495.360000000001</v>
      </c>
      <c r="G8">
        <v>266.2</v>
      </c>
      <c r="H8">
        <f t="shared" ref="H8:H23" si="1">+G8*D8</f>
        <v>25555.199999999997</v>
      </c>
      <c r="I8">
        <v>261.27999999999997</v>
      </c>
      <c r="J8">
        <f>+I8*D8</f>
        <v>25082.879999999997</v>
      </c>
    </row>
    <row r="9" spans="1:15" ht="12.75">
      <c r="A9" s="2186">
        <f t="shared" ref="A9:A24" si="2">+A8+1</f>
        <v>3</v>
      </c>
      <c r="B9" s="2187" t="s">
        <v>4588</v>
      </c>
      <c r="C9" s="2188" t="s">
        <v>4589</v>
      </c>
      <c r="D9" s="2189">
        <v>96</v>
      </c>
      <c r="E9" s="2194">
        <v>31.98</v>
      </c>
      <c r="F9">
        <f t="shared" si="0"/>
        <v>3070.08</v>
      </c>
      <c r="G9">
        <v>38.049999999999997</v>
      </c>
      <c r="H9">
        <f t="shared" si="1"/>
        <v>3652.7999999999997</v>
      </c>
      <c r="I9">
        <v>37.31</v>
      </c>
      <c r="J9">
        <f t="shared" ref="J9:J23" si="3">+I9*D9</f>
        <v>3581.76</v>
      </c>
    </row>
    <row r="10" spans="1:15" ht="12.75">
      <c r="A10" s="2186">
        <f t="shared" si="2"/>
        <v>4</v>
      </c>
      <c r="B10" s="2187" t="s">
        <v>4590</v>
      </c>
      <c r="C10" s="2188" t="s">
        <v>4589</v>
      </c>
      <c r="D10" s="2189">
        <v>96</v>
      </c>
      <c r="E10" s="2194">
        <v>24.56</v>
      </c>
      <c r="F10">
        <f t="shared" si="0"/>
        <v>2357.7599999999998</v>
      </c>
      <c r="G10">
        <v>29.2</v>
      </c>
      <c r="H10">
        <f t="shared" si="1"/>
        <v>2803.2</v>
      </c>
      <c r="I10">
        <v>40.15</v>
      </c>
      <c r="J10">
        <f t="shared" si="3"/>
        <v>3854.3999999999996</v>
      </c>
    </row>
    <row r="11" spans="1:15" ht="12.75">
      <c r="A11" s="2186">
        <f t="shared" si="2"/>
        <v>5</v>
      </c>
      <c r="B11" s="2187" t="s">
        <v>4591</v>
      </c>
      <c r="C11" s="2188" t="s">
        <v>4589</v>
      </c>
      <c r="D11" s="2189">
        <v>96</v>
      </c>
      <c r="E11" s="2194">
        <v>21.13</v>
      </c>
      <c r="F11">
        <f t="shared" si="0"/>
        <v>2028.48</v>
      </c>
      <c r="G11">
        <v>25.15</v>
      </c>
      <c r="H11">
        <f t="shared" si="1"/>
        <v>2414.3999999999996</v>
      </c>
      <c r="I11">
        <v>24.66</v>
      </c>
      <c r="J11">
        <f t="shared" si="3"/>
        <v>2367.36</v>
      </c>
    </row>
    <row r="12" spans="1:15" ht="12.75">
      <c r="A12" s="2186">
        <f t="shared" si="2"/>
        <v>6</v>
      </c>
      <c r="B12" s="2187" t="s">
        <v>4592</v>
      </c>
      <c r="C12" s="2188" t="s">
        <v>4589</v>
      </c>
      <c r="D12" s="2189">
        <v>192</v>
      </c>
      <c r="E12" s="2194">
        <v>61.68</v>
      </c>
      <c r="F12">
        <f t="shared" si="0"/>
        <v>11842.56</v>
      </c>
      <c r="G12">
        <v>73.349999999999994</v>
      </c>
      <c r="H12">
        <f t="shared" si="1"/>
        <v>14083.199999999999</v>
      </c>
      <c r="I12">
        <v>71.98</v>
      </c>
      <c r="J12">
        <f t="shared" si="3"/>
        <v>13820.16</v>
      </c>
    </row>
    <row r="13" spans="1:15" ht="12.75">
      <c r="A13" s="2186">
        <f t="shared" si="2"/>
        <v>7</v>
      </c>
      <c r="B13" s="2187" t="s">
        <v>4593</v>
      </c>
      <c r="C13" s="2188" t="s">
        <v>4589</v>
      </c>
      <c r="D13" s="2189">
        <v>192</v>
      </c>
      <c r="E13" s="2194">
        <v>16.559999999999999</v>
      </c>
      <c r="F13">
        <f t="shared" si="0"/>
        <v>3179.5199999999995</v>
      </c>
      <c r="G13">
        <v>19.7</v>
      </c>
      <c r="H13">
        <f t="shared" si="1"/>
        <v>3782.3999999999996</v>
      </c>
      <c r="I13">
        <v>19.329999999999998</v>
      </c>
      <c r="J13">
        <f t="shared" si="3"/>
        <v>3711.3599999999997</v>
      </c>
    </row>
    <row r="14" spans="1:15" ht="12.75">
      <c r="A14" s="2186">
        <f t="shared" si="2"/>
        <v>8</v>
      </c>
      <c r="B14" s="2187" t="s">
        <v>4594</v>
      </c>
      <c r="C14" s="2188" t="s">
        <v>4589</v>
      </c>
      <c r="D14" s="2189">
        <v>96</v>
      </c>
      <c r="E14" s="2194">
        <v>158.74</v>
      </c>
      <c r="F14">
        <f t="shared" si="0"/>
        <v>15239.04</v>
      </c>
      <c r="G14">
        <v>195.65</v>
      </c>
      <c r="H14">
        <f t="shared" si="1"/>
        <v>18782.400000000001</v>
      </c>
      <c r="I14">
        <v>175.52</v>
      </c>
      <c r="J14">
        <f t="shared" si="3"/>
        <v>16849.920000000002</v>
      </c>
    </row>
    <row r="15" spans="1:15" ht="12.75">
      <c r="A15" s="2186">
        <f t="shared" si="2"/>
        <v>9</v>
      </c>
      <c r="B15" s="2187" t="s">
        <v>4595</v>
      </c>
      <c r="C15" s="2188" t="s">
        <v>4589</v>
      </c>
      <c r="D15" s="2189">
        <v>96</v>
      </c>
      <c r="E15" t="s">
        <v>4596</v>
      </c>
      <c r="F15" t="str">
        <f>+E15</f>
        <v xml:space="preserve"> No bid </v>
      </c>
      <c r="G15" t="s">
        <v>4596</v>
      </c>
      <c r="H15" t="str">
        <f>+G15</f>
        <v xml:space="preserve"> No bid </v>
      </c>
      <c r="I15" s="2194">
        <v>98.75</v>
      </c>
      <c r="J15">
        <f t="shared" si="3"/>
        <v>9480</v>
      </c>
    </row>
    <row r="16" spans="1:15" ht="12.75">
      <c r="A16" s="2186">
        <f t="shared" si="2"/>
        <v>10</v>
      </c>
      <c r="B16" s="2187" t="s">
        <v>4597</v>
      </c>
      <c r="C16" s="2188" t="s">
        <v>4589</v>
      </c>
      <c r="D16" s="2189">
        <v>96</v>
      </c>
      <c r="E16">
        <v>38.49</v>
      </c>
      <c r="F16">
        <f t="shared" si="0"/>
        <v>3695.04</v>
      </c>
      <c r="G16">
        <v>29.5</v>
      </c>
      <c r="H16">
        <f t="shared" si="1"/>
        <v>2832</v>
      </c>
      <c r="I16" s="2194">
        <v>25.3</v>
      </c>
      <c r="J16">
        <f t="shared" si="3"/>
        <v>2428.8000000000002</v>
      </c>
    </row>
    <row r="17" spans="1:10" ht="12.75">
      <c r="A17" s="2186">
        <f t="shared" si="2"/>
        <v>11</v>
      </c>
      <c r="B17" s="2187" t="s">
        <v>4598</v>
      </c>
      <c r="C17" s="2188" t="s">
        <v>4589</v>
      </c>
      <c r="D17" s="2189">
        <v>34</v>
      </c>
      <c r="E17">
        <v>17.25</v>
      </c>
      <c r="F17">
        <f t="shared" si="0"/>
        <v>586.5</v>
      </c>
      <c r="G17">
        <v>13.55</v>
      </c>
      <c r="H17">
        <f t="shared" si="1"/>
        <v>460.70000000000005</v>
      </c>
      <c r="I17" s="2194">
        <v>11.78</v>
      </c>
      <c r="J17">
        <f t="shared" si="3"/>
        <v>400.52</v>
      </c>
    </row>
    <row r="18" spans="1:10" ht="12.75">
      <c r="A18" s="2186">
        <f t="shared" si="2"/>
        <v>12</v>
      </c>
      <c r="B18" s="2187" t="s">
        <v>4599</v>
      </c>
      <c r="C18" s="2188" t="s">
        <v>4589</v>
      </c>
      <c r="D18" s="2189">
        <v>96</v>
      </c>
      <c r="E18">
        <v>8.27</v>
      </c>
      <c r="F18">
        <f t="shared" si="0"/>
        <v>793.92</v>
      </c>
      <c r="G18">
        <v>6.16</v>
      </c>
      <c r="H18">
        <f t="shared" si="1"/>
        <v>591.36</v>
      </c>
      <c r="I18" s="2194">
        <v>5.36</v>
      </c>
      <c r="J18">
        <f t="shared" si="3"/>
        <v>514.56000000000006</v>
      </c>
    </row>
    <row r="19" spans="1:10" ht="12.75">
      <c r="A19" s="2186">
        <f t="shared" si="2"/>
        <v>13</v>
      </c>
      <c r="B19" s="2187" t="s">
        <v>4600</v>
      </c>
      <c r="C19" s="2188" t="s">
        <v>4589</v>
      </c>
      <c r="D19" s="2189">
        <v>34</v>
      </c>
      <c r="E19">
        <v>64.14</v>
      </c>
      <c r="F19">
        <f t="shared" si="0"/>
        <v>2180.7600000000002</v>
      </c>
      <c r="G19">
        <v>69.400000000000006</v>
      </c>
      <c r="H19">
        <f t="shared" si="1"/>
        <v>2359.6000000000004</v>
      </c>
      <c r="I19" s="2194">
        <v>61.97</v>
      </c>
      <c r="J19">
        <f t="shared" si="3"/>
        <v>2106.98</v>
      </c>
    </row>
    <row r="20" spans="1:10" ht="12.75">
      <c r="A20" s="2186">
        <f t="shared" si="2"/>
        <v>14</v>
      </c>
      <c r="B20" s="2187" t="s">
        <v>4601</v>
      </c>
      <c r="C20" s="2188" t="s">
        <v>4589</v>
      </c>
      <c r="D20" s="2189">
        <v>25</v>
      </c>
      <c r="E20">
        <v>69.849999999999994</v>
      </c>
      <c r="F20">
        <f t="shared" si="0"/>
        <v>1746.2499999999998</v>
      </c>
      <c r="G20">
        <v>66</v>
      </c>
      <c r="H20">
        <f t="shared" si="1"/>
        <v>1650</v>
      </c>
      <c r="I20" s="2194">
        <v>44.55</v>
      </c>
      <c r="J20">
        <f t="shared" si="3"/>
        <v>1113.75</v>
      </c>
    </row>
    <row r="21" spans="1:10" ht="12.75">
      <c r="A21" s="2186">
        <f t="shared" si="2"/>
        <v>15</v>
      </c>
      <c r="B21" s="2187" t="s">
        <v>4602</v>
      </c>
      <c r="C21" s="2188" t="s">
        <v>4589</v>
      </c>
      <c r="D21" s="2189">
        <v>96</v>
      </c>
      <c r="E21">
        <v>8.31</v>
      </c>
      <c r="F21">
        <f t="shared" si="0"/>
        <v>797.76</v>
      </c>
      <c r="G21" s="2194">
        <v>7.9</v>
      </c>
      <c r="H21">
        <f t="shared" si="1"/>
        <v>758.40000000000009</v>
      </c>
      <c r="I21">
        <v>9.02</v>
      </c>
      <c r="J21">
        <f t="shared" si="3"/>
        <v>865.92</v>
      </c>
    </row>
    <row r="22" spans="1:10" ht="12.75">
      <c r="A22" s="2186">
        <f t="shared" si="2"/>
        <v>16</v>
      </c>
      <c r="B22" s="2187" t="s">
        <v>4603</v>
      </c>
      <c r="C22" s="2188" t="s">
        <v>4604</v>
      </c>
      <c r="D22" s="2189">
        <v>500</v>
      </c>
      <c r="E22">
        <v>1.39</v>
      </c>
      <c r="F22">
        <f t="shared" si="0"/>
        <v>695</v>
      </c>
      <c r="G22" s="2194">
        <v>1.1000000000000001</v>
      </c>
      <c r="H22">
        <f t="shared" si="1"/>
        <v>550</v>
      </c>
      <c r="I22">
        <v>1.33</v>
      </c>
      <c r="J22">
        <f t="shared" si="3"/>
        <v>665</v>
      </c>
    </row>
    <row r="23" spans="1:10" ht="12.75">
      <c r="A23" s="2186">
        <f t="shared" si="2"/>
        <v>17</v>
      </c>
      <c r="B23" s="2187" t="s">
        <v>4605</v>
      </c>
      <c r="C23" s="2188" t="s">
        <v>4604</v>
      </c>
      <c r="D23" s="2189">
        <v>500</v>
      </c>
      <c r="E23">
        <v>1.79</v>
      </c>
      <c r="F23">
        <f t="shared" si="0"/>
        <v>895</v>
      </c>
      <c r="G23" s="2194">
        <v>1.55</v>
      </c>
      <c r="H23">
        <f t="shared" si="1"/>
        <v>775</v>
      </c>
      <c r="I23">
        <v>1.91</v>
      </c>
      <c r="J23">
        <f t="shared" si="3"/>
        <v>955</v>
      </c>
    </row>
    <row r="24" spans="1:10" ht="13.5" thickBot="1">
      <c r="A24">
        <f t="shared" si="2"/>
        <v>18</v>
      </c>
      <c r="B24" t="s">
        <v>4606</v>
      </c>
      <c r="C24" t="s">
        <v>4604</v>
      </c>
      <c r="D24">
        <v>960</v>
      </c>
      <c r="E24">
        <v>3.59</v>
      </c>
      <c r="F24">
        <f t="shared" si="0"/>
        <v>3446.3999999999996</v>
      </c>
      <c r="G24">
        <v>3.59</v>
      </c>
      <c r="H24">
        <f>+G24*D24</f>
        <v>3446.3999999999996</v>
      </c>
      <c r="I24">
        <v>3.35</v>
      </c>
      <c r="J24">
        <f>+I24*D24</f>
        <v>3216</v>
      </c>
    </row>
    <row r="25" spans="1:10" ht="13.5" thickTop="1">
      <c r="E25" s="325" t="s">
        <v>226</v>
      </c>
      <c r="F25">
        <f>SUM(F7:F24)</f>
        <v>82054.869999999981</v>
      </c>
      <c r="G25" s="325"/>
      <c r="H25">
        <f>SUM(H7:H24)</f>
        <v>94015.459999999992</v>
      </c>
      <c r="I25" s="325"/>
      <c r="J25">
        <f>SUM(J7:J24)</f>
        <v>100355.17</v>
      </c>
    </row>
    <row r="26" spans="1:10" ht="12.75">
      <c r="F26"/>
      <c r="H26" s="661"/>
    </row>
    <row r="27" spans="1:10" ht="12.75">
      <c r="B27"/>
      <c r="E27" t="s">
        <v>4607</v>
      </c>
      <c r="F27" t="s">
        <v>4608</v>
      </c>
      <c r="H27" s="661"/>
    </row>
    <row r="29" spans="1:10" ht="12.75">
      <c r="B29" s="323"/>
      <c r="C29" s="577"/>
      <c r="E29" s="329" t="s">
        <v>4609</v>
      </c>
      <c r="F29" t="s">
        <v>4610</v>
      </c>
      <c r="G29"/>
      <c r="H29" t="s">
        <v>1490</v>
      </c>
      <c r="I29"/>
      <c r="J29" t="s">
        <v>1490</v>
      </c>
    </row>
    <row r="30" spans="1:10" ht="12.75">
      <c r="B30"/>
      <c r="C30" s="577"/>
      <c r="E30" t="s">
        <v>4611</v>
      </c>
      <c r="F30" t="s">
        <v>391</v>
      </c>
      <c r="G30"/>
      <c r="H30" t="s">
        <v>4612</v>
      </c>
      <c r="I30"/>
      <c r="J30" t="s">
        <v>392</v>
      </c>
    </row>
    <row r="31" spans="1:10" ht="12.75">
      <c r="B31" s="323"/>
      <c r="C31"/>
      <c r="E31" s="329" t="s">
        <v>4613</v>
      </c>
      <c r="F31" t="s">
        <v>4614</v>
      </c>
      <c r="G31"/>
      <c r="H31" t="s">
        <v>1931</v>
      </c>
      <c r="I31"/>
      <c r="J31" t="s">
        <v>1931</v>
      </c>
    </row>
    <row r="32" spans="1:10" ht="12.75">
      <c r="B32"/>
      <c r="C32"/>
      <c r="E32" s="329" t="s">
        <v>4615</v>
      </c>
      <c r="F32" t="s">
        <v>391</v>
      </c>
      <c r="G32"/>
      <c r="H32" t="s">
        <v>392</v>
      </c>
      <c r="I32"/>
      <c r="J32" t="s">
        <v>392</v>
      </c>
    </row>
    <row r="33" spans="1:31" ht="12.75">
      <c r="B33"/>
      <c r="C33"/>
      <c r="E33" s="329" t="s">
        <v>4616</v>
      </c>
      <c r="F33" t="s">
        <v>288</v>
      </c>
      <c r="G33"/>
      <c r="H33" t="s">
        <v>391</v>
      </c>
      <c r="I33"/>
      <c r="J33" t="s">
        <v>391</v>
      </c>
    </row>
    <row r="34" spans="1:31" ht="12.75">
      <c r="B34"/>
      <c r="C34"/>
      <c r="E34" s="329" t="s">
        <v>4617</v>
      </c>
      <c r="F34" t="s">
        <v>4618</v>
      </c>
      <c r="G34"/>
      <c r="H34" t="s">
        <v>4618</v>
      </c>
      <c r="I34"/>
      <c r="J34" t="s">
        <v>4618</v>
      </c>
    </row>
    <row r="35" spans="1:31" ht="12.75">
      <c r="B35"/>
      <c r="C35"/>
      <c r="E35" s="329"/>
      <c r="F35"/>
      <c r="G35"/>
      <c r="H35"/>
      <c r="I35"/>
      <c r="J35"/>
    </row>
    <row r="36" spans="1:31" ht="12.75">
      <c r="B36" s="323"/>
      <c r="C36"/>
    </row>
    <row r="37" spans="1:31" ht="12.75">
      <c r="B37" s="612" t="s">
        <v>1138</v>
      </c>
      <c r="C37"/>
    </row>
    <row r="38" spans="1:31" ht="15" customHeight="1">
      <c r="B38" t="s">
        <v>4619</v>
      </c>
      <c r="C38" s="2988"/>
      <c r="D38" s="2988"/>
      <c r="E38" s="2988"/>
      <c r="F38"/>
    </row>
    <row r="39" spans="1:31" ht="15" customHeight="1">
      <c r="A39"/>
      <c r="B39" t="s">
        <v>4620</v>
      </c>
      <c r="C39" s="2988"/>
      <c r="D39" s="2988"/>
      <c r="E39" s="2988"/>
      <c r="F39"/>
      <c r="G39"/>
      <c r="H39"/>
      <c r="I39"/>
    </row>
    <row r="40" spans="1:31" ht="15" customHeight="1">
      <c r="A40"/>
      <c r="B40" t="s">
        <v>4621</v>
      </c>
      <c r="C40" s="2988"/>
      <c r="D40" s="2988"/>
      <c r="E40" s="2988"/>
      <c r="F40"/>
      <c r="G40"/>
      <c r="H40"/>
      <c r="I40"/>
    </row>
    <row r="41" spans="1:31" ht="15" customHeight="1">
      <c r="A41"/>
      <c r="B41"/>
      <c r="C41"/>
      <c r="D41"/>
      <c r="E41"/>
      <c r="F41"/>
      <c r="G41"/>
      <c r="H41"/>
      <c r="I41"/>
    </row>
    <row r="42" spans="1:31" ht="15" customHeight="1">
      <c r="A42"/>
      <c r="B42"/>
      <c r="C42"/>
      <c r="D42"/>
      <c r="E42"/>
      <c r="F42"/>
      <c r="G42"/>
      <c r="H42"/>
      <c r="I42"/>
    </row>
    <row r="43" spans="1:31" ht="12.75" customHeight="1">
      <c r="A43"/>
      <c r="B43"/>
      <c r="C43"/>
      <c r="D43"/>
      <c r="E43"/>
      <c r="F43"/>
      <c r="G43"/>
      <c r="H43"/>
      <c r="I43"/>
      <c r="O43"/>
      <c r="P43"/>
      <c r="Q43"/>
      <c r="R43"/>
      <c r="S43"/>
      <c r="T43"/>
      <c r="U43"/>
      <c r="V43"/>
      <c r="W43"/>
      <c r="X43"/>
      <c r="Y43"/>
      <c r="Z43"/>
      <c r="AA43"/>
      <c r="AB43"/>
      <c r="AC43"/>
      <c r="AD43"/>
      <c r="AE43"/>
    </row>
    <row r="44" spans="1:31" ht="12.75" customHeight="1">
      <c r="A44"/>
      <c r="B44"/>
      <c r="C44"/>
      <c r="D44"/>
      <c r="E44"/>
      <c r="F44"/>
      <c r="G44"/>
      <c r="H44"/>
      <c r="I44"/>
      <c r="O44"/>
      <c r="P44"/>
      <c r="Q44"/>
      <c r="R44"/>
      <c r="S44"/>
      <c r="T44"/>
      <c r="U44"/>
      <c r="V44"/>
      <c r="W44"/>
      <c r="X44"/>
      <c r="Y44"/>
      <c r="Z44"/>
      <c r="AA44"/>
      <c r="AB44"/>
      <c r="AC44"/>
      <c r="AD44"/>
      <c r="AE44"/>
    </row>
    <row r="45" spans="1:31" ht="26.25" customHeight="1">
      <c r="A45"/>
      <c r="B45"/>
      <c r="C45"/>
      <c r="D45"/>
      <c r="E45"/>
      <c r="F45"/>
      <c r="G45"/>
      <c r="H45"/>
      <c r="I45"/>
      <c r="O45"/>
      <c r="P45"/>
      <c r="Q45"/>
      <c r="R45"/>
      <c r="S45"/>
      <c r="T45"/>
      <c r="U45"/>
      <c r="V45"/>
      <c r="W45"/>
      <c r="X45"/>
      <c r="Y45"/>
      <c r="Z45"/>
      <c r="AA45"/>
      <c r="AB45"/>
      <c r="AC45"/>
      <c r="AD45"/>
      <c r="AE45"/>
    </row>
    <row r="46" spans="1:31" ht="26.25" customHeight="1">
      <c r="A46"/>
      <c r="B46"/>
      <c r="C46"/>
      <c r="D46"/>
      <c r="E46"/>
      <c r="F46"/>
      <c r="G46"/>
      <c r="H46"/>
      <c r="I46"/>
      <c r="O46"/>
      <c r="P46"/>
      <c r="Q46"/>
      <c r="R46"/>
      <c r="S46"/>
      <c r="T46"/>
      <c r="U46"/>
      <c r="V46"/>
      <c r="W46"/>
      <c r="X46"/>
      <c r="Y46"/>
      <c r="Z46"/>
      <c r="AA46"/>
      <c r="AB46"/>
      <c r="AC46"/>
      <c r="AD46"/>
      <c r="AE46"/>
    </row>
    <row r="47" spans="1:31" ht="26.25" customHeight="1">
      <c r="A47"/>
      <c r="B47"/>
      <c r="C47"/>
      <c r="D47"/>
      <c r="E47"/>
      <c r="F47"/>
      <c r="G47"/>
      <c r="H47"/>
      <c r="I47"/>
      <c r="O47"/>
      <c r="P47"/>
      <c r="Q47"/>
      <c r="R47"/>
      <c r="S47"/>
      <c r="T47"/>
      <c r="U47"/>
      <c r="V47"/>
      <c r="W47"/>
      <c r="X47"/>
      <c r="Y47"/>
      <c r="Z47"/>
      <c r="AA47"/>
      <c r="AB47"/>
      <c r="AC47"/>
      <c r="AD47"/>
      <c r="AE47"/>
    </row>
    <row r="48" spans="1:31" ht="15" customHeight="1">
      <c r="A48"/>
      <c r="B48"/>
      <c r="C48"/>
      <c r="D48"/>
      <c r="E48"/>
      <c r="F48"/>
      <c r="G48"/>
      <c r="H48"/>
      <c r="I48"/>
      <c r="O48"/>
      <c r="P48"/>
      <c r="Q48"/>
      <c r="R48"/>
      <c r="S48"/>
      <c r="T48"/>
      <c r="U48"/>
      <c r="V48"/>
      <c r="W48"/>
      <c r="X48"/>
      <c r="Y48"/>
      <c r="Z48"/>
      <c r="AA48"/>
      <c r="AB48"/>
      <c r="AC48"/>
      <c r="AD48"/>
      <c r="AE48"/>
    </row>
    <row r="49" spans="2:31" ht="12.75">
      <c r="O49"/>
      <c r="P49"/>
      <c r="Q49"/>
      <c r="R49"/>
      <c r="S49"/>
      <c r="T49"/>
      <c r="U49"/>
      <c r="V49"/>
      <c r="W49"/>
      <c r="X49"/>
      <c r="Y49"/>
      <c r="Z49"/>
      <c r="AA49"/>
      <c r="AB49"/>
      <c r="AC49"/>
      <c r="AD49"/>
      <c r="AE49"/>
    </row>
    <row r="50" spans="2:31" ht="12.75" customHeight="1">
      <c r="B50" s="323"/>
      <c r="O50"/>
      <c r="P50"/>
      <c r="Q50"/>
      <c r="R50"/>
      <c r="S50"/>
      <c r="T50"/>
      <c r="U50"/>
      <c r="V50"/>
      <c r="W50"/>
      <c r="X50"/>
      <c r="Y50"/>
      <c r="Z50"/>
      <c r="AA50"/>
      <c r="AB50"/>
      <c r="AC50"/>
      <c r="AD50"/>
      <c r="AE50"/>
    </row>
    <row r="51" spans="2:31" ht="12.75" customHeight="1">
      <c r="O51"/>
      <c r="P51"/>
      <c r="Q51"/>
      <c r="R51"/>
      <c r="S51"/>
      <c r="T51"/>
      <c r="U51"/>
      <c r="V51"/>
      <c r="W51"/>
      <c r="X51"/>
      <c r="Y51"/>
      <c r="Z51"/>
      <c r="AA51"/>
      <c r="AB51"/>
      <c r="AC51"/>
      <c r="AD51"/>
      <c r="AE51"/>
    </row>
    <row r="52" spans="2:31" ht="12.75">
      <c r="O52"/>
      <c r="P52"/>
      <c r="Q52"/>
      <c r="R52"/>
      <c r="S52"/>
      <c r="T52"/>
      <c r="U52"/>
      <c r="V52"/>
      <c r="W52"/>
      <c r="X52"/>
      <c r="Y52"/>
      <c r="Z52"/>
      <c r="AA52"/>
      <c r="AB52"/>
      <c r="AC52"/>
      <c r="AD52"/>
      <c r="AE52"/>
    </row>
    <row r="61" spans="2:31">
      <c r="B61" s="323"/>
    </row>
    <row r="63" spans="2:31" ht="12.75">
      <c r="B63"/>
    </row>
  </sheetData>
  <mergeCells count="9">
    <mergeCell ref="C38:E38"/>
    <mergeCell ref="C39:E39"/>
    <mergeCell ref="C40:E40"/>
    <mergeCell ref="A1:J1"/>
    <mergeCell ref="A2:J2"/>
    <mergeCell ref="E4:F4"/>
    <mergeCell ref="E5:F5"/>
    <mergeCell ref="G5:H5"/>
    <mergeCell ref="I5:J5"/>
  </mergeCells>
  <pageMargins left="0.7" right="0.7" top="0.75" bottom="0.75" header="0.3" footer="0.3"/>
  <pageSetup orientation="portrait" r:id="rId1"/>
</worksheet>
</file>

<file path=xl/worksheets/sheet24.xml><?xml version="1.0" encoding="utf-8"?>
<worksheet xmlns="http://schemas.openxmlformats.org/spreadsheetml/2006/main" xmlns:r="http://schemas.openxmlformats.org/officeDocument/2006/relationships">
  <dimension ref="A1:I24"/>
  <sheetViews>
    <sheetView workbookViewId="0">
      <selection sqref="A1:I1"/>
    </sheetView>
  </sheetViews>
  <sheetFormatPr defaultRowHeight="12.75"/>
  <cols>
    <col min="1" max="1" width="5.42578125" customWidth="1"/>
    <col min="2" max="2" width="4.7109375" customWidth="1"/>
    <col min="6" max="6" width="11.28515625" bestFit="1" customWidth="1"/>
    <col min="7" max="7" width="1.42578125" customWidth="1"/>
    <col min="9" max="9" width="11.28515625" bestFit="1" customWidth="1"/>
  </cols>
  <sheetData>
    <row r="1" spans="1:9">
      <c r="A1" s="3212" t="s">
        <v>1080</v>
      </c>
      <c r="B1" s="3212"/>
      <c r="C1" s="3212"/>
      <c r="D1" s="3212"/>
      <c r="E1" s="3212"/>
      <c r="F1" s="3212"/>
      <c r="G1" s="3212"/>
      <c r="H1" s="3212"/>
      <c r="I1" s="3212"/>
    </row>
    <row r="2" spans="1:9">
      <c r="A2" s="3212" t="s">
        <v>237</v>
      </c>
      <c r="B2" s="3212"/>
      <c r="C2" s="3212"/>
      <c r="D2" s="3212"/>
      <c r="E2" s="3212"/>
      <c r="F2" s="3212"/>
      <c r="G2" s="3212"/>
      <c r="H2" s="3212"/>
      <c r="I2" s="3212"/>
    </row>
    <row r="5" spans="1:9">
      <c r="E5" s="312" t="s">
        <v>243</v>
      </c>
      <c r="F5" s="312"/>
      <c r="G5" s="249"/>
      <c r="H5" s="312" t="s">
        <v>244</v>
      </c>
      <c r="I5" s="64"/>
    </row>
    <row r="6" spans="1:9">
      <c r="E6" s="313" t="s">
        <v>202</v>
      </c>
      <c r="F6" s="313"/>
      <c r="G6" s="250"/>
      <c r="H6" s="313" t="s">
        <v>245</v>
      </c>
      <c r="I6" s="64"/>
    </row>
    <row r="7" spans="1:9">
      <c r="E7" s="312" t="s">
        <v>247</v>
      </c>
      <c r="F7" s="312"/>
      <c r="G7" s="249"/>
      <c r="H7" s="312" t="str">
        <f>+D21</f>
        <v>Austin, TX</v>
      </c>
      <c r="I7" s="64"/>
    </row>
    <row r="8" spans="1:9">
      <c r="F8" s="249"/>
      <c r="G8" s="249"/>
      <c r="H8" s="249"/>
      <c r="I8" s="249"/>
    </row>
    <row r="9" spans="1:9">
      <c r="A9" s="12" t="s">
        <v>298</v>
      </c>
      <c r="B9" s="12" t="s">
        <v>299</v>
      </c>
      <c r="C9" s="2" t="s">
        <v>300</v>
      </c>
      <c r="D9" s="2"/>
      <c r="E9" s="12" t="s">
        <v>246</v>
      </c>
      <c r="F9" s="12" t="s">
        <v>301</v>
      </c>
      <c r="G9" s="12"/>
      <c r="H9" s="12" t="s">
        <v>246</v>
      </c>
      <c r="I9" s="212" t="s">
        <v>301</v>
      </c>
    </row>
    <row r="10" spans="1:9">
      <c r="A10" s="11">
        <v>1</v>
      </c>
      <c r="B10" s="11">
        <v>275</v>
      </c>
      <c r="C10" t="s">
        <v>238</v>
      </c>
      <c r="E10">
        <v>62.95</v>
      </c>
      <c r="F10" s="254">
        <f>+E10*B10</f>
        <v>17311.25</v>
      </c>
      <c r="G10" s="254"/>
      <c r="H10" s="254">
        <v>59.5</v>
      </c>
      <c r="I10" s="252">
        <f>+H10*B10</f>
        <v>16362.5</v>
      </c>
    </row>
    <row r="11" spans="1:9">
      <c r="A11" s="11">
        <v>2</v>
      </c>
      <c r="B11" s="11">
        <v>125</v>
      </c>
      <c r="C11" t="s">
        <v>239</v>
      </c>
      <c r="E11">
        <v>67.95</v>
      </c>
      <c r="F11" s="254">
        <f>+E11*B11</f>
        <v>8493.75</v>
      </c>
      <c r="G11" s="254"/>
      <c r="H11" s="254">
        <v>64.5</v>
      </c>
      <c r="I11" s="252">
        <f>+H11*B11</f>
        <v>8062.5</v>
      </c>
    </row>
    <row r="12" spans="1:9">
      <c r="A12" s="11">
        <v>3</v>
      </c>
      <c r="B12" s="11">
        <v>200</v>
      </c>
      <c r="C12" t="s">
        <v>240</v>
      </c>
      <c r="E12">
        <v>64.95</v>
      </c>
      <c r="F12" s="254">
        <f>+E12*B12</f>
        <v>12990</v>
      </c>
      <c r="G12" s="254"/>
      <c r="H12" s="254">
        <v>61</v>
      </c>
      <c r="I12" s="252">
        <f>+H12*B12</f>
        <v>12200</v>
      </c>
    </row>
    <row r="13" spans="1:9">
      <c r="A13" s="11">
        <v>4</v>
      </c>
      <c r="B13" s="11">
        <v>325</v>
      </c>
      <c r="C13" t="s">
        <v>241</v>
      </c>
      <c r="E13">
        <v>69.95</v>
      </c>
      <c r="F13" s="254">
        <f>+E13*B13</f>
        <v>22733.75</v>
      </c>
      <c r="G13" s="254"/>
      <c r="H13" s="254">
        <v>66</v>
      </c>
      <c r="I13" s="252">
        <f>+H13*B13</f>
        <v>21450</v>
      </c>
    </row>
    <row r="14" spans="1:9" ht="13.5" thickBot="1">
      <c r="A14" s="314">
        <v>5</v>
      </c>
      <c r="B14" s="314">
        <v>50</v>
      </c>
      <c r="C14" s="315" t="s">
        <v>242</v>
      </c>
      <c r="D14" s="315"/>
      <c r="E14" s="315">
        <v>330.95</v>
      </c>
      <c r="F14" s="316">
        <f>+E14*B14</f>
        <v>16547.5</v>
      </c>
      <c r="G14" s="321"/>
      <c r="H14" s="316">
        <v>315</v>
      </c>
      <c r="I14" s="317">
        <f>+H14*B14</f>
        <v>15750</v>
      </c>
    </row>
    <row r="15" spans="1:9" ht="13.5" thickTop="1">
      <c r="A15" s="11"/>
      <c r="B15" s="11"/>
      <c r="E15" s="318" t="s">
        <v>304</v>
      </c>
      <c r="F15" s="319">
        <f>SUM(F10:F14)</f>
        <v>78076.25</v>
      </c>
      <c r="G15" s="321"/>
      <c r="H15" s="254"/>
      <c r="I15" s="320">
        <f>SUM(I10:I14)</f>
        <v>73825</v>
      </c>
    </row>
    <row r="16" spans="1:9">
      <c r="G16" s="20"/>
      <c r="I16" s="56"/>
    </row>
    <row r="17" spans="1:9">
      <c r="A17" t="s">
        <v>310</v>
      </c>
      <c r="F17" s="11" t="s">
        <v>311</v>
      </c>
      <c r="G17" s="11"/>
      <c r="H17" s="11"/>
      <c r="I17" s="253" t="s">
        <v>311</v>
      </c>
    </row>
    <row r="18" spans="1:9">
      <c r="F18" s="11"/>
      <c r="G18" s="11"/>
      <c r="H18" s="11"/>
      <c r="I18" s="11"/>
    </row>
    <row r="19" spans="1:9">
      <c r="A19" s="2" t="s">
        <v>306</v>
      </c>
    </row>
    <row r="20" spans="1:9">
      <c r="A20" t="s">
        <v>248</v>
      </c>
      <c r="D20" t="s">
        <v>247</v>
      </c>
    </row>
    <row r="21" spans="1:9">
      <c r="A21" t="s">
        <v>236</v>
      </c>
      <c r="D21" t="s">
        <v>1086</v>
      </c>
    </row>
    <row r="22" spans="1:9">
      <c r="A22" t="s">
        <v>249</v>
      </c>
      <c r="D22" t="s">
        <v>250</v>
      </c>
    </row>
    <row r="23" spans="1:9">
      <c r="A23" t="s">
        <v>251</v>
      </c>
      <c r="D23" t="s">
        <v>252</v>
      </c>
    </row>
    <row r="24" spans="1:9">
      <c r="A24" t="s">
        <v>253</v>
      </c>
      <c r="D24" t="s">
        <v>254</v>
      </c>
    </row>
  </sheetData>
  <mergeCells count="2">
    <mergeCell ref="A1:I1"/>
    <mergeCell ref="A2:I2"/>
  </mergeCells>
  <phoneticPr fontId="7" type="noConversion"/>
  <printOptions horizontalCentered="1"/>
  <pageMargins left="0.75" right="0.75" top="1" bottom="1" header="0.5" footer="0.5"/>
  <pageSetup orientation="portrait" r:id="rId1"/>
  <headerFooter alignWithMargins="0"/>
</worksheet>
</file>

<file path=xl/worksheets/sheet25.xml><?xml version="1.0" encoding="utf-8"?>
<worksheet xmlns="http://schemas.openxmlformats.org/spreadsheetml/2006/main" xmlns:r="http://schemas.openxmlformats.org/officeDocument/2006/relationships">
  <dimension ref="A1:H18"/>
  <sheetViews>
    <sheetView workbookViewId="0">
      <selection activeCell="F28" sqref="F28"/>
    </sheetView>
  </sheetViews>
  <sheetFormatPr defaultRowHeight="12.75"/>
  <cols>
    <col min="6" max="6" width="12.42578125" customWidth="1"/>
    <col min="7" max="7" width="1" customWidth="1"/>
    <col min="8" max="8" width="9.85546875" customWidth="1"/>
  </cols>
  <sheetData>
    <row r="1" spans="1:8">
      <c r="A1" s="3212" t="s">
        <v>1080</v>
      </c>
      <c r="B1" s="3212"/>
      <c r="C1" s="3212"/>
      <c r="D1" s="3212"/>
      <c r="E1" s="3212"/>
      <c r="F1" s="3212"/>
      <c r="G1" s="3212"/>
      <c r="H1" s="3212"/>
    </row>
    <row r="2" spans="1:8">
      <c r="A2" s="3212" t="s">
        <v>1081</v>
      </c>
      <c r="B2" s="3212"/>
      <c r="C2" s="3212"/>
      <c r="D2" s="3212"/>
      <c r="E2" s="3212"/>
      <c r="F2" s="3212"/>
      <c r="G2" s="3212"/>
      <c r="H2" s="3212"/>
    </row>
    <row r="5" spans="1:8">
      <c r="F5" s="249" t="s">
        <v>1082</v>
      </c>
      <c r="G5" s="249"/>
      <c r="H5" s="255" t="s">
        <v>1083</v>
      </c>
    </row>
    <row r="6" spans="1:8">
      <c r="F6" s="250" t="s">
        <v>1084</v>
      </c>
      <c r="G6" s="250"/>
      <c r="H6" s="256" t="s">
        <v>1085</v>
      </c>
    </row>
    <row r="7" spans="1:8">
      <c r="F7" s="249" t="s">
        <v>1086</v>
      </c>
      <c r="G7" s="249"/>
      <c r="H7" s="255" t="s">
        <v>1087</v>
      </c>
    </row>
    <row r="8" spans="1:8">
      <c r="F8" s="249"/>
      <c r="G8" s="249"/>
      <c r="H8" s="251"/>
    </row>
    <row r="9" spans="1:8">
      <c r="A9" s="12" t="s">
        <v>298</v>
      </c>
      <c r="B9" s="12" t="s">
        <v>299</v>
      </c>
      <c r="C9" s="2" t="s">
        <v>300</v>
      </c>
      <c r="D9" s="2"/>
      <c r="E9" s="2"/>
      <c r="F9" s="12"/>
      <c r="G9" s="12"/>
      <c r="H9" s="55"/>
    </row>
    <row r="10" spans="1:8">
      <c r="A10" s="11">
        <v>1</v>
      </c>
      <c r="B10" s="11">
        <v>35</v>
      </c>
      <c r="C10" t="s">
        <v>1088</v>
      </c>
      <c r="F10" s="254">
        <v>866.83</v>
      </c>
      <c r="G10" s="254"/>
      <c r="H10" s="252">
        <v>745</v>
      </c>
    </row>
    <row r="11" spans="1:8">
      <c r="A11" s="11">
        <v>2</v>
      </c>
      <c r="B11" s="11">
        <v>5</v>
      </c>
      <c r="C11" t="s">
        <v>1089</v>
      </c>
      <c r="F11" s="254">
        <v>866.83</v>
      </c>
      <c r="G11" s="254"/>
      <c r="H11" s="252">
        <v>745</v>
      </c>
    </row>
    <row r="12" spans="1:8">
      <c r="H12" s="56"/>
    </row>
    <row r="13" spans="1:8">
      <c r="A13" t="s">
        <v>310</v>
      </c>
      <c r="F13" s="11" t="s">
        <v>311</v>
      </c>
      <c r="G13" s="11"/>
      <c r="H13" s="253" t="s">
        <v>311</v>
      </c>
    </row>
    <row r="14" spans="1:8">
      <c r="F14" s="11"/>
      <c r="G14" s="11"/>
      <c r="H14" s="11"/>
    </row>
    <row r="15" spans="1:8">
      <c r="A15" s="2" t="s">
        <v>306</v>
      </c>
    </row>
    <row r="16" spans="1:8">
      <c r="A16" t="s">
        <v>1090</v>
      </c>
      <c r="D16" t="s">
        <v>505</v>
      </c>
      <c r="E16" t="s">
        <v>307</v>
      </c>
    </row>
    <row r="17" spans="1:5">
      <c r="A17" t="s">
        <v>1091</v>
      </c>
      <c r="D17" t="s">
        <v>1092</v>
      </c>
      <c r="E17" t="s">
        <v>1093</v>
      </c>
    </row>
    <row r="18" spans="1:5">
      <c r="A18" t="s">
        <v>1094</v>
      </c>
      <c r="D18" t="s">
        <v>1095</v>
      </c>
      <c r="E18" t="s">
        <v>307</v>
      </c>
    </row>
  </sheetData>
  <sheetProtection password="CC79" sheet="1" objects="1" scenarios="1"/>
  <mergeCells count="2">
    <mergeCell ref="A1:H1"/>
    <mergeCell ref="A2:H2"/>
  </mergeCells>
  <phoneticPr fontId="7" type="noConversion"/>
  <pageMargins left="0.75" right="0.75" top="1" bottom="1" header="0.5" footer="0.5"/>
  <pageSetup orientation="portrait" r:id="rId1"/>
  <headerFooter alignWithMargins="0"/>
</worksheet>
</file>

<file path=xl/worksheets/sheet26.xml><?xml version="1.0" encoding="utf-8"?>
<worksheet xmlns="http://schemas.openxmlformats.org/spreadsheetml/2006/main" xmlns:r="http://schemas.openxmlformats.org/officeDocument/2006/relationships">
  <dimension ref="A2:F44"/>
  <sheetViews>
    <sheetView workbookViewId="0"/>
  </sheetViews>
  <sheetFormatPr defaultRowHeight="12.75"/>
  <cols>
    <col min="1" max="1" width="28.85546875" bestFit="1" customWidth="1"/>
    <col min="3" max="3" width="17.28515625" customWidth="1"/>
    <col min="4" max="4" width="14.85546875" customWidth="1"/>
    <col min="5" max="5" width="16" customWidth="1"/>
    <col min="6" max="6" width="18.28515625" bestFit="1" customWidth="1"/>
  </cols>
  <sheetData>
    <row r="2" spans="1:6">
      <c r="A2" s="54" t="s">
        <v>63</v>
      </c>
      <c r="B2" s="64"/>
      <c r="C2" s="64"/>
      <c r="D2" s="64"/>
      <c r="E2" s="64"/>
      <c r="F2" s="64"/>
    </row>
    <row r="3" spans="1:6">
      <c r="A3" s="54" t="s">
        <v>791</v>
      </c>
      <c r="B3" s="64"/>
      <c r="C3" s="64"/>
      <c r="D3" s="64"/>
      <c r="E3" s="64"/>
      <c r="F3" s="64"/>
    </row>
    <row r="4" spans="1:6">
      <c r="A4" s="54" t="s">
        <v>352</v>
      </c>
      <c r="B4" s="392"/>
      <c r="C4" s="392"/>
      <c r="D4" s="392"/>
      <c r="E4" s="64"/>
      <c r="F4" s="64"/>
    </row>
    <row r="5" spans="1:6" ht="13.5" thickBot="1">
      <c r="A5" s="2"/>
      <c r="B5" s="20"/>
      <c r="C5" s="24"/>
      <c r="D5" s="24"/>
    </row>
    <row r="6" spans="1:6" ht="13.5" thickBot="1">
      <c r="B6" s="20"/>
      <c r="C6" s="3221" t="s">
        <v>792</v>
      </c>
      <c r="D6" s="3222"/>
      <c r="E6" s="3223" t="s">
        <v>793</v>
      </c>
      <c r="F6" s="3224"/>
    </row>
    <row r="7" spans="1:6" ht="24.75" thickBot="1">
      <c r="A7" s="393" t="s">
        <v>298</v>
      </c>
      <c r="B7" s="394" t="s">
        <v>794</v>
      </c>
      <c r="C7" s="393" t="s">
        <v>795</v>
      </c>
      <c r="D7" s="395" t="s">
        <v>796</v>
      </c>
      <c r="E7" s="396" t="s">
        <v>795</v>
      </c>
      <c r="F7" s="397" t="s">
        <v>796</v>
      </c>
    </row>
    <row r="8" spans="1:6" ht="24.75" thickBot="1">
      <c r="A8" s="398" t="s">
        <v>797</v>
      </c>
      <c r="B8" s="399">
        <v>50</v>
      </c>
      <c r="C8" s="400" t="s">
        <v>798</v>
      </c>
      <c r="D8" s="401" t="s">
        <v>798</v>
      </c>
      <c r="E8" s="402">
        <v>329</v>
      </c>
      <c r="F8" s="403">
        <f>SUM(B8*E8)</f>
        <v>16450</v>
      </c>
    </row>
    <row r="9" spans="1:6" ht="13.5" thickBot="1">
      <c r="A9" s="398" t="s">
        <v>799</v>
      </c>
      <c r="B9" s="399">
        <v>50</v>
      </c>
      <c r="C9" s="400" t="s">
        <v>800</v>
      </c>
      <c r="D9" s="401" t="s">
        <v>798</v>
      </c>
      <c r="E9" s="402">
        <v>62.5</v>
      </c>
      <c r="F9" s="403">
        <f t="shared" ref="F9:F14" si="0">SUM(B9*E9)</f>
        <v>3125</v>
      </c>
    </row>
    <row r="10" spans="1:6" ht="13.5" thickBot="1">
      <c r="A10" s="398" t="s">
        <v>801</v>
      </c>
      <c r="B10" s="399">
        <v>50</v>
      </c>
      <c r="C10" s="400" t="s">
        <v>798</v>
      </c>
      <c r="D10" s="401" t="s">
        <v>798</v>
      </c>
      <c r="E10" s="402">
        <v>69.5</v>
      </c>
      <c r="F10" s="403">
        <f t="shared" si="0"/>
        <v>3475</v>
      </c>
    </row>
    <row r="11" spans="1:6" ht="13.5" thickBot="1">
      <c r="A11" s="398" t="s">
        <v>802</v>
      </c>
      <c r="B11" s="399">
        <v>125</v>
      </c>
      <c r="C11" s="400">
        <v>61.27</v>
      </c>
      <c r="D11" s="401">
        <f>SUM(B11*C11)</f>
        <v>7658.75</v>
      </c>
      <c r="E11" s="402">
        <v>66.5</v>
      </c>
      <c r="F11" s="403">
        <f t="shared" si="0"/>
        <v>8312.5</v>
      </c>
    </row>
    <row r="12" spans="1:6" ht="13.5" thickBot="1">
      <c r="A12" s="398" t="s">
        <v>803</v>
      </c>
      <c r="B12" s="399">
        <v>275</v>
      </c>
      <c r="C12" s="400">
        <v>55.4</v>
      </c>
      <c r="D12" s="401">
        <f>SUM(B12*C12)</f>
        <v>15235</v>
      </c>
      <c r="E12" s="402">
        <v>59.5</v>
      </c>
      <c r="F12" s="403">
        <f t="shared" si="0"/>
        <v>16362.5</v>
      </c>
    </row>
    <row r="13" spans="1:6" ht="13.5" thickBot="1">
      <c r="A13" s="398" t="s">
        <v>804</v>
      </c>
      <c r="B13" s="399">
        <v>325</v>
      </c>
      <c r="C13" s="400">
        <v>61.06</v>
      </c>
      <c r="D13" s="401">
        <f>SUM(B13*C13)</f>
        <v>19844.5</v>
      </c>
      <c r="E13" s="402">
        <v>69.5</v>
      </c>
      <c r="F13" s="403">
        <f t="shared" si="0"/>
        <v>22587.5</v>
      </c>
    </row>
    <row r="14" spans="1:6" ht="13.5" thickBot="1">
      <c r="A14" s="398" t="s">
        <v>805</v>
      </c>
      <c r="B14" s="399">
        <v>200</v>
      </c>
      <c r="C14" s="400">
        <v>58.73</v>
      </c>
      <c r="D14" s="401">
        <f>SUM(B14*C14)</f>
        <v>11746</v>
      </c>
      <c r="E14" s="402">
        <v>74.5</v>
      </c>
      <c r="F14" s="403">
        <f t="shared" si="0"/>
        <v>14900</v>
      </c>
    </row>
    <row r="15" spans="1:6" ht="13.5" thickBot="1">
      <c r="A15" s="404"/>
      <c r="B15" s="399"/>
      <c r="C15" s="404" t="s">
        <v>806</v>
      </c>
      <c r="D15" s="401">
        <f>SUM(D8:D14)</f>
        <v>54484.25</v>
      </c>
      <c r="E15" s="405" t="s">
        <v>806</v>
      </c>
      <c r="F15" s="403">
        <f>SUM(F8:F14)</f>
        <v>85212.5</v>
      </c>
    </row>
    <row r="16" spans="1:6" ht="13.5" thickBot="1">
      <c r="A16" s="398" t="s">
        <v>807</v>
      </c>
      <c r="B16" s="406"/>
      <c r="C16" s="16"/>
      <c r="D16" s="407" t="s">
        <v>312</v>
      </c>
      <c r="E16" s="408"/>
      <c r="F16" s="409" t="s">
        <v>808</v>
      </c>
    </row>
    <row r="17" spans="1:6">
      <c r="A17" s="3213" t="s">
        <v>809</v>
      </c>
      <c r="B17" s="3214"/>
      <c r="C17" s="21"/>
      <c r="D17" s="17"/>
      <c r="E17" s="408"/>
      <c r="F17" s="410"/>
    </row>
    <row r="18" spans="1:6">
      <c r="A18" s="3215"/>
      <c r="B18" s="3216"/>
      <c r="C18" s="21"/>
      <c r="D18" s="411">
        <v>0.35</v>
      </c>
      <c r="E18" s="408"/>
      <c r="F18" s="412">
        <v>0.15</v>
      </c>
    </row>
    <row r="19" spans="1:6">
      <c r="B19" s="20"/>
      <c r="C19" s="22" t="s">
        <v>810</v>
      </c>
      <c r="D19" s="17"/>
      <c r="E19" s="408"/>
      <c r="F19" s="409" t="s">
        <v>811</v>
      </c>
    </row>
    <row r="20" spans="1:6" ht="13.5" thickBot="1">
      <c r="B20" s="20"/>
      <c r="C20" s="22" t="s">
        <v>812</v>
      </c>
      <c r="D20" s="17"/>
      <c r="E20" s="413"/>
      <c r="F20" s="414"/>
    </row>
    <row r="21" spans="1:6">
      <c r="B21" s="20"/>
      <c r="C21" s="22" t="s">
        <v>813</v>
      </c>
      <c r="D21" s="17"/>
      <c r="E21" s="20"/>
      <c r="F21" s="20"/>
    </row>
    <row r="22" spans="1:6" ht="13.5" thickBot="1"/>
    <row r="23" spans="1:6" ht="24.75" thickBot="1">
      <c r="A23" s="393" t="s">
        <v>298</v>
      </c>
      <c r="B23" s="394" t="s">
        <v>794</v>
      </c>
      <c r="C23" s="3225" t="s">
        <v>814</v>
      </c>
      <c r="D23" s="3226"/>
      <c r="E23" s="3225" t="s">
        <v>815</v>
      </c>
      <c r="F23" s="3226"/>
    </row>
    <row r="24" spans="1:6" ht="24.75" thickBot="1">
      <c r="A24" s="398" t="s">
        <v>797</v>
      </c>
      <c r="B24" s="399">
        <v>50</v>
      </c>
      <c r="C24" s="393" t="s">
        <v>795</v>
      </c>
      <c r="D24" s="395" t="s">
        <v>796</v>
      </c>
      <c r="E24" s="393" t="s">
        <v>795</v>
      </c>
      <c r="F24" s="395" t="s">
        <v>796</v>
      </c>
    </row>
    <row r="25" spans="1:6" ht="13.5" thickBot="1">
      <c r="A25" s="398" t="s">
        <v>799</v>
      </c>
      <c r="B25" s="399">
        <v>50</v>
      </c>
      <c r="C25" s="400">
        <v>399</v>
      </c>
      <c r="D25" s="401">
        <f t="shared" ref="D25:D31" si="1">SUM(B8*C25)</f>
        <v>19950</v>
      </c>
      <c r="E25" s="400">
        <v>337.95</v>
      </c>
      <c r="F25" s="401">
        <f t="shared" ref="F25:F31" si="2">SUM(B8*E25)</f>
        <v>16897.5</v>
      </c>
    </row>
    <row r="26" spans="1:6" ht="13.5" thickBot="1">
      <c r="A26" s="398" t="s">
        <v>801</v>
      </c>
      <c r="B26" s="399">
        <v>50</v>
      </c>
      <c r="C26" s="400">
        <v>72</v>
      </c>
      <c r="D26" s="401">
        <f t="shared" si="1"/>
        <v>3600</v>
      </c>
      <c r="E26" s="400">
        <v>64.95</v>
      </c>
      <c r="F26" s="401">
        <f t="shared" si="2"/>
        <v>3247.5</v>
      </c>
    </row>
    <row r="27" spans="1:6" ht="13.5" thickBot="1">
      <c r="A27" s="398" t="s">
        <v>802</v>
      </c>
      <c r="B27" s="399">
        <v>125</v>
      </c>
      <c r="C27" s="400">
        <v>85</v>
      </c>
      <c r="D27" s="401">
        <f t="shared" si="1"/>
        <v>4250</v>
      </c>
      <c r="E27" s="400">
        <v>71.95</v>
      </c>
      <c r="F27" s="401">
        <f t="shared" si="2"/>
        <v>3597.5</v>
      </c>
    </row>
    <row r="28" spans="1:6" ht="13.5" thickBot="1">
      <c r="A28" s="398" t="s">
        <v>803</v>
      </c>
      <c r="B28" s="399">
        <v>275</v>
      </c>
      <c r="C28" s="400">
        <v>82</v>
      </c>
      <c r="D28" s="401">
        <f t="shared" si="1"/>
        <v>10250</v>
      </c>
      <c r="E28" s="400">
        <v>68.95</v>
      </c>
      <c r="F28" s="401">
        <f t="shared" si="2"/>
        <v>8618.75</v>
      </c>
    </row>
    <row r="29" spans="1:6" ht="13.5" thickBot="1">
      <c r="A29" s="398" t="s">
        <v>804</v>
      </c>
      <c r="B29" s="399">
        <v>325</v>
      </c>
      <c r="C29" s="400">
        <v>75</v>
      </c>
      <c r="D29" s="401">
        <f t="shared" si="1"/>
        <v>20625</v>
      </c>
      <c r="E29" s="400">
        <v>60.95</v>
      </c>
      <c r="F29" s="401">
        <f t="shared" si="2"/>
        <v>16761.25</v>
      </c>
    </row>
    <row r="30" spans="1:6" ht="13.5" thickBot="1">
      <c r="A30" s="398" t="s">
        <v>805</v>
      </c>
      <c r="B30" s="399">
        <v>200</v>
      </c>
      <c r="C30" s="400">
        <v>74</v>
      </c>
      <c r="D30" s="401">
        <f t="shared" si="1"/>
        <v>24050</v>
      </c>
      <c r="E30" s="400">
        <v>71.95</v>
      </c>
      <c r="F30" s="401">
        <f t="shared" si="2"/>
        <v>23383.75</v>
      </c>
    </row>
    <row r="31" spans="1:6" ht="13.5" thickBot="1">
      <c r="A31" s="404"/>
      <c r="B31" s="399"/>
      <c r="C31" s="400">
        <v>79</v>
      </c>
      <c r="D31" s="401">
        <f t="shared" si="1"/>
        <v>15800</v>
      </c>
      <c r="E31" s="400">
        <v>76.95</v>
      </c>
      <c r="F31" s="401">
        <f t="shared" si="2"/>
        <v>15390</v>
      </c>
    </row>
    <row r="32" spans="1:6" ht="13.5" thickBot="1">
      <c r="A32" s="398" t="s">
        <v>807</v>
      </c>
      <c r="B32" s="406"/>
      <c r="C32" s="404" t="s">
        <v>806</v>
      </c>
      <c r="D32" s="401">
        <f>SUM(D25:D31)</f>
        <v>98525</v>
      </c>
      <c r="E32" s="404" t="s">
        <v>806</v>
      </c>
      <c r="F32" s="401">
        <f>SUM(F25:F31)</f>
        <v>87896.25</v>
      </c>
    </row>
    <row r="33" spans="1:6">
      <c r="A33" s="3213" t="s">
        <v>809</v>
      </c>
      <c r="B33" s="3214"/>
      <c r="C33" s="21"/>
      <c r="D33" s="415" t="s">
        <v>312</v>
      </c>
      <c r="E33" s="21"/>
      <c r="F33" s="415" t="s">
        <v>312</v>
      </c>
    </row>
    <row r="34" spans="1:6">
      <c r="A34" s="3215"/>
      <c r="B34" s="3216"/>
      <c r="C34" s="21"/>
      <c r="D34" s="17"/>
      <c r="E34" s="21"/>
      <c r="F34" s="17"/>
    </row>
    <row r="35" spans="1:6">
      <c r="C35" s="21"/>
      <c r="D35" s="411">
        <v>0.25</v>
      </c>
      <c r="E35" s="21"/>
      <c r="F35" s="411">
        <v>0.1</v>
      </c>
    </row>
    <row r="36" spans="1:6">
      <c r="C36" s="21"/>
      <c r="D36" s="17"/>
      <c r="E36" s="3217" t="s">
        <v>816</v>
      </c>
      <c r="F36" s="3218"/>
    </row>
    <row r="37" spans="1:6" ht="13.5" thickBot="1">
      <c r="C37" s="23"/>
      <c r="D37" s="25"/>
      <c r="E37" s="3219"/>
      <c r="F37" s="3220"/>
    </row>
    <row r="38" spans="1:6">
      <c r="A38" s="416" t="s">
        <v>817</v>
      </c>
    </row>
    <row r="39" spans="1:6">
      <c r="A39" s="417" t="s">
        <v>236</v>
      </c>
      <c r="B39" s="418" t="s">
        <v>505</v>
      </c>
      <c r="C39" s="419" t="s">
        <v>307</v>
      </c>
    </row>
    <row r="40" spans="1:6">
      <c r="A40" s="417" t="s">
        <v>818</v>
      </c>
      <c r="B40" s="418" t="s">
        <v>819</v>
      </c>
      <c r="C40" s="419" t="s">
        <v>307</v>
      </c>
    </row>
    <row r="41" spans="1:6">
      <c r="A41" s="420" t="s">
        <v>820</v>
      </c>
      <c r="B41" s="421" t="s">
        <v>821</v>
      </c>
      <c r="C41" s="422" t="s">
        <v>307</v>
      </c>
    </row>
    <row r="42" spans="1:6">
      <c r="A42" s="423" t="s">
        <v>822</v>
      </c>
      <c r="B42" s="423" t="s">
        <v>823</v>
      </c>
      <c r="C42" s="423" t="s">
        <v>307</v>
      </c>
    </row>
    <row r="43" spans="1:6">
      <c r="A43" s="423" t="s">
        <v>253</v>
      </c>
      <c r="B43" s="423" t="s">
        <v>485</v>
      </c>
      <c r="C43" s="423" t="s">
        <v>307</v>
      </c>
    </row>
    <row r="44" spans="1:6">
      <c r="A44" s="423" t="s">
        <v>824</v>
      </c>
      <c r="B44" s="423" t="s">
        <v>825</v>
      </c>
      <c r="C44" s="423" t="s">
        <v>826</v>
      </c>
    </row>
  </sheetData>
  <mergeCells count="7">
    <mergeCell ref="A33:B34"/>
    <mergeCell ref="E36:F37"/>
    <mergeCell ref="C6:D6"/>
    <mergeCell ref="E6:F6"/>
    <mergeCell ref="A17:B18"/>
    <mergeCell ref="C23:D23"/>
    <mergeCell ref="E23:F23"/>
  </mergeCells>
  <phoneticPr fontId="41" type="noConversion"/>
  <pageMargins left="0.75" right="0.75" top="1" bottom="1" header="0.5" footer="0.5"/>
  <pageSetup orientation="portrait" r:id="rId1"/>
  <headerFooter alignWithMargins="0"/>
</worksheet>
</file>

<file path=xl/worksheets/sheet27.xml><?xml version="1.0" encoding="utf-8"?>
<worksheet xmlns="http://schemas.openxmlformats.org/spreadsheetml/2006/main" xmlns:r="http://schemas.openxmlformats.org/officeDocument/2006/relationships">
  <sheetPr enableFormatConditionsCalculation="0">
    <tabColor theme="3" tint="0.59999389629810485"/>
  </sheetPr>
  <dimension ref="A1:H10"/>
  <sheetViews>
    <sheetView workbookViewId="0">
      <selection sqref="A1:H18"/>
    </sheetView>
  </sheetViews>
  <sheetFormatPr defaultRowHeight="12.75"/>
  <cols>
    <col min="1" max="1" width="12.140625" customWidth="1"/>
    <col min="2" max="2" width="18.28515625" customWidth="1"/>
    <col min="3" max="3" width="5.7109375" customWidth="1"/>
    <col min="4" max="4" width="18" customWidth="1"/>
    <col min="5" max="5" width="5.5703125" customWidth="1"/>
    <col min="6" max="6" width="17.7109375" customWidth="1"/>
  </cols>
  <sheetData>
    <row r="1" spans="1:8">
      <c r="A1" s="54" t="s">
        <v>401</v>
      </c>
      <c r="B1" s="64"/>
      <c r="C1" s="64"/>
      <c r="D1" s="64"/>
      <c r="E1" s="64"/>
      <c r="F1" s="64"/>
      <c r="G1" s="11"/>
      <c r="H1" s="11"/>
    </row>
    <row r="3" spans="1:8" s="2" customFormat="1" ht="13.5" thickBot="1">
      <c r="B3" s="59" t="s">
        <v>317</v>
      </c>
      <c r="C3" s="59"/>
      <c r="D3" s="2" t="s">
        <v>318</v>
      </c>
      <c r="F3" s="2" t="s">
        <v>318</v>
      </c>
    </row>
    <row r="4" spans="1:8" s="2" customFormat="1">
      <c r="A4" s="28"/>
      <c r="B4" s="60" t="s">
        <v>320</v>
      </c>
      <c r="C4" s="60"/>
      <c r="D4" s="29" t="s">
        <v>321</v>
      </c>
      <c r="E4" s="29"/>
      <c r="F4" s="29" t="s">
        <v>284</v>
      </c>
    </row>
    <row r="5" spans="1:8">
      <c r="A5" s="5" t="s">
        <v>281</v>
      </c>
      <c r="B5" s="61" t="s">
        <v>282</v>
      </c>
      <c r="C5" s="61"/>
      <c r="D5" s="3" t="s">
        <v>283</v>
      </c>
      <c r="E5" s="3"/>
      <c r="F5" s="3" t="s">
        <v>283</v>
      </c>
    </row>
    <row r="6" spans="1:8" ht="13.5" thickBot="1">
      <c r="A6" s="6" t="s">
        <v>316</v>
      </c>
      <c r="B6" s="62">
        <v>0.1</v>
      </c>
      <c r="C6" s="62"/>
      <c r="D6" s="4">
        <v>0.1</v>
      </c>
      <c r="E6" s="4"/>
      <c r="F6" s="4">
        <v>0.1</v>
      </c>
    </row>
    <row r="10" spans="1:8">
      <c r="A10" s="177" t="s">
        <v>319</v>
      </c>
      <c r="B10" s="64"/>
      <c r="C10" s="64"/>
      <c r="D10" s="64"/>
      <c r="E10" s="64"/>
      <c r="F10" s="64"/>
      <c r="G10" s="11"/>
      <c r="H10" s="11"/>
    </row>
  </sheetData>
  <sheetProtection password="CC79" sheet="1" objects="1" scenarios="1" selectLockedCells="1" selectUnlockedCells="1"/>
  <phoneticPr fontId="7" type="noConversion"/>
  <printOptions horizontalCentered="1"/>
  <pageMargins left="0.75" right="0.75" top="1" bottom="1" header="0.5" footer="0.5"/>
  <pageSetup orientation="portrait" r:id="rId1"/>
  <headerFooter alignWithMargins="0"/>
</worksheet>
</file>

<file path=xl/worksheets/sheet28.xml><?xml version="1.0" encoding="utf-8"?>
<worksheet xmlns="http://schemas.openxmlformats.org/spreadsheetml/2006/main" xmlns:r="http://schemas.openxmlformats.org/officeDocument/2006/relationships">
  <sheetPr enableFormatConditionsCalculation="0">
    <tabColor theme="3" tint="0.59999389629810485"/>
  </sheetPr>
  <dimension ref="A1:K50"/>
  <sheetViews>
    <sheetView topLeftCell="A5" workbookViewId="0">
      <selection activeCell="B20" sqref="B20"/>
    </sheetView>
  </sheetViews>
  <sheetFormatPr defaultRowHeight="12.75"/>
  <cols>
    <col min="1" max="1" width="3.28515625" style="20" customWidth="1"/>
    <col min="2" max="2" width="26.140625" customWidth="1"/>
    <col min="4" max="4" width="1.28515625" customWidth="1"/>
    <col min="5" max="5" width="13.5703125" bestFit="1" customWidth="1"/>
    <col min="6" max="6" width="1.28515625" customWidth="1"/>
    <col min="7" max="7" width="10.7109375" bestFit="1" customWidth="1"/>
    <col min="8" max="8" width="1.140625" customWidth="1"/>
    <col min="9" max="9" width="13" customWidth="1"/>
    <col min="10" max="10" width="1" customWidth="1"/>
    <col min="11" max="11" width="12.28515625" bestFit="1" customWidth="1"/>
  </cols>
  <sheetData>
    <row r="1" spans="1:11">
      <c r="A1" s="2820" t="s">
        <v>296</v>
      </c>
      <c r="B1" s="2820"/>
      <c r="C1" s="2820"/>
      <c r="D1" s="2820"/>
      <c r="E1" s="2820"/>
      <c r="F1" s="2820"/>
      <c r="G1" s="2811"/>
      <c r="H1" s="2811"/>
      <c r="I1" s="2811"/>
      <c r="J1" s="2811"/>
      <c r="K1" s="2811"/>
    </row>
    <row r="2" spans="1:11">
      <c r="A2" s="2820" t="s">
        <v>394</v>
      </c>
      <c r="B2" s="2820"/>
      <c r="C2" s="2820"/>
      <c r="D2" s="2820"/>
      <c r="E2" s="2820"/>
      <c r="F2" s="2820"/>
      <c r="G2" s="2811"/>
      <c r="H2" s="2811"/>
      <c r="I2" s="2811"/>
      <c r="J2" s="2811"/>
      <c r="K2" s="2811"/>
    </row>
    <row r="3" spans="1:11">
      <c r="A3" s="2820" t="s">
        <v>270</v>
      </c>
      <c r="B3" s="2820"/>
      <c r="C3" s="2820"/>
      <c r="D3" s="2820"/>
      <c r="E3" s="2820"/>
      <c r="F3" s="2820"/>
      <c r="G3" s="2811"/>
      <c r="H3" s="2811"/>
      <c r="I3" s="2811"/>
      <c r="J3" s="2811"/>
      <c r="K3" s="2811"/>
    </row>
    <row r="4" spans="1:11" ht="13.5" thickBot="1"/>
    <row r="5" spans="1:11" s="2" customFormat="1">
      <c r="A5" s="27"/>
      <c r="B5" s="2" t="s">
        <v>300</v>
      </c>
      <c r="C5" s="136" t="s">
        <v>357</v>
      </c>
      <c r="D5" s="136"/>
      <c r="E5" s="136" t="s">
        <v>358</v>
      </c>
      <c r="F5" s="136"/>
      <c r="G5" s="136" t="s">
        <v>359</v>
      </c>
      <c r="H5" s="136"/>
      <c r="I5" s="136" t="s">
        <v>360</v>
      </c>
      <c r="J5" s="12"/>
      <c r="K5" s="84" t="s">
        <v>402</v>
      </c>
    </row>
    <row r="6" spans="1:11">
      <c r="A6" s="58" t="s">
        <v>395</v>
      </c>
      <c r="B6" s="58"/>
      <c r="C6" s="137"/>
      <c r="D6" s="137"/>
      <c r="E6" s="137"/>
      <c r="F6" s="137"/>
      <c r="G6" s="137"/>
      <c r="H6" s="137"/>
      <c r="I6" s="137"/>
      <c r="J6" s="58"/>
      <c r="K6" s="85"/>
    </row>
    <row r="7" spans="1:11">
      <c r="A7" s="68">
        <v>2</v>
      </c>
      <c r="B7" s="65" t="s">
        <v>361</v>
      </c>
      <c r="C7" s="138" t="s">
        <v>362</v>
      </c>
      <c r="D7" s="138"/>
      <c r="E7" s="139">
        <v>550</v>
      </c>
      <c r="F7" s="138"/>
      <c r="G7" s="138" t="s">
        <v>363</v>
      </c>
      <c r="H7" s="138"/>
      <c r="I7" s="139">
        <v>1101.8699999999999</v>
      </c>
      <c r="J7" s="57"/>
      <c r="K7" s="85">
        <v>300</v>
      </c>
    </row>
    <row r="8" spans="1:11">
      <c r="A8" s="68">
        <v>3</v>
      </c>
      <c r="B8" s="65" t="s">
        <v>364</v>
      </c>
      <c r="C8" s="138" t="s">
        <v>362</v>
      </c>
      <c r="D8" s="138"/>
      <c r="E8" s="139">
        <v>2235</v>
      </c>
      <c r="F8" s="138"/>
      <c r="G8" s="138" t="s">
        <v>363</v>
      </c>
      <c r="H8" s="138"/>
      <c r="I8" s="139">
        <v>8148.57</v>
      </c>
      <c r="J8" s="57"/>
      <c r="K8" s="85">
        <v>1595</v>
      </c>
    </row>
    <row r="9" spans="1:11">
      <c r="A9" s="68">
        <v>5</v>
      </c>
      <c r="B9" s="65" t="s">
        <v>365</v>
      </c>
      <c r="C9" s="138" t="s">
        <v>362</v>
      </c>
      <c r="D9" s="138"/>
      <c r="E9" s="139">
        <v>1075</v>
      </c>
      <c r="F9" s="138"/>
      <c r="G9" s="138" t="s">
        <v>363</v>
      </c>
      <c r="H9" s="138"/>
      <c r="I9" s="139">
        <v>2095.35</v>
      </c>
      <c r="J9" s="57"/>
      <c r="K9" s="85">
        <v>485</v>
      </c>
    </row>
    <row r="10" spans="1:11" ht="13.5" thickBot="1">
      <c r="A10" s="73">
        <v>7</v>
      </c>
      <c r="B10" s="74" t="s">
        <v>366</v>
      </c>
      <c r="C10" s="140" t="s">
        <v>362</v>
      </c>
      <c r="D10" s="140"/>
      <c r="E10" s="141">
        <v>1350</v>
      </c>
      <c r="F10" s="140"/>
      <c r="G10" s="140" t="s">
        <v>363</v>
      </c>
      <c r="H10" s="140"/>
      <c r="I10" s="141">
        <v>2264.63</v>
      </c>
      <c r="J10" s="75"/>
      <c r="K10" s="86">
        <v>825</v>
      </c>
    </row>
    <row r="11" spans="1:11" ht="13.5" thickTop="1">
      <c r="B11" s="2" t="s">
        <v>367</v>
      </c>
      <c r="C11" s="135" t="s">
        <v>362</v>
      </c>
      <c r="D11" s="135"/>
      <c r="E11" s="142">
        <v>5210</v>
      </c>
      <c r="F11" s="135"/>
      <c r="G11" s="135" t="s">
        <v>362</v>
      </c>
      <c r="H11" s="135"/>
      <c r="I11" s="142">
        <v>13610.42</v>
      </c>
      <c r="J11" s="2"/>
      <c r="K11" s="87">
        <v>3205</v>
      </c>
    </row>
    <row r="12" spans="1:11">
      <c r="C12" s="135"/>
      <c r="D12" s="135"/>
      <c r="E12" s="142"/>
      <c r="F12" s="135"/>
      <c r="G12" s="135"/>
      <c r="H12" s="135"/>
      <c r="I12" s="142"/>
      <c r="K12" s="87"/>
    </row>
    <row r="13" spans="1:11">
      <c r="A13" s="55" t="s">
        <v>395</v>
      </c>
      <c r="B13" s="55"/>
      <c r="C13" s="143"/>
      <c r="D13" s="143"/>
      <c r="E13" s="143"/>
      <c r="F13" s="143"/>
      <c r="G13" s="143"/>
      <c r="H13" s="143"/>
      <c r="I13" s="143"/>
      <c r="J13" s="56"/>
      <c r="K13" s="88"/>
    </row>
    <row r="14" spans="1:11">
      <c r="A14" s="70">
        <v>10</v>
      </c>
      <c r="B14" s="66" t="s">
        <v>368</v>
      </c>
      <c r="C14" s="144" t="s">
        <v>362</v>
      </c>
      <c r="D14" s="144"/>
      <c r="E14" s="145">
        <v>7000</v>
      </c>
      <c r="F14" s="144"/>
      <c r="G14" s="144" t="s">
        <v>369</v>
      </c>
      <c r="H14" s="144"/>
      <c r="I14" s="145">
        <v>15079.38</v>
      </c>
      <c r="J14" s="56"/>
      <c r="K14" s="88">
        <v>5125</v>
      </c>
    </row>
    <row r="15" spans="1:11" ht="13.5" thickBot="1">
      <c r="A15" s="77">
        <v>11</v>
      </c>
      <c r="B15" s="78" t="s">
        <v>370</v>
      </c>
      <c r="C15" s="146" t="s">
        <v>362</v>
      </c>
      <c r="D15" s="146"/>
      <c r="E15" s="147">
        <v>2175</v>
      </c>
      <c r="F15" s="146"/>
      <c r="G15" s="146" t="s">
        <v>369</v>
      </c>
      <c r="H15" s="146"/>
      <c r="I15" s="147">
        <v>3542.71</v>
      </c>
      <c r="J15" s="79"/>
      <c r="K15" s="89">
        <v>1240</v>
      </c>
    </row>
    <row r="16" spans="1:11" ht="13.5" thickTop="1">
      <c r="A16" s="71"/>
      <c r="B16" s="76" t="s">
        <v>367</v>
      </c>
      <c r="C16" s="148" t="s">
        <v>362</v>
      </c>
      <c r="D16" s="148"/>
      <c r="E16" s="149">
        <v>9175</v>
      </c>
      <c r="F16" s="148"/>
      <c r="G16" s="148" t="s">
        <v>362</v>
      </c>
      <c r="H16" s="148"/>
      <c r="I16" s="149">
        <v>18622.09</v>
      </c>
      <c r="J16" s="55"/>
      <c r="K16" s="88">
        <v>6365</v>
      </c>
    </row>
    <row r="17" spans="1:11">
      <c r="C17" s="135"/>
      <c r="D17" s="135"/>
      <c r="E17" s="135"/>
      <c r="F17" s="135"/>
      <c r="G17" s="135"/>
      <c r="H17" s="135"/>
      <c r="I17" s="135"/>
      <c r="K17" s="87"/>
    </row>
    <row r="18" spans="1:11" s="2" customFormat="1">
      <c r="A18" s="58" t="s">
        <v>396</v>
      </c>
      <c r="B18" s="58"/>
      <c r="C18" s="137"/>
      <c r="D18" s="137"/>
      <c r="E18" s="137"/>
      <c r="F18" s="137"/>
      <c r="G18" s="137"/>
      <c r="H18" s="137"/>
      <c r="I18" s="137"/>
      <c r="J18" s="58"/>
      <c r="K18" s="85"/>
    </row>
    <row r="19" spans="1:11" ht="13.5" thickBot="1">
      <c r="A19" s="73">
        <v>1</v>
      </c>
      <c r="B19" s="74" t="s">
        <v>371</v>
      </c>
      <c r="C19" s="140" t="s">
        <v>362</v>
      </c>
      <c r="D19" s="140"/>
      <c r="E19" s="141">
        <v>173</v>
      </c>
      <c r="F19" s="140"/>
      <c r="G19" s="140" t="s">
        <v>362</v>
      </c>
      <c r="H19" s="140"/>
      <c r="I19" s="141">
        <v>105</v>
      </c>
      <c r="J19" s="75"/>
      <c r="K19" s="86">
        <v>80</v>
      </c>
    </row>
    <row r="20" spans="1:11" s="2" customFormat="1" ht="13.5" thickTop="1">
      <c r="A20" s="27"/>
      <c r="B20" s="2" t="s">
        <v>367</v>
      </c>
      <c r="C20" s="135" t="s">
        <v>362</v>
      </c>
      <c r="D20" s="135"/>
      <c r="E20" s="142">
        <v>173</v>
      </c>
      <c r="F20" s="135"/>
      <c r="G20" s="135" t="s">
        <v>362</v>
      </c>
      <c r="H20" s="135"/>
      <c r="I20" s="142">
        <v>105</v>
      </c>
      <c r="K20" s="87">
        <v>80</v>
      </c>
    </row>
    <row r="21" spans="1:11">
      <c r="C21" s="135"/>
      <c r="D21" s="135"/>
      <c r="E21" s="135"/>
      <c r="F21" s="135"/>
      <c r="G21" s="135"/>
      <c r="H21" s="135"/>
      <c r="I21" s="135"/>
      <c r="K21" s="87"/>
    </row>
    <row r="22" spans="1:11" s="2" customFormat="1">
      <c r="A22" s="55" t="s">
        <v>397</v>
      </c>
      <c r="B22" s="55"/>
      <c r="C22" s="143"/>
      <c r="D22" s="143"/>
      <c r="E22" s="143"/>
      <c r="F22" s="143"/>
      <c r="G22" s="143"/>
      <c r="H22" s="143"/>
      <c r="I22" s="143"/>
      <c r="J22" s="55"/>
      <c r="K22" s="88"/>
    </row>
    <row r="23" spans="1:11">
      <c r="A23" s="70">
        <v>4</v>
      </c>
      <c r="B23" s="66" t="s">
        <v>372</v>
      </c>
      <c r="C23" s="144" t="s">
        <v>362</v>
      </c>
      <c r="D23" s="144"/>
      <c r="E23" s="145">
        <v>318</v>
      </c>
      <c r="F23" s="144"/>
      <c r="G23" s="144" t="s">
        <v>363</v>
      </c>
      <c r="H23" s="144"/>
      <c r="I23" s="145">
        <v>275.62</v>
      </c>
      <c r="J23" s="56"/>
      <c r="K23" s="88">
        <v>300</v>
      </c>
    </row>
    <row r="24" spans="1:11">
      <c r="A24" s="70">
        <v>9</v>
      </c>
      <c r="B24" s="66" t="s">
        <v>373</v>
      </c>
      <c r="C24" s="144" t="s">
        <v>362</v>
      </c>
      <c r="D24" s="144"/>
      <c r="E24" s="145">
        <v>315</v>
      </c>
      <c r="F24" s="144"/>
      <c r="G24" s="144" t="s">
        <v>363</v>
      </c>
      <c r="H24" s="144"/>
      <c r="I24" s="145">
        <v>155.30000000000001</v>
      </c>
      <c r="J24" s="56"/>
      <c r="K24" s="88">
        <v>175</v>
      </c>
    </row>
    <row r="25" spans="1:11" ht="13.5" thickBot="1">
      <c r="A25" s="77">
        <v>8</v>
      </c>
      <c r="B25" s="78" t="s">
        <v>374</v>
      </c>
      <c r="C25" s="146" t="s">
        <v>362</v>
      </c>
      <c r="D25" s="146"/>
      <c r="E25" s="147">
        <v>670</v>
      </c>
      <c r="F25" s="146"/>
      <c r="G25" s="146" t="s">
        <v>363</v>
      </c>
      <c r="H25" s="146"/>
      <c r="I25" s="147">
        <v>2148.5</v>
      </c>
      <c r="J25" s="79"/>
      <c r="K25" s="89">
        <v>375</v>
      </c>
    </row>
    <row r="26" spans="1:11" s="2" customFormat="1" ht="13.5" thickTop="1">
      <c r="A26" s="27"/>
      <c r="B26" s="2" t="s">
        <v>367</v>
      </c>
      <c r="C26" s="135" t="s">
        <v>362</v>
      </c>
      <c r="D26" s="135"/>
      <c r="E26" s="142">
        <v>1303</v>
      </c>
      <c r="F26" s="135"/>
      <c r="G26" s="135" t="s">
        <v>362</v>
      </c>
      <c r="H26" s="135"/>
      <c r="I26" s="142">
        <v>2579.42</v>
      </c>
      <c r="K26" s="87">
        <v>850</v>
      </c>
    </row>
    <row r="27" spans="1:11">
      <c r="C27" s="135"/>
      <c r="D27" s="135"/>
      <c r="E27" s="135"/>
      <c r="F27" s="135"/>
      <c r="G27" s="135"/>
      <c r="H27" s="135"/>
      <c r="I27" s="135"/>
      <c r="K27" s="87"/>
    </row>
    <row r="28" spans="1:11" s="2" customFormat="1">
      <c r="A28" s="67"/>
      <c r="B28" s="58" t="s">
        <v>375</v>
      </c>
      <c r="C28" s="137"/>
      <c r="D28" s="137"/>
      <c r="E28" s="137"/>
      <c r="F28" s="137"/>
      <c r="G28" s="137"/>
      <c r="H28" s="137"/>
      <c r="I28" s="137"/>
      <c r="J28" s="58"/>
      <c r="K28" s="85"/>
    </row>
    <row r="29" spans="1:11" ht="13.5" thickBot="1">
      <c r="A29" s="73">
        <v>6</v>
      </c>
      <c r="B29" s="74" t="s">
        <v>376</v>
      </c>
      <c r="C29" s="140" t="s">
        <v>362</v>
      </c>
      <c r="D29" s="140"/>
      <c r="E29" s="141">
        <v>875</v>
      </c>
      <c r="F29" s="140"/>
      <c r="G29" s="140" t="s">
        <v>363</v>
      </c>
      <c r="H29" s="140"/>
      <c r="I29" s="141">
        <v>1444.85</v>
      </c>
      <c r="J29" s="75"/>
      <c r="K29" s="86">
        <v>425</v>
      </c>
    </row>
    <row r="30" spans="1:11" ht="13.5" thickTop="1">
      <c r="A30" s="27"/>
      <c r="B30" s="2" t="s">
        <v>367</v>
      </c>
      <c r="C30" s="135" t="s">
        <v>362</v>
      </c>
      <c r="D30" s="135"/>
      <c r="E30" s="142">
        <v>875</v>
      </c>
      <c r="F30" s="135"/>
      <c r="G30" s="142">
        <v>7185</v>
      </c>
      <c r="H30" s="135"/>
      <c r="I30" s="142">
        <v>1444.85</v>
      </c>
      <c r="J30" s="2"/>
      <c r="K30" s="87">
        <v>425</v>
      </c>
    </row>
    <row r="31" spans="1:11">
      <c r="A31" s="27"/>
      <c r="B31" s="2"/>
      <c r="C31" s="135"/>
      <c r="D31" s="135"/>
      <c r="E31" s="142"/>
      <c r="F31" s="135"/>
      <c r="G31" s="142"/>
      <c r="H31" s="135"/>
      <c r="I31" s="142"/>
      <c r="J31" s="2"/>
      <c r="K31" s="87"/>
    </row>
    <row r="32" spans="1:11">
      <c r="A32" s="81"/>
      <c r="B32" s="80" t="s">
        <v>377</v>
      </c>
      <c r="C32" s="150" t="s">
        <v>362</v>
      </c>
      <c r="D32" s="151"/>
      <c r="E32" s="152">
        <v>16736</v>
      </c>
      <c r="F32" s="151"/>
      <c r="G32" s="152">
        <v>7185</v>
      </c>
      <c r="H32" s="151"/>
      <c r="I32" s="152">
        <v>36361.78</v>
      </c>
      <c r="J32" s="82"/>
      <c r="K32" s="90">
        <v>10925</v>
      </c>
    </row>
    <row r="33" spans="1:11">
      <c r="A33" s="81"/>
      <c r="B33" s="80" t="s">
        <v>378</v>
      </c>
      <c r="C33" s="150" t="s">
        <v>363</v>
      </c>
      <c r="D33" s="153"/>
      <c r="E33" s="152">
        <v>200832</v>
      </c>
      <c r="F33" s="153"/>
      <c r="G33" s="152">
        <v>86220</v>
      </c>
      <c r="H33" s="153"/>
      <c r="I33" s="152">
        <v>436341.36</v>
      </c>
      <c r="J33" s="83"/>
      <c r="K33" s="90">
        <v>131100</v>
      </c>
    </row>
    <row r="34" spans="1:11">
      <c r="C34" s="135"/>
      <c r="D34" s="135"/>
      <c r="E34" s="135"/>
      <c r="F34" s="135"/>
      <c r="G34" s="135"/>
      <c r="H34" s="135"/>
      <c r="I34" s="135"/>
      <c r="K34" s="87"/>
    </row>
    <row r="35" spans="1:11">
      <c r="A35" s="69">
        <v>12</v>
      </c>
      <c r="B35" s="55" t="s">
        <v>379</v>
      </c>
      <c r="C35" s="143" t="s">
        <v>362</v>
      </c>
      <c r="D35" s="143"/>
      <c r="E35" s="143" t="s">
        <v>380</v>
      </c>
      <c r="F35" s="143"/>
      <c r="G35" s="143" t="s">
        <v>362</v>
      </c>
      <c r="H35" s="143"/>
      <c r="I35" s="154">
        <v>425</v>
      </c>
      <c r="J35" s="56"/>
      <c r="K35" s="88">
        <v>350</v>
      </c>
    </row>
    <row r="36" spans="1:11">
      <c r="C36" s="135"/>
      <c r="D36" s="135"/>
      <c r="E36" s="135"/>
      <c r="F36" s="135"/>
      <c r="G36" s="135"/>
      <c r="H36" s="135"/>
      <c r="I36" s="135"/>
      <c r="K36" s="87"/>
    </row>
    <row r="37" spans="1:11">
      <c r="A37" s="67" t="s">
        <v>381</v>
      </c>
      <c r="B37" s="57"/>
      <c r="C37" s="137"/>
      <c r="D37" s="137"/>
      <c r="E37" s="137"/>
      <c r="F37" s="137"/>
      <c r="G37" s="137"/>
      <c r="H37" s="137"/>
      <c r="I37" s="137"/>
      <c r="J37" s="57"/>
      <c r="K37" s="85"/>
    </row>
    <row r="38" spans="1:11">
      <c r="A38" s="65" t="s">
        <v>382</v>
      </c>
      <c r="B38" s="65"/>
      <c r="C38" s="138"/>
      <c r="D38" s="138"/>
      <c r="E38" s="138"/>
      <c r="F38" s="138"/>
      <c r="G38" s="138"/>
      <c r="H38" s="138"/>
      <c r="I38" s="138"/>
      <c r="J38" s="57"/>
      <c r="K38" s="85"/>
    </row>
    <row r="39" spans="1:11">
      <c r="A39" s="95"/>
      <c r="B39" s="94"/>
      <c r="C39" s="138" t="s">
        <v>362</v>
      </c>
      <c r="D39" s="138"/>
      <c r="E39" s="139">
        <v>7.5999999999999998E-2</v>
      </c>
      <c r="F39" s="138"/>
      <c r="G39" s="138" t="s">
        <v>362</v>
      </c>
      <c r="H39" s="138"/>
      <c r="I39" s="139">
        <v>0.2</v>
      </c>
      <c r="J39" s="57"/>
      <c r="K39" s="85">
        <v>6.5000000000000002E-2</v>
      </c>
    </row>
    <row r="40" spans="1:11">
      <c r="C40" s="135"/>
      <c r="D40" s="135"/>
      <c r="E40" s="135"/>
      <c r="F40" s="135"/>
      <c r="G40" s="135"/>
      <c r="H40" s="135"/>
      <c r="I40" s="135"/>
      <c r="K40" s="87"/>
    </row>
    <row r="41" spans="1:11">
      <c r="A41" s="72" t="s">
        <v>383</v>
      </c>
      <c r="B41" s="56"/>
      <c r="C41" s="143"/>
      <c r="D41" s="143"/>
      <c r="E41" s="143"/>
      <c r="F41" s="143"/>
      <c r="G41" s="143"/>
      <c r="H41" s="143"/>
      <c r="I41" s="143"/>
      <c r="J41" s="56"/>
      <c r="K41" s="88"/>
    </row>
    <row r="42" spans="1:11">
      <c r="A42" s="66" t="s">
        <v>384</v>
      </c>
      <c r="B42" s="66"/>
      <c r="C42" s="144" t="s">
        <v>362</v>
      </c>
      <c r="D42" s="144"/>
      <c r="E42" s="145">
        <v>9.1300000000000006E-2</v>
      </c>
      <c r="F42" s="144"/>
      <c r="G42" s="144" t="s">
        <v>362</v>
      </c>
      <c r="H42" s="144"/>
      <c r="I42" s="145">
        <v>0.27</v>
      </c>
      <c r="J42" s="56"/>
      <c r="K42" s="88">
        <v>5.8000000000000003E-2</v>
      </c>
    </row>
    <row r="43" spans="1:11">
      <c r="C43" s="135"/>
      <c r="D43" s="135"/>
      <c r="E43" s="135"/>
      <c r="F43" s="135"/>
      <c r="G43" s="135"/>
      <c r="H43" s="135"/>
      <c r="I43" s="135"/>
      <c r="K43" s="87"/>
    </row>
    <row r="44" spans="1:11">
      <c r="A44" s="72" t="s">
        <v>385</v>
      </c>
      <c r="B44" s="56"/>
      <c r="C44" s="143"/>
      <c r="D44" s="143"/>
      <c r="E44" s="143"/>
      <c r="F44" s="143"/>
      <c r="G44" s="143"/>
      <c r="H44" s="143"/>
      <c r="I44" s="143"/>
      <c r="J44" s="56"/>
      <c r="K44" s="88"/>
    </row>
    <row r="45" spans="1:11">
      <c r="A45" s="69" t="s">
        <v>386</v>
      </c>
      <c r="B45" s="56"/>
      <c r="C45" s="143"/>
      <c r="D45" s="143"/>
      <c r="E45" s="143"/>
      <c r="F45" s="143"/>
      <c r="G45" s="143"/>
      <c r="H45" s="143"/>
      <c r="I45" s="143"/>
      <c r="J45" s="56"/>
      <c r="K45" s="88"/>
    </row>
    <row r="46" spans="1:11">
      <c r="A46" s="69"/>
      <c r="B46" s="66" t="s">
        <v>387</v>
      </c>
      <c r="C46" s="144" t="s">
        <v>362</v>
      </c>
      <c r="D46" s="144"/>
      <c r="E46" s="145">
        <v>75</v>
      </c>
      <c r="F46" s="144"/>
      <c r="G46" s="144" t="s">
        <v>362</v>
      </c>
      <c r="H46" s="144"/>
      <c r="I46" s="144" t="s">
        <v>388</v>
      </c>
      <c r="J46" s="56"/>
      <c r="K46" s="88">
        <v>200</v>
      </c>
    </row>
    <row r="47" spans="1:11">
      <c r="A47" s="69"/>
      <c r="B47" s="66" t="s">
        <v>389</v>
      </c>
      <c r="C47" s="144" t="s">
        <v>362</v>
      </c>
      <c r="D47" s="144"/>
      <c r="E47" s="145">
        <v>75</v>
      </c>
      <c r="F47" s="144"/>
      <c r="G47" s="144" t="s">
        <v>362</v>
      </c>
      <c r="H47" s="144"/>
      <c r="I47" s="144" t="s">
        <v>388</v>
      </c>
      <c r="J47" s="56"/>
      <c r="K47" s="88">
        <v>250</v>
      </c>
    </row>
    <row r="48" spans="1:11">
      <c r="C48" s="135"/>
      <c r="D48" s="135"/>
      <c r="E48" s="135"/>
      <c r="F48" s="135"/>
      <c r="G48" s="135"/>
      <c r="H48" s="135"/>
      <c r="I48" s="135"/>
      <c r="K48" s="91"/>
    </row>
    <row r="49" spans="2:11">
      <c r="B49" t="s">
        <v>390</v>
      </c>
      <c r="C49" s="136" t="s">
        <v>391</v>
      </c>
      <c r="D49" s="136"/>
      <c r="E49" s="136" t="s">
        <v>392</v>
      </c>
      <c r="F49" s="136"/>
      <c r="G49" s="136" t="s">
        <v>392</v>
      </c>
      <c r="H49" s="136"/>
      <c r="I49" s="136" t="s">
        <v>391</v>
      </c>
      <c r="J49" s="11"/>
      <c r="K49" s="92" t="s">
        <v>392</v>
      </c>
    </row>
    <row r="50" spans="2:11" ht="13.5" thickBot="1">
      <c r="B50" t="s">
        <v>393</v>
      </c>
      <c r="C50" s="136" t="s">
        <v>392</v>
      </c>
      <c r="D50" s="136"/>
      <c r="E50" s="136" t="s">
        <v>392</v>
      </c>
      <c r="F50" s="136"/>
      <c r="G50" s="136" t="s">
        <v>391</v>
      </c>
      <c r="H50" s="136"/>
      <c r="I50" s="136" t="s">
        <v>392</v>
      </c>
      <c r="J50" s="11"/>
      <c r="K50" s="93" t="s">
        <v>392</v>
      </c>
    </row>
  </sheetData>
  <sheetProtection password="CC79" sheet="1" objects="1" scenarios="1"/>
  <mergeCells count="3">
    <mergeCell ref="A3:K3"/>
    <mergeCell ref="A1:K1"/>
    <mergeCell ref="A2:K2"/>
  </mergeCells>
  <phoneticPr fontId="7" type="noConversion"/>
  <printOptions horizontalCentered="1"/>
  <pageMargins left="0.5" right="0.5" top="0.52" bottom="1" header="0.5" footer="0.5"/>
  <pageSetup orientation="portrait" r:id="rId1"/>
  <headerFooter alignWithMargins="0"/>
</worksheet>
</file>

<file path=xl/worksheets/sheet29.xml><?xml version="1.0" encoding="utf-8"?>
<worksheet xmlns="http://schemas.openxmlformats.org/spreadsheetml/2006/main" xmlns:r="http://schemas.openxmlformats.org/officeDocument/2006/relationships">
  <sheetPr>
    <tabColor theme="3" tint="0.59999389629810485"/>
  </sheetPr>
  <dimension ref="A1:V241"/>
  <sheetViews>
    <sheetView workbookViewId="0"/>
  </sheetViews>
  <sheetFormatPr defaultRowHeight="14.25"/>
  <cols>
    <col min="1" max="1" width="4.85546875" style="360" customWidth="1"/>
    <col min="2" max="2" width="39.28515625" style="335" customWidth="1"/>
    <col min="3" max="3" width="9.140625" style="360"/>
    <col min="4" max="5" width="0" style="360" hidden="1" customWidth="1"/>
    <col min="6" max="6" width="0" style="345" hidden="1" customWidth="1"/>
    <col min="7" max="7" width="9.140625" style="335"/>
    <col min="8" max="8" width="11.140625" style="335" customWidth="1"/>
    <col min="9" max="9" width="0" style="345" hidden="1" customWidth="1"/>
    <col min="10" max="11" width="0" style="335" hidden="1" customWidth="1"/>
    <col min="12" max="12" width="9.140625" style="335"/>
    <col min="13" max="13" width="9.140625" style="336"/>
    <col min="14" max="14" width="75.42578125" style="2477" bestFit="1" customWidth="1"/>
    <col min="15" max="22" width="9.140625" style="336"/>
    <col min="23" max="16384" width="9.140625" style="335"/>
  </cols>
  <sheetData>
    <row r="1" spans="1:22">
      <c r="A1" s="336"/>
      <c r="B1" s="2477"/>
      <c r="C1" s="336"/>
      <c r="D1" s="336"/>
      <c r="E1" s="336"/>
      <c r="F1" s="336"/>
      <c r="G1" s="336"/>
      <c r="H1" s="336"/>
      <c r="I1" s="336"/>
      <c r="J1" s="336"/>
      <c r="M1" s="335"/>
      <c r="N1" s="335"/>
      <c r="O1" s="335"/>
      <c r="P1" s="335"/>
      <c r="Q1" s="335"/>
      <c r="R1" s="335"/>
      <c r="S1" s="335"/>
      <c r="T1" s="335"/>
      <c r="U1" s="335"/>
      <c r="V1" s="335"/>
    </row>
    <row r="2" spans="1:22" ht="15">
      <c r="A2" s="336"/>
      <c r="B2" s="2478" t="s">
        <v>6501</v>
      </c>
      <c r="C2" s="336"/>
      <c r="D2" s="336"/>
      <c r="E2" s="336"/>
      <c r="F2" s="336"/>
      <c r="G2" s="336"/>
      <c r="H2" s="336"/>
      <c r="I2" s="336"/>
      <c r="J2" s="336"/>
      <c r="M2" s="335"/>
      <c r="N2" s="335"/>
      <c r="O2" s="335"/>
      <c r="P2" s="335"/>
      <c r="Q2" s="335"/>
      <c r="R2" s="335"/>
      <c r="S2" s="335"/>
      <c r="T2" s="335"/>
      <c r="U2" s="335"/>
      <c r="V2" s="335"/>
    </row>
    <row r="3" spans="1:22" ht="15">
      <c r="A3" s="336"/>
      <c r="B3" s="2479" t="s">
        <v>6479</v>
      </c>
      <c r="C3" s="336"/>
      <c r="D3" s="336"/>
      <c r="E3" s="336"/>
      <c r="F3" s="336"/>
      <c r="G3" s="336"/>
      <c r="H3" s="336"/>
      <c r="I3" s="336"/>
      <c r="J3" s="336"/>
      <c r="M3" s="335"/>
      <c r="N3" s="335"/>
      <c r="O3" s="335"/>
      <c r="P3" s="335"/>
      <c r="Q3" s="335"/>
      <c r="R3" s="335"/>
      <c r="S3" s="335"/>
      <c r="T3" s="335"/>
      <c r="U3" s="335"/>
      <c r="V3" s="335"/>
    </row>
    <row r="4" spans="1:22" ht="15">
      <c r="A4" s="336"/>
      <c r="B4" s="2479" t="s">
        <v>6480</v>
      </c>
      <c r="C4" s="336"/>
      <c r="D4" s="336"/>
      <c r="E4" s="336"/>
      <c r="F4" s="336"/>
      <c r="G4" s="336"/>
      <c r="H4" s="336"/>
      <c r="I4" s="336"/>
      <c r="J4" s="336"/>
      <c r="M4" s="335"/>
      <c r="N4" s="335"/>
      <c r="O4" s="335"/>
      <c r="P4" s="335"/>
      <c r="Q4" s="335"/>
      <c r="R4" s="335"/>
      <c r="S4" s="335"/>
      <c r="T4" s="335"/>
      <c r="U4" s="335"/>
      <c r="V4" s="335"/>
    </row>
    <row r="5" spans="1:22">
      <c r="A5" s="336"/>
      <c r="B5" s="2483" t="s">
        <v>6481</v>
      </c>
      <c r="C5" s="336"/>
      <c r="D5" s="336"/>
      <c r="E5" s="336"/>
      <c r="F5" s="336"/>
      <c r="G5" s="336"/>
      <c r="H5" s="336"/>
      <c r="I5" s="336"/>
      <c r="J5" s="336"/>
      <c r="M5" s="335"/>
      <c r="N5" s="335"/>
      <c r="O5" s="335"/>
      <c r="P5" s="335"/>
      <c r="Q5" s="335"/>
      <c r="R5" s="335"/>
      <c r="S5" s="335"/>
      <c r="T5" s="335"/>
      <c r="U5" s="335"/>
      <c r="V5" s="335"/>
    </row>
    <row r="6" spans="1:22">
      <c r="A6" s="336"/>
      <c r="B6" s="2483" t="s">
        <v>6482</v>
      </c>
      <c r="C6" s="336"/>
      <c r="D6" s="336"/>
      <c r="E6" s="336"/>
      <c r="F6" s="336"/>
      <c r="G6" s="336"/>
      <c r="H6" s="336"/>
      <c r="I6" s="336"/>
      <c r="J6" s="336"/>
      <c r="M6" s="335"/>
      <c r="N6" s="335"/>
      <c r="O6" s="335"/>
      <c r="P6" s="335"/>
      <c r="Q6" s="335"/>
      <c r="R6" s="335"/>
      <c r="S6" s="335"/>
      <c r="T6" s="335"/>
      <c r="U6" s="335"/>
      <c r="V6" s="335"/>
    </row>
    <row r="7" spans="1:22">
      <c r="A7" s="336"/>
      <c r="B7" s="2483" t="s">
        <v>6483</v>
      </c>
      <c r="C7" s="336"/>
      <c r="D7" s="336"/>
      <c r="E7" s="336"/>
      <c r="F7" s="336"/>
      <c r="G7" s="336"/>
      <c r="H7" s="336"/>
      <c r="I7" s="336"/>
      <c r="J7" s="336"/>
      <c r="M7" s="335"/>
      <c r="N7" s="335"/>
      <c r="O7" s="335"/>
      <c r="P7" s="335"/>
      <c r="Q7" s="335"/>
      <c r="R7" s="335"/>
      <c r="S7" s="335"/>
      <c r="T7" s="335"/>
      <c r="U7" s="335"/>
      <c r="V7" s="335"/>
    </row>
    <row r="8" spans="1:22" s="339" customFormat="1">
      <c r="A8" s="340"/>
      <c r="B8" s="2483" t="s">
        <v>6484</v>
      </c>
      <c r="C8" s="340"/>
      <c r="D8" s="340"/>
      <c r="E8" s="340"/>
      <c r="F8" s="340"/>
      <c r="G8" s="340"/>
      <c r="H8" s="340"/>
      <c r="I8" s="340"/>
      <c r="J8" s="340"/>
    </row>
    <row r="9" spans="1:22" s="341" customFormat="1">
      <c r="A9" s="336"/>
      <c r="B9" s="2483" t="s">
        <v>6485</v>
      </c>
      <c r="C9" s="336"/>
      <c r="D9" s="336"/>
      <c r="E9" s="336"/>
      <c r="F9" s="336"/>
      <c r="G9" s="336"/>
      <c r="H9" s="336"/>
      <c r="I9" s="336"/>
      <c r="J9" s="336"/>
    </row>
    <row r="10" spans="1:22" ht="15">
      <c r="A10" s="336"/>
      <c r="B10" s="2479" t="s">
        <v>6486</v>
      </c>
      <c r="C10" s="336"/>
      <c r="D10" s="336"/>
      <c r="E10" s="336"/>
      <c r="F10" s="336"/>
      <c r="G10" s="336"/>
      <c r="H10" s="336"/>
      <c r="I10" s="336"/>
      <c r="J10" s="336"/>
      <c r="M10" s="335"/>
      <c r="N10" s="335"/>
      <c r="O10" s="335"/>
      <c r="P10" s="335"/>
      <c r="Q10" s="335"/>
      <c r="R10" s="335"/>
      <c r="S10" s="335"/>
      <c r="T10" s="335"/>
      <c r="U10" s="335"/>
      <c r="V10" s="335"/>
    </row>
    <row r="11" spans="1:22">
      <c r="A11" s="336"/>
      <c r="B11" s="2483" t="s">
        <v>6487</v>
      </c>
      <c r="C11" s="336"/>
      <c r="D11" s="336"/>
      <c r="E11" s="336"/>
      <c r="F11" s="336"/>
      <c r="G11" s="336"/>
      <c r="H11" s="336"/>
      <c r="I11" s="336"/>
      <c r="J11" s="336"/>
      <c r="M11" s="335"/>
      <c r="N11" s="335"/>
      <c r="O11" s="335"/>
      <c r="P11" s="335"/>
      <c r="Q11" s="335"/>
      <c r="R11" s="335"/>
      <c r="S11" s="335"/>
      <c r="T11" s="335"/>
      <c r="U11" s="335"/>
      <c r="V11" s="335"/>
    </row>
    <row r="12" spans="1:22">
      <c r="A12" s="336"/>
      <c r="B12" s="2483" t="s">
        <v>6488</v>
      </c>
      <c r="C12" s="336"/>
      <c r="D12" s="336"/>
      <c r="E12" s="336"/>
      <c r="F12" s="336"/>
      <c r="G12" s="336"/>
      <c r="H12" s="336"/>
      <c r="I12" s="336"/>
      <c r="J12" s="336"/>
      <c r="M12" s="335"/>
      <c r="N12" s="335"/>
      <c r="O12" s="335"/>
      <c r="P12" s="335"/>
      <c r="Q12" s="335"/>
      <c r="R12" s="335"/>
      <c r="S12" s="335"/>
      <c r="T12" s="335"/>
      <c r="U12" s="335"/>
      <c r="V12" s="335"/>
    </row>
    <row r="13" spans="1:22">
      <c r="A13" s="336"/>
      <c r="B13" s="2483" t="s">
        <v>6489</v>
      </c>
      <c r="C13" s="336"/>
      <c r="D13" s="336"/>
      <c r="E13" s="336"/>
      <c r="F13" s="336"/>
      <c r="G13" s="336"/>
      <c r="H13" s="336"/>
      <c r="I13" s="336"/>
      <c r="J13" s="336"/>
      <c r="M13" s="335"/>
      <c r="N13" s="335"/>
      <c r="O13" s="335"/>
      <c r="P13" s="335"/>
      <c r="Q13" s="335"/>
      <c r="R13" s="335"/>
      <c r="S13" s="335"/>
      <c r="T13" s="335"/>
      <c r="U13" s="335"/>
      <c r="V13" s="335"/>
    </row>
    <row r="14" spans="1:22">
      <c r="A14" s="336"/>
      <c r="B14" s="2483" t="s">
        <v>6490</v>
      </c>
      <c r="C14" s="336"/>
      <c r="D14" s="336"/>
      <c r="E14" s="336"/>
      <c r="F14" s="336"/>
      <c r="G14" s="336"/>
      <c r="H14" s="336"/>
      <c r="I14" s="336"/>
      <c r="J14" s="336"/>
      <c r="M14" s="335"/>
      <c r="N14" s="335"/>
      <c r="O14" s="335"/>
      <c r="P14" s="335"/>
      <c r="Q14" s="335"/>
      <c r="R14" s="335"/>
      <c r="S14" s="335"/>
      <c r="T14" s="335"/>
      <c r="U14" s="335"/>
      <c r="V14" s="335"/>
    </row>
    <row r="15" spans="1:22" s="342" customFormat="1">
      <c r="A15" s="343"/>
      <c r="B15" s="2483" t="s">
        <v>6491</v>
      </c>
      <c r="C15" s="343"/>
      <c r="D15" s="343"/>
      <c r="E15" s="343"/>
      <c r="F15" s="343"/>
      <c r="G15" s="343"/>
      <c r="H15" s="343"/>
      <c r="I15" s="343"/>
      <c r="J15" s="343"/>
    </row>
    <row r="16" spans="1:22" ht="15">
      <c r="A16" s="336"/>
      <c r="B16" s="2484" t="s">
        <v>6498</v>
      </c>
      <c r="C16" s="336"/>
      <c r="D16" s="336"/>
      <c r="E16" s="336"/>
      <c r="F16" s="336"/>
      <c r="G16" s="336"/>
      <c r="H16" s="336"/>
      <c r="I16" s="336"/>
      <c r="J16" s="336"/>
      <c r="M16" s="335"/>
      <c r="N16" s="335"/>
      <c r="O16" s="335"/>
      <c r="P16" s="335"/>
      <c r="Q16" s="335"/>
      <c r="R16" s="335"/>
      <c r="S16" s="335"/>
      <c r="T16" s="335"/>
      <c r="U16" s="335"/>
      <c r="V16" s="335"/>
    </row>
    <row r="17" spans="1:22" s="344" customFormat="1" ht="15">
      <c r="A17" s="340"/>
      <c r="B17" s="2484" t="s">
        <v>6499</v>
      </c>
      <c r="C17" s="340"/>
      <c r="D17" s="340"/>
      <c r="E17" s="340"/>
      <c r="F17" s="340"/>
      <c r="G17" s="340"/>
      <c r="H17" s="340"/>
      <c r="I17" s="340"/>
      <c r="J17" s="340"/>
    </row>
    <row r="18" spans="1:22" s="344" customFormat="1" ht="15">
      <c r="A18" s="340"/>
      <c r="B18" s="2484" t="s">
        <v>6500</v>
      </c>
      <c r="C18" s="340"/>
      <c r="D18" s="340"/>
      <c r="E18" s="340"/>
      <c r="F18" s="340"/>
      <c r="G18" s="340"/>
      <c r="H18" s="340"/>
      <c r="I18" s="340"/>
      <c r="J18" s="340"/>
    </row>
    <row r="19" spans="1:22" s="346" customFormat="1" ht="15">
      <c r="A19" s="340"/>
      <c r="B19" s="2479" t="s">
        <v>6492</v>
      </c>
      <c r="C19" s="340"/>
      <c r="D19" s="340"/>
      <c r="E19" s="340"/>
      <c r="F19" s="340"/>
      <c r="G19" s="340"/>
      <c r="H19" s="340"/>
      <c r="I19" s="340"/>
      <c r="J19" s="340"/>
    </row>
    <row r="20" spans="1:22">
      <c r="A20" s="336"/>
      <c r="B20" s="2483" t="s">
        <v>6493</v>
      </c>
      <c r="C20" s="336"/>
      <c r="D20" s="336"/>
      <c r="E20" s="336"/>
      <c r="F20" s="336"/>
      <c r="G20" s="336"/>
      <c r="H20" s="336"/>
      <c r="I20" s="336"/>
      <c r="J20" s="336"/>
      <c r="M20" s="335"/>
      <c r="N20" s="335"/>
      <c r="O20" s="335"/>
      <c r="P20" s="335"/>
      <c r="Q20" s="335"/>
      <c r="R20" s="335"/>
      <c r="S20" s="335"/>
      <c r="T20" s="335"/>
      <c r="U20" s="335"/>
      <c r="V20" s="335"/>
    </row>
    <row r="21" spans="1:22">
      <c r="A21" s="336"/>
      <c r="B21" s="2483" t="s">
        <v>6494</v>
      </c>
      <c r="C21" s="336"/>
      <c r="D21" s="336"/>
      <c r="E21" s="336"/>
      <c r="F21" s="336"/>
      <c r="G21" s="336"/>
      <c r="H21" s="336"/>
      <c r="I21" s="336"/>
      <c r="J21" s="336"/>
      <c r="M21" s="335"/>
      <c r="N21" s="335"/>
      <c r="O21" s="335"/>
      <c r="P21" s="335"/>
      <c r="Q21" s="335"/>
      <c r="R21" s="335"/>
      <c r="S21" s="335"/>
      <c r="T21" s="335"/>
      <c r="U21" s="335"/>
      <c r="V21" s="335"/>
    </row>
    <row r="22" spans="1:22">
      <c r="A22" s="336"/>
      <c r="B22" s="2483" t="s">
        <v>6495</v>
      </c>
      <c r="C22" s="336"/>
      <c r="D22" s="336"/>
      <c r="E22" s="336"/>
      <c r="F22" s="336"/>
      <c r="G22" s="336"/>
      <c r="H22" s="336"/>
      <c r="I22" s="336"/>
      <c r="J22" s="336"/>
      <c r="M22" s="335"/>
      <c r="N22" s="335"/>
      <c r="O22" s="335"/>
      <c r="P22" s="335"/>
      <c r="Q22" s="335"/>
      <c r="R22" s="335"/>
      <c r="S22" s="335"/>
      <c r="T22" s="335"/>
      <c r="U22" s="335"/>
      <c r="V22" s="335"/>
    </row>
    <row r="23" spans="1:22" ht="15">
      <c r="A23" s="336"/>
      <c r="B23" s="2479" t="s">
        <v>6496</v>
      </c>
      <c r="C23" s="336"/>
      <c r="D23" s="336"/>
      <c r="E23" s="336"/>
      <c r="F23" s="336"/>
      <c r="G23" s="336"/>
      <c r="H23" s="336"/>
      <c r="I23" s="336"/>
      <c r="J23" s="336"/>
      <c r="M23" s="335"/>
      <c r="N23" s="335"/>
      <c r="O23" s="335"/>
      <c r="P23" s="335"/>
      <c r="Q23" s="335"/>
      <c r="R23" s="335"/>
      <c r="S23" s="335"/>
      <c r="T23" s="335"/>
      <c r="U23" s="335"/>
      <c r="V23" s="335"/>
    </row>
    <row r="24" spans="1:22">
      <c r="A24" s="336"/>
      <c r="B24" s="2483" t="s">
        <v>6497</v>
      </c>
      <c r="C24" s="336"/>
      <c r="D24" s="336"/>
      <c r="E24" s="336"/>
      <c r="F24" s="336"/>
      <c r="G24" s="336"/>
      <c r="H24" s="336"/>
      <c r="I24" s="336"/>
      <c r="J24" s="336"/>
      <c r="M24" s="335"/>
      <c r="N24" s="335"/>
      <c r="O24" s="335"/>
      <c r="P24" s="335"/>
      <c r="Q24" s="335"/>
      <c r="R24" s="335"/>
      <c r="S24" s="335"/>
      <c r="T24" s="335"/>
      <c r="U24" s="335"/>
      <c r="V24" s="335"/>
    </row>
    <row r="25" spans="1:22">
      <c r="A25" s="336"/>
      <c r="B25" s="2483"/>
      <c r="C25" s="336"/>
      <c r="D25" s="336"/>
      <c r="E25" s="336"/>
      <c r="F25" s="336"/>
      <c r="G25" s="336"/>
      <c r="H25" s="336"/>
      <c r="I25" s="336"/>
      <c r="J25" s="336"/>
      <c r="M25" s="335"/>
      <c r="N25" s="335"/>
      <c r="O25" s="335"/>
      <c r="P25" s="335"/>
      <c r="Q25" s="335"/>
      <c r="R25" s="335"/>
      <c r="S25" s="335"/>
      <c r="T25" s="335"/>
      <c r="U25" s="335"/>
      <c r="V25" s="335"/>
    </row>
    <row r="26" spans="1:22">
      <c r="A26" s="336"/>
      <c r="B26" s="2483"/>
      <c r="C26" s="336"/>
      <c r="D26" s="336"/>
      <c r="E26" s="336"/>
      <c r="F26" s="336"/>
      <c r="G26" s="336"/>
      <c r="H26" s="336"/>
      <c r="I26" s="336"/>
      <c r="J26" s="336"/>
      <c r="M26" s="335"/>
      <c r="N26" s="335"/>
      <c r="O26" s="335"/>
      <c r="P26" s="335"/>
      <c r="Q26" s="335"/>
      <c r="R26" s="335"/>
      <c r="S26" s="335"/>
      <c r="T26" s="335"/>
      <c r="U26" s="335"/>
      <c r="V26" s="335"/>
    </row>
    <row r="27" spans="1:22">
      <c r="A27" s="336"/>
      <c r="B27" s="2477"/>
      <c r="C27" s="336"/>
      <c r="D27" s="336"/>
      <c r="E27" s="336"/>
      <c r="F27" s="336"/>
      <c r="G27" s="336"/>
      <c r="H27" s="336"/>
      <c r="I27" s="336"/>
      <c r="J27" s="336"/>
      <c r="M27" s="335"/>
      <c r="N27" s="335"/>
      <c r="O27" s="335"/>
      <c r="P27" s="335"/>
      <c r="Q27" s="335"/>
      <c r="R27" s="335"/>
      <c r="S27" s="335"/>
      <c r="T27" s="335"/>
      <c r="U27" s="335"/>
      <c r="V27" s="335"/>
    </row>
    <row r="28" spans="1:22">
      <c r="A28" s="336"/>
      <c r="B28" s="2477"/>
      <c r="C28" s="336"/>
      <c r="D28" s="336"/>
      <c r="E28" s="336"/>
      <c r="F28" s="336"/>
      <c r="G28" s="336"/>
      <c r="H28" s="336"/>
      <c r="I28" s="336"/>
      <c r="J28" s="336"/>
      <c r="M28" s="335"/>
      <c r="N28" s="335"/>
      <c r="O28" s="335"/>
      <c r="P28" s="335"/>
      <c r="Q28" s="335"/>
      <c r="R28" s="335"/>
      <c r="S28" s="335"/>
      <c r="T28" s="335"/>
      <c r="U28" s="335"/>
      <c r="V28" s="335"/>
    </row>
    <row r="29" spans="1:22" s="344" customFormat="1">
      <c r="A29" s="336"/>
      <c r="B29" s="2477"/>
      <c r="C29" s="336"/>
      <c r="D29" s="336"/>
      <c r="E29" s="336"/>
      <c r="F29" s="336"/>
      <c r="G29" s="336"/>
      <c r="H29" s="336"/>
      <c r="I29" s="336"/>
      <c r="J29" s="336"/>
    </row>
    <row r="30" spans="1:22" s="344" customFormat="1">
      <c r="A30" s="336"/>
      <c r="B30" s="2477"/>
      <c r="C30" s="336"/>
      <c r="D30" s="336"/>
      <c r="E30" s="336"/>
      <c r="F30" s="336"/>
      <c r="G30" s="336"/>
      <c r="H30" s="336"/>
      <c r="I30" s="336"/>
      <c r="J30" s="336"/>
    </row>
    <row r="31" spans="1:22">
      <c r="A31" s="336"/>
      <c r="B31" s="2477"/>
      <c r="C31" s="336"/>
      <c r="D31" s="336"/>
      <c r="E31" s="336"/>
      <c r="F31" s="336"/>
      <c r="G31" s="336"/>
      <c r="H31" s="336"/>
      <c r="I31" s="336"/>
      <c r="J31" s="336"/>
      <c r="M31" s="335"/>
      <c r="N31" s="335"/>
      <c r="O31" s="335"/>
      <c r="P31" s="335"/>
      <c r="Q31" s="335"/>
      <c r="R31" s="335"/>
      <c r="S31" s="335"/>
      <c r="T31" s="335"/>
      <c r="U31" s="335"/>
      <c r="V31" s="335"/>
    </row>
    <row r="32" spans="1:22">
      <c r="A32" s="336"/>
      <c r="B32" s="2477"/>
      <c r="C32" s="336"/>
      <c r="D32" s="336"/>
      <c r="E32" s="336"/>
      <c r="F32" s="336"/>
      <c r="G32" s="336"/>
      <c r="H32" s="336"/>
      <c r="I32" s="336"/>
      <c r="J32" s="336"/>
      <c r="M32" s="335"/>
      <c r="N32" s="335"/>
      <c r="O32" s="335"/>
      <c r="P32" s="335"/>
      <c r="Q32" s="335"/>
      <c r="R32" s="335"/>
      <c r="S32" s="335"/>
      <c r="T32" s="335"/>
      <c r="U32" s="335"/>
      <c r="V32" s="335"/>
    </row>
    <row r="33" spans="1:22">
      <c r="A33" s="336"/>
      <c r="B33" s="2477"/>
      <c r="C33" s="336"/>
      <c r="D33" s="336"/>
      <c r="E33" s="336"/>
      <c r="F33" s="336"/>
      <c r="G33" s="336"/>
      <c r="H33" s="336"/>
      <c r="I33" s="336"/>
      <c r="J33" s="336"/>
      <c r="M33" s="335"/>
      <c r="N33" s="335"/>
      <c r="O33" s="335"/>
      <c r="P33" s="335"/>
      <c r="Q33" s="335"/>
      <c r="R33" s="335"/>
      <c r="S33" s="335"/>
      <c r="T33" s="335"/>
      <c r="U33" s="335"/>
      <c r="V33" s="335"/>
    </row>
    <row r="34" spans="1:22">
      <c r="A34" s="336"/>
      <c r="B34" s="2477"/>
      <c r="C34" s="336"/>
      <c r="D34" s="336"/>
      <c r="E34" s="336"/>
      <c r="F34" s="336"/>
      <c r="G34" s="336"/>
      <c r="H34" s="336"/>
      <c r="I34" s="336"/>
      <c r="J34" s="336"/>
      <c r="M34" s="335"/>
      <c r="N34" s="335"/>
      <c r="O34" s="335"/>
      <c r="P34" s="335"/>
      <c r="Q34" s="335"/>
      <c r="R34" s="335"/>
      <c r="S34" s="335"/>
      <c r="T34" s="335"/>
      <c r="U34" s="335"/>
      <c r="V34" s="335"/>
    </row>
    <row r="35" spans="1:22" s="344" customFormat="1">
      <c r="A35" s="340"/>
      <c r="B35" s="2480"/>
      <c r="C35" s="340"/>
      <c r="D35" s="340"/>
      <c r="E35" s="340"/>
      <c r="F35" s="340"/>
      <c r="G35" s="340"/>
      <c r="H35" s="340"/>
      <c r="I35" s="340"/>
      <c r="J35" s="340"/>
    </row>
    <row r="36" spans="1:22">
      <c r="A36" s="336"/>
      <c r="B36" s="2477"/>
      <c r="C36" s="336"/>
      <c r="D36" s="336"/>
      <c r="E36" s="336"/>
      <c r="F36" s="336"/>
      <c r="G36" s="336"/>
      <c r="H36" s="336"/>
      <c r="I36" s="336"/>
      <c r="J36" s="336"/>
      <c r="M36" s="335"/>
      <c r="N36" s="335"/>
      <c r="O36" s="335"/>
      <c r="P36" s="335"/>
      <c r="Q36" s="335"/>
      <c r="R36" s="335"/>
      <c r="S36" s="335"/>
      <c r="T36" s="335"/>
      <c r="U36" s="335"/>
      <c r="V36" s="335"/>
    </row>
    <row r="37" spans="1:22">
      <c r="A37" s="336"/>
      <c r="B37" s="2477"/>
      <c r="C37" s="336"/>
      <c r="D37" s="336"/>
      <c r="E37" s="336"/>
      <c r="F37" s="336"/>
      <c r="G37" s="336"/>
      <c r="H37" s="336"/>
      <c r="I37" s="336"/>
      <c r="J37" s="336"/>
      <c r="M37" s="335"/>
      <c r="N37" s="335"/>
      <c r="O37" s="335"/>
      <c r="P37" s="335"/>
      <c r="Q37" s="335"/>
      <c r="R37" s="335"/>
      <c r="S37" s="335"/>
      <c r="T37" s="335"/>
      <c r="U37" s="335"/>
      <c r="V37" s="335"/>
    </row>
    <row r="38" spans="1:22" s="344" customFormat="1">
      <c r="A38" s="340"/>
      <c r="B38" s="2480"/>
      <c r="C38" s="340"/>
      <c r="D38" s="340"/>
      <c r="E38" s="340"/>
      <c r="F38" s="340"/>
      <c r="G38" s="340"/>
      <c r="H38" s="340"/>
      <c r="I38" s="340"/>
      <c r="J38" s="340"/>
    </row>
    <row r="39" spans="1:22">
      <c r="A39" s="336"/>
      <c r="B39" s="2477"/>
      <c r="C39" s="336"/>
      <c r="D39" s="336"/>
      <c r="E39" s="336"/>
      <c r="F39" s="336"/>
      <c r="G39" s="336"/>
      <c r="H39" s="336"/>
      <c r="I39" s="336"/>
      <c r="J39" s="336"/>
      <c r="M39" s="335"/>
      <c r="N39" s="335"/>
      <c r="O39" s="335"/>
      <c r="P39" s="335"/>
      <c r="Q39" s="335"/>
      <c r="R39" s="335"/>
      <c r="S39" s="335"/>
      <c r="T39" s="335"/>
      <c r="U39" s="335"/>
      <c r="V39" s="335"/>
    </row>
    <row r="40" spans="1:22">
      <c r="A40" s="336"/>
      <c r="B40" s="2477"/>
      <c r="C40" s="336"/>
      <c r="D40" s="336"/>
      <c r="E40" s="336"/>
      <c r="F40" s="336"/>
      <c r="G40" s="336"/>
      <c r="H40" s="336"/>
      <c r="I40" s="336"/>
      <c r="J40" s="336"/>
      <c r="M40" s="335"/>
      <c r="N40" s="335"/>
      <c r="O40" s="335"/>
      <c r="P40" s="335"/>
      <c r="Q40" s="335"/>
      <c r="R40" s="335"/>
      <c r="S40" s="335"/>
      <c r="T40" s="335"/>
      <c r="U40" s="335"/>
      <c r="V40" s="335"/>
    </row>
    <row r="41" spans="1:22">
      <c r="A41" s="336"/>
      <c r="B41" s="2477"/>
      <c r="C41" s="336"/>
      <c r="D41" s="336"/>
      <c r="E41" s="336"/>
      <c r="F41" s="336"/>
      <c r="G41" s="336"/>
      <c r="H41" s="336"/>
      <c r="I41" s="336"/>
      <c r="J41" s="336"/>
      <c r="M41" s="335"/>
      <c r="N41" s="335"/>
      <c r="O41" s="335"/>
      <c r="P41" s="335"/>
      <c r="Q41" s="335"/>
      <c r="R41" s="335"/>
      <c r="S41" s="335"/>
      <c r="T41" s="335"/>
      <c r="U41" s="335"/>
      <c r="V41" s="335"/>
    </row>
    <row r="42" spans="1:22">
      <c r="A42" s="336"/>
      <c r="B42" s="2477"/>
      <c r="C42" s="336"/>
      <c r="D42" s="336"/>
      <c r="E42" s="336"/>
      <c r="F42" s="336"/>
      <c r="G42" s="336"/>
      <c r="H42" s="336"/>
      <c r="I42" s="336"/>
      <c r="J42" s="336"/>
      <c r="M42" s="335"/>
      <c r="N42" s="335"/>
      <c r="O42" s="335"/>
      <c r="P42" s="335"/>
      <c r="Q42" s="335"/>
      <c r="R42" s="335"/>
      <c r="S42" s="335"/>
      <c r="T42" s="335"/>
      <c r="U42" s="335"/>
      <c r="V42" s="335"/>
    </row>
    <row r="43" spans="1:22">
      <c r="A43" s="336"/>
      <c r="B43" s="2477"/>
      <c r="C43" s="336"/>
      <c r="D43" s="336"/>
      <c r="E43" s="336"/>
      <c r="F43" s="336"/>
      <c r="G43" s="336"/>
      <c r="H43" s="336"/>
      <c r="I43" s="336"/>
      <c r="J43" s="336"/>
      <c r="M43" s="335"/>
      <c r="N43" s="335"/>
      <c r="O43" s="335"/>
      <c r="P43" s="335"/>
      <c r="Q43" s="335"/>
      <c r="R43" s="335"/>
      <c r="S43" s="335"/>
      <c r="T43" s="335"/>
      <c r="U43" s="335"/>
      <c r="V43" s="335"/>
    </row>
    <row r="44" spans="1:22">
      <c r="A44" s="336"/>
      <c r="B44" s="2477"/>
      <c r="C44" s="336"/>
      <c r="D44" s="336"/>
      <c r="E44" s="336"/>
      <c r="F44" s="336"/>
      <c r="G44" s="336"/>
      <c r="H44" s="336"/>
      <c r="I44" s="336"/>
      <c r="J44" s="336"/>
      <c r="M44" s="335"/>
      <c r="N44" s="335"/>
      <c r="O44" s="335"/>
      <c r="P44" s="335"/>
      <c r="Q44" s="335"/>
      <c r="R44" s="335"/>
      <c r="S44" s="335"/>
      <c r="T44" s="335"/>
      <c r="U44" s="335"/>
      <c r="V44" s="335"/>
    </row>
    <row r="45" spans="1:22">
      <c r="A45" s="336"/>
      <c r="B45" s="2477"/>
      <c r="C45" s="336"/>
      <c r="D45" s="336"/>
      <c r="E45" s="336"/>
      <c r="F45" s="336"/>
      <c r="G45" s="336"/>
      <c r="H45" s="336"/>
      <c r="I45" s="336"/>
      <c r="J45" s="336"/>
      <c r="M45" s="335"/>
      <c r="N45" s="335"/>
      <c r="O45" s="335"/>
      <c r="P45" s="335"/>
      <c r="Q45" s="335"/>
      <c r="R45" s="335"/>
      <c r="S45" s="335"/>
      <c r="T45" s="335"/>
      <c r="U45" s="335"/>
      <c r="V45" s="335"/>
    </row>
    <row r="46" spans="1:22">
      <c r="A46" s="336"/>
      <c r="B46" s="2477"/>
      <c r="C46" s="336"/>
      <c r="D46" s="336"/>
      <c r="E46" s="336"/>
      <c r="F46" s="336"/>
      <c r="G46" s="336"/>
      <c r="H46" s="336"/>
      <c r="I46" s="336"/>
      <c r="J46" s="336"/>
      <c r="M46" s="335"/>
      <c r="N46" s="335"/>
      <c r="O46" s="335"/>
      <c r="P46" s="335"/>
      <c r="Q46" s="335"/>
      <c r="R46" s="335"/>
      <c r="S46" s="335"/>
      <c r="T46" s="335"/>
      <c r="U46" s="335"/>
      <c r="V46" s="335"/>
    </row>
    <row r="47" spans="1:22">
      <c r="A47" s="336"/>
      <c r="B47" s="2477"/>
      <c r="C47" s="336"/>
      <c r="D47" s="336"/>
      <c r="E47" s="336"/>
      <c r="F47" s="336"/>
      <c r="G47" s="336"/>
      <c r="H47" s="336"/>
      <c r="I47" s="336"/>
      <c r="J47" s="336"/>
      <c r="M47" s="335"/>
      <c r="N47" s="335"/>
      <c r="O47" s="335"/>
      <c r="P47" s="335"/>
      <c r="Q47" s="335"/>
      <c r="R47" s="335"/>
      <c r="S47" s="335"/>
      <c r="T47" s="335"/>
      <c r="U47" s="335"/>
      <c r="V47" s="335"/>
    </row>
    <row r="48" spans="1:22">
      <c r="A48" s="336"/>
      <c r="B48" s="2477"/>
      <c r="C48" s="336"/>
      <c r="D48" s="336"/>
      <c r="E48" s="336"/>
      <c r="F48" s="336"/>
      <c r="G48" s="336"/>
      <c r="H48" s="336"/>
      <c r="I48" s="336"/>
      <c r="J48" s="336"/>
      <c r="M48" s="335"/>
      <c r="N48" s="335"/>
      <c r="O48" s="335"/>
      <c r="P48" s="335"/>
      <c r="Q48" s="335"/>
      <c r="R48" s="335"/>
      <c r="S48" s="335"/>
      <c r="T48" s="335"/>
      <c r="U48" s="335"/>
      <c r="V48" s="335"/>
    </row>
    <row r="49" spans="1:22">
      <c r="A49" s="336"/>
      <c r="B49" s="2477"/>
      <c r="C49" s="336"/>
      <c r="D49" s="336"/>
      <c r="E49" s="336"/>
      <c r="F49" s="336"/>
      <c r="G49" s="336"/>
      <c r="H49" s="336"/>
      <c r="I49" s="336"/>
      <c r="J49" s="336"/>
      <c r="M49" s="335"/>
      <c r="N49" s="335"/>
      <c r="O49" s="335"/>
      <c r="P49" s="335"/>
      <c r="Q49" s="335"/>
      <c r="R49" s="335"/>
      <c r="S49" s="335"/>
      <c r="T49" s="335"/>
      <c r="U49" s="335"/>
      <c r="V49" s="335"/>
    </row>
    <row r="50" spans="1:22">
      <c r="A50" s="336"/>
      <c r="B50" s="2477"/>
      <c r="C50" s="336"/>
      <c r="D50" s="336"/>
      <c r="E50" s="336"/>
      <c r="F50" s="336"/>
      <c r="G50" s="336"/>
      <c r="H50" s="336"/>
      <c r="I50" s="336"/>
      <c r="J50" s="336"/>
      <c r="M50" s="335"/>
      <c r="N50" s="335"/>
      <c r="O50" s="335"/>
      <c r="P50" s="335"/>
      <c r="Q50" s="335"/>
      <c r="R50" s="335"/>
      <c r="S50" s="335"/>
      <c r="T50" s="335"/>
      <c r="U50" s="335"/>
      <c r="V50" s="335"/>
    </row>
    <row r="51" spans="1:22">
      <c r="A51" s="336"/>
      <c r="B51" s="2477"/>
      <c r="C51" s="336"/>
      <c r="D51" s="336"/>
      <c r="E51" s="336"/>
      <c r="F51" s="336"/>
      <c r="G51" s="336"/>
      <c r="H51" s="336"/>
      <c r="I51" s="336"/>
      <c r="J51" s="336"/>
      <c r="M51" s="335"/>
      <c r="N51" s="335"/>
      <c r="O51" s="335"/>
      <c r="P51" s="335"/>
      <c r="Q51" s="335"/>
      <c r="R51" s="335"/>
      <c r="S51" s="335"/>
      <c r="T51" s="335"/>
      <c r="U51" s="335"/>
      <c r="V51" s="335"/>
    </row>
    <row r="52" spans="1:22">
      <c r="A52" s="336"/>
      <c r="B52" s="2477"/>
      <c r="C52" s="336"/>
      <c r="D52" s="336"/>
      <c r="E52" s="336"/>
      <c r="F52" s="336"/>
      <c r="G52" s="336"/>
      <c r="H52" s="336"/>
      <c r="I52" s="336"/>
      <c r="J52" s="336"/>
      <c r="M52" s="335"/>
      <c r="N52" s="335"/>
      <c r="O52" s="335"/>
      <c r="P52" s="335"/>
      <c r="Q52" s="335"/>
      <c r="R52" s="335"/>
      <c r="S52" s="335"/>
      <c r="T52" s="335"/>
      <c r="U52" s="335"/>
      <c r="V52" s="335"/>
    </row>
    <row r="53" spans="1:22">
      <c r="A53" s="336"/>
      <c r="B53" s="2477"/>
      <c r="C53" s="336"/>
      <c r="D53" s="336"/>
      <c r="E53" s="336"/>
      <c r="F53" s="336"/>
      <c r="G53" s="336"/>
      <c r="H53" s="336"/>
      <c r="I53" s="336"/>
      <c r="J53" s="336"/>
      <c r="M53" s="335"/>
      <c r="N53" s="335"/>
      <c r="O53" s="335"/>
      <c r="P53" s="335"/>
      <c r="Q53" s="335"/>
      <c r="R53" s="335"/>
      <c r="S53" s="335"/>
      <c r="T53" s="335"/>
      <c r="U53" s="335"/>
      <c r="V53" s="335"/>
    </row>
    <row r="54" spans="1:22">
      <c r="A54" s="336"/>
      <c r="B54" s="2477"/>
      <c r="C54" s="336"/>
      <c r="D54" s="336"/>
      <c r="E54" s="336"/>
      <c r="F54" s="336"/>
      <c r="G54" s="336"/>
      <c r="H54" s="336"/>
      <c r="I54" s="336"/>
      <c r="J54" s="336"/>
      <c r="M54" s="335"/>
      <c r="N54" s="335"/>
      <c r="O54" s="335"/>
      <c r="P54" s="335"/>
      <c r="Q54" s="335"/>
      <c r="R54" s="335"/>
      <c r="S54" s="335"/>
      <c r="T54" s="335"/>
      <c r="U54" s="335"/>
      <c r="V54" s="335"/>
    </row>
    <row r="55" spans="1:22">
      <c r="A55" s="336"/>
      <c r="B55" s="2477"/>
      <c r="C55" s="336"/>
      <c r="D55" s="336"/>
      <c r="E55" s="336"/>
      <c r="F55" s="336"/>
      <c r="G55" s="336"/>
      <c r="H55" s="336"/>
      <c r="I55" s="336"/>
      <c r="J55" s="336"/>
      <c r="M55" s="335"/>
      <c r="N55" s="335"/>
      <c r="O55" s="335"/>
      <c r="P55" s="335"/>
      <c r="Q55" s="335"/>
      <c r="R55" s="335"/>
      <c r="S55" s="335"/>
      <c r="T55" s="335"/>
      <c r="U55" s="335"/>
      <c r="V55" s="335"/>
    </row>
    <row r="56" spans="1:22">
      <c r="A56" s="336"/>
      <c r="B56" s="2477"/>
      <c r="C56" s="336"/>
      <c r="D56" s="336"/>
      <c r="E56" s="336"/>
      <c r="F56" s="336"/>
      <c r="G56" s="336"/>
      <c r="H56" s="336"/>
      <c r="I56" s="336"/>
      <c r="J56" s="336"/>
      <c r="M56" s="335"/>
      <c r="N56" s="335"/>
      <c r="O56" s="335"/>
      <c r="P56" s="335"/>
      <c r="Q56" s="335"/>
      <c r="R56" s="335"/>
      <c r="S56" s="335"/>
      <c r="T56" s="335"/>
      <c r="U56" s="335"/>
      <c r="V56" s="335"/>
    </row>
    <row r="57" spans="1:22">
      <c r="A57" s="336"/>
      <c r="B57" s="2477"/>
      <c r="C57" s="336"/>
      <c r="D57" s="336"/>
      <c r="E57" s="336"/>
      <c r="F57" s="336"/>
      <c r="G57" s="336"/>
      <c r="H57" s="336"/>
      <c r="I57" s="336"/>
      <c r="J57" s="336"/>
      <c r="M57" s="335"/>
      <c r="N57" s="335"/>
      <c r="O57" s="335"/>
      <c r="P57" s="335"/>
      <c r="Q57" s="335"/>
      <c r="R57" s="335"/>
      <c r="S57" s="335"/>
      <c r="T57" s="335"/>
      <c r="U57" s="335"/>
      <c r="V57" s="335"/>
    </row>
    <row r="58" spans="1:22" s="344" customFormat="1">
      <c r="A58" s="340"/>
      <c r="B58" s="2480"/>
      <c r="C58" s="340"/>
      <c r="D58" s="340"/>
      <c r="E58" s="340"/>
      <c r="F58" s="340"/>
      <c r="G58" s="340"/>
      <c r="H58" s="340"/>
      <c r="I58" s="340"/>
      <c r="J58" s="340"/>
    </row>
    <row r="59" spans="1:22" s="333" customFormat="1">
      <c r="A59" s="336"/>
      <c r="B59" s="2477"/>
      <c r="C59" s="336"/>
      <c r="D59" s="336"/>
      <c r="E59" s="336"/>
      <c r="F59" s="336"/>
      <c r="G59" s="336"/>
      <c r="H59" s="336"/>
      <c r="I59" s="336"/>
      <c r="J59" s="336"/>
    </row>
    <row r="60" spans="1:22">
      <c r="A60" s="336"/>
      <c r="B60" s="2477"/>
      <c r="C60" s="336"/>
      <c r="D60" s="336"/>
      <c r="E60" s="336"/>
      <c r="F60" s="336"/>
      <c r="G60" s="336"/>
      <c r="H60" s="336"/>
      <c r="I60" s="336"/>
      <c r="J60" s="336"/>
      <c r="M60" s="335"/>
      <c r="N60" s="335"/>
      <c r="O60" s="335"/>
      <c r="P60" s="335"/>
      <c r="Q60" s="335"/>
      <c r="R60" s="335"/>
      <c r="S60" s="335"/>
      <c r="T60" s="335"/>
      <c r="U60" s="335"/>
      <c r="V60" s="335"/>
    </row>
    <row r="61" spans="1:22">
      <c r="A61" s="336"/>
      <c r="B61" s="2477"/>
      <c r="C61" s="336"/>
      <c r="D61" s="336"/>
      <c r="E61" s="336"/>
      <c r="F61" s="336"/>
      <c r="G61" s="336"/>
      <c r="H61" s="336"/>
      <c r="I61" s="336"/>
      <c r="J61" s="336"/>
      <c r="M61" s="335"/>
      <c r="N61" s="335"/>
      <c r="O61" s="335"/>
      <c r="P61" s="335"/>
      <c r="Q61" s="335"/>
      <c r="R61" s="335"/>
      <c r="S61" s="335"/>
      <c r="T61" s="335"/>
      <c r="U61" s="335"/>
      <c r="V61" s="335"/>
    </row>
    <row r="62" spans="1:22">
      <c r="A62" s="336"/>
      <c r="B62" s="2477"/>
      <c r="C62" s="336"/>
      <c r="D62" s="336"/>
      <c r="E62" s="336"/>
      <c r="F62" s="336"/>
      <c r="G62" s="336"/>
      <c r="H62" s="336"/>
      <c r="I62" s="336"/>
      <c r="J62" s="336"/>
      <c r="M62" s="335"/>
      <c r="N62" s="335"/>
      <c r="O62" s="335"/>
      <c r="P62" s="335"/>
      <c r="Q62" s="335"/>
      <c r="R62" s="335"/>
      <c r="S62" s="335"/>
      <c r="T62" s="335"/>
      <c r="U62" s="335"/>
      <c r="V62" s="335"/>
    </row>
    <row r="63" spans="1:22">
      <c r="A63" s="336"/>
      <c r="B63" s="2477"/>
      <c r="C63" s="336"/>
      <c r="D63" s="336"/>
      <c r="E63" s="336"/>
      <c r="F63" s="336"/>
      <c r="G63" s="336"/>
      <c r="H63" s="336"/>
      <c r="I63" s="336"/>
      <c r="J63" s="336"/>
      <c r="M63" s="335"/>
      <c r="N63" s="335"/>
      <c r="O63" s="335"/>
      <c r="P63" s="335"/>
      <c r="Q63" s="335"/>
      <c r="R63" s="335"/>
      <c r="S63" s="335"/>
      <c r="T63" s="335"/>
      <c r="U63" s="335"/>
      <c r="V63" s="335"/>
    </row>
    <row r="64" spans="1:22">
      <c r="A64" s="336"/>
      <c r="B64" s="2477"/>
      <c r="C64" s="336"/>
      <c r="D64" s="336"/>
      <c r="E64" s="336"/>
      <c r="F64" s="336"/>
      <c r="G64" s="336"/>
      <c r="H64" s="336"/>
      <c r="I64" s="336"/>
      <c r="J64" s="336"/>
      <c r="M64" s="335"/>
      <c r="N64" s="335"/>
      <c r="O64" s="335"/>
      <c r="P64" s="335"/>
      <c r="Q64" s="335"/>
      <c r="R64" s="335"/>
      <c r="S64" s="335"/>
      <c r="T64" s="335"/>
      <c r="U64" s="335"/>
      <c r="V64" s="335"/>
    </row>
    <row r="65" spans="1:22">
      <c r="A65" s="336"/>
      <c r="B65" s="2477"/>
      <c r="C65" s="336"/>
      <c r="D65" s="336"/>
      <c r="E65" s="336"/>
      <c r="F65" s="336"/>
      <c r="G65" s="336"/>
      <c r="H65" s="336"/>
      <c r="I65" s="336"/>
      <c r="J65" s="336"/>
      <c r="M65" s="335"/>
      <c r="N65" s="335"/>
      <c r="O65" s="335"/>
      <c r="P65" s="335"/>
      <c r="Q65" s="335"/>
      <c r="R65" s="335"/>
      <c r="S65" s="335"/>
      <c r="T65" s="335"/>
      <c r="U65" s="335"/>
      <c r="V65" s="335"/>
    </row>
    <row r="66" spans="1:22">
      <c r="A66" s="336"/>
      <c r="B66" s="2477"/>
      <c r="C66" s="336"/>
      <c r="D66" s="336"/>
      <c r="E66" s="336"/>
      <c r="F66" s="336"/>
      <c r="G66" s="336"/>
      <c r="H66" s="336"/>
      <c r="I66" s="336"/>
      <c r="J66" s="336"/>
      <c r="M66" s="335"/>
      <c r="N66" s="335"/>
      <c r="O66" s="335"/>
      <c r="P66" s="335"/>
      <c r="Q66" s="335"/>
      <c r="R66" s="335"/>
      <c r="S66" s="335"/>
      <c r="T66" s="335"/>
      <c r="U66" s="335"/>
      <c r="V66" s="335"/>
    </row>
    <row r="67" spans="1:22">
      <c r="A67" s="336"/>
      <c r="B67" s="2477"/>
      <c r="C67" s="336"/>
      <c r="D67" s="336"/>
      <c r="E67" s="336"/>
      <c r="F67" s="336"/>
      <c r="G67" s="336"/>
      <c r="H67" s="336"/>
      <c r="I67" s="336"/>
      <c r="J67" s="336"/>
      <c r="M67" s="335"/>
      <c r="N67" s="335"/>
      <c r="O67" s="335"/>
      <c r="P67" s="335"/>
      <c r="Q67" s="335"/>
      <c r="R67" s="335"/>
      <c r="S67" s="335"/>
      <c r="T67" s="335"/>
      <c r="U67" s="335"/>
      <c r="V67" s="335"/>
    </row>
    <row r="68" spans="1:22">
      <c r="A68" s="336"/>
      <c r="B68" s="2477"/>
      <c r="C68" s="336"/>
      <c r="D68" s="336"/>
      <c r="E68" s="336"/>
      <c r="F68" s="336"/>
      <c r="G68" s="336"/>
      <c r="H68" s="336"/>
      <c r="I68" s="336"/>
      <c r="J68" s="336"/>
      <c r="M68" s="335"/>
      <c r="N68" s="335"/>
      <c r="O68" s="335"/>
      <c r="P68" s="335"/>
      <c r="Q68" s="335"/>
      <c r="R68" s="335"/>
      <c r="S68" s="335"/>
      <c r="T68" s="335"/>
      <c r="U68" s="335"/>
      <c r="V68" s="335"/>
    </row>
    <row r="69" spans="1:22">
      <c r="A69" s="336"/>
      <c r="B69" s="2477"/>
      <c r="C69" s="336"/>
      <c r="D69" s="336"/>
      <c r="E69" s="336"/>
      <c r="F69" s="336"/>
      <c r="G69" s="336"/>
      <c r="H69" s="336"/>
      <c r="I69" s="336"/>
      <c r="J69" s="336"/>
      <c r="M69" s="335"/>
      <c r="N69" s="335"/>
      <c r="O69" s="335"/>
      <c r="P69" s="335"/>
      <c r="Q69" s="335"/>
      <c r="R69" s="335"/>
      <c r="S69" s="335"/>
      <c r="T69" s="335"/>
      <c r="U69" s="335"/>
      <c r="V69" s="335"/>
    </row>
    <row r="70" spans="1:22">
      <c r="A70" s="336"/>
      <c r="B70" s="2477"/>
      <c r="C70" s="336"/>
      <c r="D70" s="336"/>
      <c r="E70" s="336"/>
      <c r="F70" s="336"/>
      <c r="G70" s="336"/>
      <c r="H70" s="336"/>
      <c r="I70" s="336"/>
      <c r="J70" s="336"/>
      <c r="M70" s="335"/>
      <c r="N70" s="335"/>
      <c r="O70" s="335"/>
      <c r="P70" s="335"/>
      <c r="Q70" s="335"/>
      <c r="R70" s="335"/>
      <c r="S70" s="335"/>
      <c r="T70" s="335"/>
      <c r="U70" s="335"/>
      <c r="V70" s="335"/>
    </row>
    <row r="71" spans="1:22">
      <c r="A71" s="336"/>
      <c r="B71" s="2477"/>
      <c r="C71" s="336"/>
      <c r="D71" s="336"/>
      <c r="E71" s="336"/>
      <c r="F71" s="336"/>
      <c r="G71" s="336"/>
      <c r="H71" s="336"/>
      <c r="I71" s="336"/>
      <c r="J71" s="336"/>
      <c r="M71" s="335"/>
      <c r="N71" s="335"/>
      <c r="O71" s="335"/>
      <c r="P71" s="335"/>
      <c r="Q71" s="335"/>
      <c r="R71" s="335"/>
      <c r="S71" s="335"/>
      <c r="T71" s="335"/>
      <c r="U71" s="335"/>
      <c r="V71" s="335"/>
    </row>
    <row r="72" spans="1:22">
      <c r="A72" s="336"/>
      <c r="B72" s="2477"/>
      <c r="C72" s="336"/>
      <c r="D72" s="336"/>
      <c r="E72" s="336"/>
      <c r="F72" s="336"/>
      <c r="G72" s="336"/>
      <c r="H72" s="336"/>
      <c r="I72" s="336"/>
      <c r="J72" s="336"/>
      <c r="M72" s="335"/>
      <c r="N72" s="335"/>
      <c r="O72" s="335"/>
      <c r="P72" s="335"/>
      <c r="Q72" s="335"/>
      <c r="R72" s="335"/>
      <c r="S72" s="335"/>
      <c r="T72" s="335"/>
      <c r="U72" s="335"/>
      <c r="V72" s="335"/>
    </row>
    <row r="73" spans="1:22">
      <c r="A73" s="336"/>
      <c r="B73" s="2477"/>
      <c r="C73" s="336"/>
      <c r="D73" s="336"/>
      <c r="E73" s="336"/>
      <c r="F73" s="336"/>
      <c r="G73" s="336"/>
      <c r="H73" s="336"/>
      <c r="I73" s="336"/>
      <c r="J73" s="336"/>
      <c r="M73" s="335"/>
      <c r="N73" s="335"/>
      <c r="O73" s="335"/>
      <c r="P73" s="335"/>
      <c r="Q73" s="335"/>
      <c r="R73" s="335"/>
      <c r="S73" s="335"/>
      <c r="T73" s="335"/>
      <c r="U73" s="335"/>
      <c r="V73" s="335"/>
    </row>
    <row r="74" spans="1:22">
      <c r="A74" s="336"/>
      <c r="B74" s="2477"/>
      <c r="C74" s="336"/>
      <c r="D74" s="336"/>
      <c r="E74" s="336"/>
      <c r="F74" s="336"/>
      <c r="G74" s="336"/>
      <c r="H74" s="336"/>
      <c r="I74" s="336"/>
      <c r="J74" s="336"/>
      <c r="M74" s="335"/>
      <c r="N74" s="335"/>
      <c r="O74" s="335"/>
      <c r="P74" s="335"/>
      <c r="Q74" s="335"/>
      <c r="R74" s="335"/>
      <c r="S74" s="335"/>
      <c r="T74" s="335"/>
      <c r="U74" s="335"/>
      <c r="V74" s="335"/>
    </row>
    <row r="75" spans="1:22">
      <c r="A75" s="336"/>
      <c r="B75" s="2477"/>
      <c r="C75" s="336"/>
      <c r="D75" s="336"/>
      <c r="E75" s="336"/>
      <c r="F75" s="336"/>
      <c r="G75" s="336"/>
      <c r="H75" s="336"/>
      <c r="I75" s="336"/>
      <c r="J75" s="336"/>
      <c r="M75" s="335"/>
      <c r="N75" s="335"/>
      <c r="O75" s="335"/>
      <c r="P75" s="335"/>
      <c r="Q75" s="335"/>
      <c r="R75" s="335"/>
      <c r="S75" s="335"/>
      <c r="T75" s="335"/>
      <c r="U75" s="335"/>
      <c r="V75" s="335"/>
    </row>
    <row r="76" spans="1:22">
      <c r="A76" s="336"/>
      <c r="B76" s="2477"/>
      <c r="C76" s="336"/>
      <c r="D76" s="336"/>
      <c r="E76" s="336"/>
      <c r="F76" s="336"/>
      <c r="G76" s="336"/>
      <c r="H76" s="336"/>
      <c r="I76" s="336"/>
      <c r="J76" s="336"/>
      <c r="M76" s="335"/>
      <c r="N76" s="335"/>
      <c r="O76" s="335"/>
      <c r="P76" s="335"/>
      <c r="Q76" s="335"/>
      <c r="R76" s="335"/>
      <c r="S76" s="335"/>
      <c r="T76" s="335"/>
      <c r="U76" s="335"/>
      <c r="V76" s="335"/>
    </row>
    <row r="77" spans="1:22">
      <c r="A77" s="336"/>
      <c r="B77" s="2477"/>
      <c r="C77" s="336"/>
      <c r="D77" s="336"/>
      <c r="E77" s="336"/>
      <c r="F77" s="336"/>
      <c r="G77" s="336"/>
      <c r="H77" s="336"/>
      <c r="I77" s="336"/>
      <c r="J77" s="336"/>
      <c r="M77" s="335"/>
      <c r="N77" s="335"/>
      <c r="O77" s="335"/>
      <c r="P77" s="335"/>
      <c r="Q77" s="335"/>
      <c r="R77" s="335"/>
      <c r="S77" s="335"/>
      <c r="T77" s="335"/>
      <c r="U77" s="335"/>
      <c r="V77" s="335"/>
    </row>
    <row r="78" spans="1:22">
      <c r="A78" s="336"/>
      <c r="B78" s="2477"/>
      <c r="C78" s="336"/>
      <c r="D78" s="336"/>
      <c r="E78" s="336"/>
      <c r="F78" s="336"/>
      <c r="G78" s="336"/>
      <c r="H78" s="336"/>
      <c r="I78" s="336"/>
      <c r="J78" s="336"/>
      <c r="M78" s="335"/>
      <c r="N78" s="335"/>
      <c r="O78" s="335"/>
      <c r="P78" s="335"/>
      <c r="Q78" s="335"/>
      <c r="R78" s="335"/>
      <c r="S78" s="335"/>
      <c r="T78" s="335"/>
      <c r="U78" s="335"/>
      <c r="V78" s="335"/>
    </row>
    <row r="79" spans="1:22">
      <c r="A79" s="336"/>
      <c r="B79" s="2477"/>
      <c r="C79" s="336"/>
      <c r="D79" s="336"/>
      <c r="E79" s="336"/>
      <c r="F79" s="336"/>
      <c r="G79" s="336"/>
      <c r="H79" s="336"/>
      <c r="I79" s="336"/>
      <c r="J79" s="336"/>
      <c r="M79" s="335"/>
      <c r="N79" s="335"/>
      <c r="O79" s="335"/>
      <c r="P79" s="335"/>
      <c r="Q79" s="335"/>
      <c r="R79" s="335"/>
      <c r="S79" s="335"/>
      <c r="T79" s="335"/>
      <c r="U79" s="335"/>
      <c r="V79" s="335"/>
    </row>
    <row r="80" spans="1:22">
      <c r="A80" s="336"/>
      <c r="B80" s="2477"/>
      <c r="C80" s="336"/>
      <c r="D80" s="336"/>
      <c r="E80" s="336"/>
      <c r="F80" s="336"/>
      <c r="G80" s="336"/>
      <c r="H80" s="336"/>
      <c r="I80" s="336"/>
      <c r="J80" s="336"/>
      <c r="M80" s="335"/>
      <c r="N80" s="335"/>
      <c r="O80" s="335"/>
      <c r="P80" s="335"/>
      <c r="Q80" s="335"/>
      <c r="R80" s="335"/>
      <c r="S80" s="335"/>
      <c r="T80" s="335"/>
      <c r="U80" s="335"/>
      <c r="V80" s="335"/>
    </row>
    <row r="81" spans="1:22">
      <c r="A81" s="336"/>
      <c r="B81" s="2477"/>
      <c r="C81" s="336"/>
      <c r="D81" s="336"/>
      <c r="E81" s="336"/>
      <c r="F81" s="336"/>
      <c r="G81" s="336"/>
      <c r="H81" s="336"/>
      <c r="I81" s="336"/>
      <c r="J81" s="336"/>
      <c r="M81" s="335"/>
      <c r="N81" s="335"/>
      <c r="O81" s="335"/>
      <c r="P81" s="335"/>
      <c r="Q81" s="335"/>
      <c r="R81" s="335"/>
      <c r="S81" s="335"/>
      <c r="T81" s="335"/>
      <c r="U81" s="335"/>
      <c r="V81" s="335"/>
    </row>
    <row r="82" spans="1:22">
      <c r="A82" s="336"/>
      <c r="B82" s="2477"/>
      <c r="C82" s="336"/>
      <c r="D82" s="336"/>
      <c r="E82" s="336"/>
      <c r="F82" s="336"/>
      <c r="G82" s="336"/>
      <c r="H82" s="336"/>
      <c r="I82" s="336"/>
      <c r="J82" s="336"/>
      <c r="M82" s="335"/>
      <c r="N82" s="335"/>
      <c r="O82" s="335"/>
      <c r="P82" s="335"/>
      <c r="Q82" s="335"/>
      <c r="R82" s="335"/>
      <c r="S82" s="335"/>
      <c r="T82" s="335"/>
      <c r="U82" s="335"/>
      <c r="V82" s="335"/>
    </row>
    <row r="83" spans="1:22">
      <c r="A83" s="336"/>
      <c r="B83" s="2477"/>
      <c r="C83" s="336"/>
      <c r="D83" s="336"/>
      <c r="E83" s="336"/>
      <c r="F83" s="336"/>
      <c r="G83" s="336"/>
      <c r="H83" s="336"/>
      <c r="I83" s="336"/>
      <c r="J83" s="336"/>
      <c r="M83" s="335"/>
      <c r="N83" s="335"/>
      <c r="O83" s="335"/>
      <c r="P83" s="335"/>
      <c r="Q83" s="335"/>
      <c r="R83" s="335"/>
      <c r="S83" s="335"/>
      <c r="T83" s="335"/>
      <c r="U83" s="335"/>
      <c r="V83" s="335"/>
    </row>
    <row r="84" spans="1:22">
      <c r="A84" s="336"/>
      <c r="B84" s="2477"/>
      <c r="C84" s="336"/>
      <c r="D84" s="336"/>
      <c r="E84" s="336"/>
      <c r="F84" s="336"/>
      <c r="G84" s="336"/>
      <c r="H84" s="336"/>
      <c r="I84" s="336"/>
      <c r="J84" s="336"/>
      <c r="M84" s="335"/>
      <c r="N84" s="335"/>
      <c r="O84" s="335"/>
      <c r="P84" s="335"/>
      <c r="Q84" s="335"/>
      <c r="R84" s="335"/>
      <c r="S84" s="335"/>
      <c r="T84" s="335"/>
      <c r="U84" s="335"/>
      <c r="V84" s="335"/>
    </row>
    <row r="85" spans="1:22">
      <c r="A85" s="336"/>
      <c r="B85" s="2477"/>
      <c r="C85" s="336"/>
      <c r="D85" s="336"/>
      <c r="E85" s="336"/>
      <c r="F85" s="336"/>
      <c r="G85" s="336"/>
      <c r="H85" s="336"/>
      <c r="I85" s="336"/>
      <c r="J85" s="336"/>
      <c r="M85" s="335"/>
      <c r="N85" s="335"/>
      <c r="O85" s="335"/>
      <c r="P85" s="335"/>
      <c r="Q85" s="335"/>
      <c r="R85" s="335"/>
      <c r="S85" s="335"/>
      <c r="T85" s="335"/>
      <c r="U85" s="335"/>
      <c r="V85" s="335"/>
    </row>
    <row r="86" spans="1:22" s="344" customFormat="1">
      <c r="A86" s="340"/>
      <c r="B86" s="2480"/>
      <c r="C86" s="340"/>
      <c r="D86" s="340"/>
      <c r="E86" s="340"/>
      <c r="F86" s="340"/>
      <c r="G86" s="340"/>
      <c r="H86" s="340"/>
      <c r="I86" s="340"/>
      <c r="J86" s="340"/>
    </row>
    <row r="87" spans="1:22">
      <c r="A87" s="336"/>
      <c r="B87" s="2477"/>
      <c r="C87" s="336"/>
      <c r="D87" s="336"/>
      <c r="E87" s="336"/>
      <c r="F87" s="336"/>
      <c r="G87" s="336"/>
      <c r="H87" s="336"/>
      <c r="I87" s="336"/>
      <c r="J87" s="336"/>
      <c r="M87" s="335"/>
      <c r="N87" s="335"/>
      <c r="O87" s="335"/>
      <c r="P87" s="335"/>
      <c r="Q87" s="335"/>
      <c r="R87" s="335"/>
      <c r="S87" s="335"/>
      <c r="T87" s="335"/>
      <c r="U87" s="335"/>
      <c r="V87" s="335"/>
    </row>
    <row r="88" spans="1:22">
      <c r="A88" s="336"/>
      <c r="B88" s="2477"/>
      <c r="C88" s="336"/>
      <c r="D88" s="336"/>
      <c r="E88" s="336"/>
      <c r="F88" s="336"/>
      <c r="G88" s="336"/>
      <c r="H88" s="336"/>
      <c r="I88" s="336"/>
      <c r="J88" s="336"/>
      <c r="M88" s="335"/>
      <c r="N88" s="335"/>
      <c r="O88" s="335"/>
      <c r="P88" s="335"/>
      <c r="Q88" s="335"/>
      <c r="R88" s="335"/>
      <c r="S88" s="335"/>
      <c r="T88" s="335"/>
      <c r="U88" s="335"/>
      <c r="V88" s="335"/>
    </row>
    <row r="89" spans="1:22">
      <c r="A89" s="336"/>
      <c r="B89" s="2477"/>
      <c r="C89" s="336"/>
      <c r="D89" s="336"/>
      <c r="E89" s="336"/>
      <c r="F89" s="336"/>
      <c r="G89" s="336"/>
      <c r="H89" s="336"/>
      <c r="I89" s="336"/>
      <c r="J89" s="336"/>
      <c r="M89" s="335"/>
      <c r="N89" s="335"/>
      <c r="O89" s="335"/>
      <c r="P89" s="335"/>
      <c r="Q89" s="335"/>
      <c r="R89" s="335"/>
      <c r="S89" s="335"/>
      <c r="T89" s="335"/>
      <c r="U89" s="335"/>
      <c r="V89" s="335"/>
    </row>
    <row r="90" spans="1:22">
      <c r="A90" s="336"/>
      <c r="B90" s="2477"/>
      <c r="C90" s="336"/>
      <c r="D90" s="336"/>
      <c r="E90" s="336"/>
      <c r="F90" s="336"/>
      <c r="G90" s="336"/>
      <c r="H90" s="336"/>
      <c r="I90" s="336"/>
      <c r="J90" s="336"/>
      <c r="M90" s="335"/>
      <c r="N90" s="335"/>
      <c r="O90" s="335"/>
      <c r="P90" s="335"/>
      <c r="Q90" s="335"/>
      <c r="R90" s="335"/>
      <c r="S90" s="335"/>
      <c r="T90" s="335"/>
      <c r="U90" s="335"/>
      <c r="V90" s="335"/>
    </row>
    <row r="91" spans="1:22">
      <c r="A91" s="336"/>
      <c r="B91" s="2477"/>
      <c r="C91" s="336"/>
      <c r="D91" s="336"/>
      <c r="E91" s="336"/>
      <c r="F91" s="336"/>
      <c r="G91" s="336"/>
      <c r="H91" s="336"/>
      <c r="I91" s="336"/>
      <c r="J91" s="336"/>
      <c r="M91" s="335"/>
      <c r="N91" s="335"/>
      <c r="O91" s="335"/>
      <c r="P91" s="335"/>
      <c r="Q91" s="335"/>
      <c r="R91" s="335"/>
      <c r="S91" s="335"/>
      <c r="T91" s="335"/>
      <c r="U91" s="335"/>
      <c r="V91" s="335"/>
    </row>
    <row r="92" spans="1:22">
      <c r="A92" s="336"/>
      <c r="B92" s="2477"/>
      <c r="C92" s="336"/>
      <c r="D92" s="336"/>
      <c r="E92" s="336"/>
      <c r="F92" s="336"/>
      <c r="G92" s="336"/>
      <c r="H92" s="336"/>
      <c r="I92" s="336"/>
      <c r="J92" s="336"/>
      <c r="M92" s="335"/>
      <c r="N92" s="335"/>
      <c r="O92" s="335"/>
      <c r="P92" s="335"/>
      <c r="Q92" s="335"/>
      <c r="R92" s="335"/>
      <c r="S92" s="335"/>
      <c r="T92" s="335"/>
      <c r="U92" s="335"/>
      <c r="V92" s="335"/>
    </row>
    <row r="93" spans="1:22">
      <c r="A93" s="336"/>
      <c r="B93" s="2477"/>
      <c r="C93" s="336"/>
      <c r="D93" s="336"/>
      <c r="E93" s="336"/>
      <c r="F93" s="336"/>
      <c r="G93" s="336"/>
      <c r="H93" s="336"/>
      <c r="I93" s="336"/>
      <c r="J93" s="336"/>
      <c r="M93" s="335"/>
      <c r="N93" s="335"/>
      <c r="O93" s="335"/>
      <c r="P93" s="335"/>
      <c r="Q93" s="335"/>
      <c r="R93" s="335"/>
      <c r="S93" s="335"/>
      <c r="T93" s="335"/>
      <c r="U93" s="335"/>
      <c r="V93" s="335"/>
    </row>
    <row r="94" spans="1:22">
      <c r="A94" s="336"/>
      <c r="B94" s="2477"/>
      <c r="C94" s="336"/>
      <c r="D94" s="336"/>
      <c r="E94" s="336"/>
      <c r="F94" s="336"/>
      <c r="G94" s="336"/>
      <c r="H94" s="336"/>
      <c r="I94" s="336"/>
      <c r="J94" s="336"/>
      <c r="M94" s="335"/>
      <c r="N94" s="335"/>
      <c r="O94" s="335"/>
      <c r="P94" s="335"/>
      <c r="Q94" s="335"/>
      <c r="R94" s="335"/>
      <c r="S94" s="335"/>
      <c r="T94" s="335"/>
      <c r="U94" s="335"/>
      <c r="V94" s="335"/>
    </row>
    <row r="95" spans="1:22">
      <c r="A95" s="336"/>
      <c r="B95" s="2477"/>
      <c r="C95" s="336"/>
      <c r="D95" s="336"/>
      <c r="E95" s="336"/>
      <c r="F95" s="336"/>
      <c r="G95" s="336"/>
      <c r="H95" s="336"/>
      <c r="I95" s="336"/>
      <c r="J95" s="336"/>
      <c r="M95" s="335"/>
      <c r="N95" s="335"/>
      <c r="O95" s="335"/>
      <c r="P95" s="335"/>
      <c r="Q95" s="335"/>
      <c r="R95" s="335"/>
      <c r="S95" s="335"/>
      <c r="T95" s="335"/>
      <c r="U95" s="335"/>
      <c r="V95" s="335"/>
    </row>
    <row r="96" spans="1:22">
      <c r="A96" s="336"/>
      <c r="B96" s="2477"/>
      <c r="C96" s="336"/>
      <c r="D96" s="336"/>
      <c r="E96" s="336"/>
      <c r="F96" s="336"/>
      <c r="G96" s="336"/>
      <c r="H96" s="336"/>
      <c r="I96" s="336"/>
      <c r="J96" s="336"/>
      <c r="M96" s="335"/>
      <c r="N96" s="335"/>
      <c r="O96" s="335"/>
      <c r="P96" s="335"/>
      <c r="Q96" s="335"/>
      <c r="R96" s="335"/>
      <c r="S96" s="335"/>
      <c r="T96" s="335"/>
      <c r="U96" s="335"/>
      <c r="V96" s="335"/>
    </row>
    <row r="97" spans="1:22">
      <c r="A97" s="336"/>
      <c r="B97" s="2477"/>
      <c r="C97" s="336"/>
      <c r="D97" s="336"/>
      <c r="E97" s="336"/>
      <c r="F97" s="336"/>
      <c r="G97" s="336"/>
      <c r="H97" s="336"/>
      <c r="I97" s="336"/>
      <c r="J97" s="336"/>
      <c r="M97" s="335"/>
      <c r="N97" s="335"/>
      <c r="O97" s="335"/>
      <c r="P97" s="335"/>
      <c r="Q97" s="335"/>
      <c r="R97" s="335"/>
      <c r="S97" s="335"/>
      <c r="T97" s="335"/>
      <c r="U97" s="335"/>
      <c r="V97" s="335"/>
    </row>
    <row r="98" spans="1:22" s="348" customFormat="1" ht="15">
      <c r="A98" s="349"/>
      <c r="B98" s="2481"/>
      <c r="C98" s="349"/>
      <c r="D98" s="349"/>
      <c r="E98" s="349"/>
      <c r="F98" s="349"/>
      <c r="G98" s="349"/>
      <c r="H98" s="349"/>
      <c r="I98" s="349"/>
      <c r="J98" s="349"/>
    </row>
    <row r="99" spans="1:22">
      <c r="A99" s="336"/>
      <c r="B99" s="2477"/>
      <c r="C99" s="336"/>
      <c r="D99" s="336"/>
      <c r="E99" s="336"/>
      <c r="F99" s="336"/>
      <c r="G99" s="336"/>
      <c r="H99" s="336"/>
      <c r="I99" s="336"/>
      <c r="J99" s="336"/>
      <c r="M99" s="335"/>
      <c r="N99" s="335"/>
      <c r="O99" s="335"/>
      <c r="P99" s="335"/>
      <c r="Q99" s="335"/>
      <c r="R99" s="335"/>
      <c r="S99" s="335"/>
      <c r="T99" s="335"/>
      <c r="U99" s="335"/>
      <c r="V99" s="335"/>
    </row>
    <row r="100" spans="1:22">
      <c r="A100" s="336"/>
      <c r="B100" s="2477"/>
      <c r="C100" s="336"/>
      <c r="D100" s="336"/>
      <c r="E100" s="336"/>
      <c r="F100" s="336"/>
      <c r="G100" s="336"/>
      <c r="H100" s="336"/>
      <c r="I100" s="336"/>
      <c r="J100" s="336"/>
      <c r="M100" s="335"/>
      <c r="N100" s="335"/>
      <c r="O100" s="335"/>
      <c r="P100" s="335"/>
      <c r="Q100" s="335"/>
      <c r="R100" s="335"/>
      <c r="S100" s="335"/>
      <c r="T100" s="335"/>
      <c r="U100" s="335"/>
      <c r="V100" s="335"/>
    </row>
    <row r="101" spans="1:22">
      <c r="A101" s="336"/>
      <c r="B101" s="2477"/>
      <c r="C101" s="336"/>
      <c r="D101" s="336"/>
      <c r="E101" s="336"/>
      <c r="F101" s="336"/>
      <c r="G101" s="336"/>
      <c r="H101" s="336"/>
      <c r="I101" s="336"/>
      <c r="J101" s="336"/>
      <c r="M101" s="335"/>
      <c r="N101" s="335"/>
      <c r="O101" s="335"/>
      <c r="P101" s="335"/>
      <c r="Q101" s="335"/>
      <c r="R101" s="335"/>
      <c r="S101" s="335"/>
      <c r="T101" s="335"/>
      <c r="U101" s="335"/>
      <c r="V101" s="335"/>
    </row>
    <row r="102" spans="1:22">
      <c r="A102" s="336"/>
      <c r="B102" s="2477"/>
      <c r="C102" s="336"/>
      <c r="D102" s="336"/>
      <c r="E102" s="336"/>
      <c r="F102" s="336"/>
      <c r="G102" s="336"/>
      <c r="H102" s="336"/>
      <c r="I102" s="336"/>
      <c r="J102" s="336"/>
      <c r="M102" s="335"/>
      <c r="N102" s="335"/>
      <c r="O102" s="335"/>
      <c r="P102" s="335"/>
      <c r="Q102" s="335"/>
      <c r="R102" s="335"/>
      <c r="S102" s="335"/>
      <c r="T102" s="335"/>
      <c r="U102" s="335"/>
      <c r="V102" s="335"/>
    </row>
    <row r="103" spans="1:22">
      <c r="A103" s="336"/>
      <c r="B103" s="2477"/>
      <c r="C103" s="336"/>
      <c r="D103" s="336"/>
      <c r="E103" s="336"/>
      <c r="F103" s="336"/>
      <c r="G103" s="336"/>
      <c r="H103" s="336"/>
      <c r="I103" s="336"/>
      <c r="J103" s="336"/>
      <c r="M103" s="335"/>
      <c r="N103" s="335"/>
      <c r="O103" s="335"/>
      <c r="P103" s="335"/>
      <c r="Q103" s="335"/>
      <c r="R103" s="335"/>
      <c r="S103" s="335"/>
      <c r="T103" s="335"/>
      <c r="U103" s="335"/>
      <c r="V103" s="335"/>
    </row>
    <row r="104" spans="1:22">
      <c r="A104" s="336"/>
      <c r="B104" s="2477"/>
      <c r="C104" s="336"/>
      <c r="D104" s="336"/>
      <c r="E104" s="336"/>
      <c r="F104" s="336"/>
      <c r="G104" s="336"/>
      <c r="H104" s="336"/>
      <c r="I104" s="336"/>
      <c r="J104" s="336"/>
      <c r="M104" s="335"/>
      <c r="N104" s="335"/>
      <c r="O104" s="335"/>
      <c r="P104" s="335"/>
      <c r="Q104" s="335"/>
      <c r="R104" s="335"/>
      <c r="S104" s="335"/>
      <c r="T104" s="335"/>
      <c r="U104" s="335"/>
      <c r="V104" s="335"/>
    </row>
    <row r="105" spans="1:22">
      <c r="A105" s="336"/>
      <c r="B105" s="2477"/>
      <c r="C105" s="336"/>
      <c r="D105" s="336"/>
      <c r="E105" s="336"/>
      <c r="F105" s="336"/>
      <c r="G105" s="336"/>
      <c r="H105" s="336"/>
      <c r="I105" s="336"/>
      <c r="J105" s="336"/>
      <c r="M105" s="335"/>
      <c r="N105" s="335"/>
      <c r="O105" s="335"/>
      <c r="P105" s="335"/>
      <c r="Q105" s="335"/>
      <c r="R105" s="335"/>
      <c r="S105" s="335"/>
      <c r="T105" s="335"/>
      <c r="U105" s="335"/>
      <c r="V105" s="335"/>
    </row>
    <row r="106" spans="1:22">
      <c r="A106" s="336"/>
      <c r="B106" s="2477"/>
      <c r="C106" s="336"/>
      <c r="D106" s="336"/>
      <c r="E106" s="336"/>
      <c r="F106" s="336"/>
      <c r="G106" s="336"/>
      <c r="H106" s="336"/>
      <c r="I106" s="336"/>
      <c r="J106" s="336"/>
      <c r="M106" s="335"/>
      <c r="N106" s="335"/>
      <c r="O106" s="335"/>
      <c r="P106" s="335"/>
      <c r="Q106" s="335"/>
      <c r="R106" s="335"/>
      <c r="S106" s="335"/>
      <c r="T106" s="335"/>
      <c r="U106" s="335"/>
      <c r="V106" s="335"/>
    </row>
    <row r="107" spans="1:22">
      <c r="A107" s="336"/>
      <c r="B107" s="2477"/>
      <c r="C107" s="336"/>
      <c r="D107" s="336"/>
      <c r="E107" s="336"/>
      <c r="F107" s="336"/>
      <c r="G107" s="336"/>
      <c r="H107" s="336"/>
      <c r="I107" s="336"/>
      <c r="J107" s="336"/>
      <c r="M107" s="335"/>
      <c r="N107" s="335"/>
      <c r="O107" s="335"/>
      <c r="P107" s="335"/>
      <c r="Q107" s="335"/>
      <c r="R107" s="335"/>
      <c r="S107" s="335"/>
      <c r="T107" s="335"/>
      <c r="U107" s="335"/>
      <c r="V107" s="335"/>
    </row>
    <row r="108" spans="1:22">
      <c r="A108" s="336"/>
      <c r="B108" s="2477"/>
      <c r="C108" s="336"/>
      <c r="D108" s="336"/>
      <c r="E108" s="336"/>
      <c r="F108" s="336"/>
      <c r="G108" s="336"/>
      <c r="H108" s="336"/>
      <c r="I108" s="336"/>
      <c r="J108" s="336"/>
      <c r="M108" s="335"/>
      <c r="N108" s="335"/>
      <c r="O108" s="335"/>
      <c r="P108" s="335"/>
      <c r="Q108" s="335"/>
      <c r="R108" s="335"/>
      <c r="S108" s="335"/>
      <c r="T108" s="335"/>
      <c r="U108" s="335"/>
      <c r="V108" s="335"/>
    </row>
    <row r="109" spans="1:22">
      <c r="A109" s="336"/>
      <c r="B109" s="2477"/>
      <c r="C109" s="336"/>
      <c r="D109" s="336"/>
      <c r="E109" s="336"/>
      <c r="F109" s="336"/>
      <c r="G109" s="336"/>
      <c r="H109" s="336"/>
      <c r="I109" s="336"/>
      <c r="J109" s="336"/>
      <c r="M109" s="335"/>
      <c r="N109" s="335"/>
      <c r="O109" s="335"/>
      <c r="P109" s="335"/>
      <c r="Q109" s="335"/>
      <c r="R109" s="335"/>
      <c r="S109" s="335"/>
      <c r="T109" s="335"/>
      <c r="U109" s="335"/>
      <c r="V109" s="335"/>
    </row>
    <row r="110" spans="1:22">
      <c r="A110" s="336"/>
      <c r="B110" s="2477"/>
      <c r="C110" s="336"/>
      <c r="D110" s="336"/>
      <c r="E110" s="336"/>
      <c r="F110" s="336"/>
      <c r="G110" s="336"/>
      <c r="H110" s="336"/>
      <c r="I110" s="336"/>
      <c r="J110" s="336"/>
      <c r="M110" s="335"/>
      <c r="N110" s="335"/>
      <c r="O110" s="335"/>
      <c r="P110" s="335"/>
      <c r="Q110" s="335"/>
      <c r="R110" s="335"/>
      <c r="S110" s="335"/>
      <c r="T110" s="335"/>
      <c r="U110" s="335"/>
      <c r="V110" s="335"/>
    </row>
    <row r="111" spans="1:22">
      <c r="A111" s="336"/>
      <c r="B111" s="2477"/>
      <c r="C111" s="336"/>
      <c r="D111" s="336"/>
      <c r="E111" s="336"/>
      <c r="F111" s="336"/>
      <c r="G111" s="336"/>
      <c r="H111" s="336"/>
      <c r="I111" s="336"/>
      <c r="J111" s="336"/>
      <c r="M111" s="335"/>
      <c r="N111" s="335"/>
      <c r="O111" s="335"/>
      <c r="P111" s="335"/>
      <c r="Q111" s="335"/>
      <c r="R111" s="335"/>
      <c r="S111" s="335"/>
      <c r="T111" s="335"/>
      <c r="U111" s="335"/>
      <c r="V111" s="335"/>
    </row>
    <row r="112" spans="1:22">
      <c r="A112" s="350"/>
      <c r="B112" s="2477"/>
      <c r="C112" s="350"/>
      <c r="D112" s="350"/>
      <c r="E112" s="350"/>
      <c r="F112" s="350"/>
      <c r="G112" s="350"/>
      <c r="H112" s="350"/>
      <c r="I112" s="350"/>
      <c r="J112" s="350"/>
      <c r="M112" s="335"/>
      <c r="N112" s="335"/>
      <c r="O112" s="335"/>
      <c r="P112" s="335"/>
      <c r="Q112" s="335"/>
      <c r="R112" s="335"/>
      <c r="S112" s="335"/>
      <c r="T112" s="335"/>
      <c r="U112" s="335"/>
      <c r="V112" s="335"/>
    </row>
    <row r="113" spans="1:22">
      <c r="A113" s="336"/>
      <c r="B113" s="2477"/>
      <c r="C113" s="336"/>
      <c r="D113" s="336"/>
      <c r="E113" s="336"/>
      <c r="F113" s="336"/>
      <c r="G113" s="336"/>
      <c r="H113" s="336"/>
      <c r="I113" s="336"/>
      <c r="J113" s="336"/>
      <c r="M113" s="335"/>
      <c r="N113" s="335"/>
      <c r="O113" s="335"/>
      <c r="P113" s="335"/>
      <c r="Q113" s="335"/>
      <c r="R113" s="335"/>
      <c r="S113" s="335"/>
      <c r="T113" s="335"/>
      <c r="U113" s="335"/>
      <c r="V113" s="335"/>
    </row>
    <row r="114" spans="1:22">
      <c r="A114" s="336"/>
      <c r="B114" s="2477"/>
      <c r="C114" s="336"/>
      <c r="D114" s="336"/>
      <c r="E114" s="336"/>
      <c r="F114" s="336"/>
      <c r="G114" s="336"/>
      <c r="H114" s="336"/>
      <c r="I114" s="336"/>
      <c r="J114" s="336"/>
      <c r="M114" s="335"/>
      <c r="N114" s="335"/>
      <c r="O114" s="335"/>
      <c r="P114" s="335"/>
      <c r="Q114" s="335"/>
      <c r="R114" s="335"/>
      <c r="S114" s="335"/>
      <c r="T114" s="335"/>
      <c r="U114" s="335"/>
      <c r="V114" s="335"/>
    </row>
    <row r="115" spans="1:22" s="344" customFormat="1">
      <c r="A115" s="340"/>
      <c r="B115" s="2480"/>
      <c r="C115" s="340"/>
      <c r="D115" s="340"/>
      <c r="E115" s="340"/>
      <c r="F115" s="340"/>
      <c r="G115" s="340"/>
      <c r="H115" s="340"/>
      <c r="I115" s="340"/>
      <c r="J115" s="340"/>
    </row>
    <row r="116" spans="1:22">
      <c r="A116" s="336"/>
      <c r="B116" s="2477"/>
      <c r="C116" s="336"/>
      <c r="D116" s="336"/>
      <c r="E116" s="336"/>
      <c r="F116" s="336"/>
      <c r="G116" s="336"/>
      <c r="H116" s="336"/>
      <c r="I116" s="336"/>
      <c r="J116" s="336"/>
      <c r="M116" s="335"/>
      <c r="N116" s="335"/>
      <c r="O116" s="335"/>
      <c r="P116" s="335"/>
      <c r="Q116" s="335"/>
      <c r="R116" s="335"/>
      <c r="S116" s="335"/>
      <c r="T116" s="335"/>
      <c r="U116" s="335"/>
      <c r="V116" s="335"/>
    </row>
    <row r="117" spans="1:22">
      <c r="A117" s="336"/>
      <c r="B117" s="2477"/>
      <c r="C117" s="336"/>
      <c r="D117" s="336"/>
      <c r="E117" s="336"/>
      <c r="F117" s="336"/>
      <c r="G117" s="336"/>
      <c r="H117" s="336"/>
      <c r="I117" s="336"/>
      <c r="J117" s="336"/>
      <c r="M117" s="335"/>
      <c r="N117" s="335"/>
      <c r="O117" s="335"/>
      <c r="P117" s="335"/>
      <c r="Q117" s="335"/>
      <c r="R117" s="335"/>
      <c r="S117" s="335"/>
      <c r="T117" s="335"/>
      <c r="U117" s="335"/>
      <c r="V117" s="335"/>
    </row>
    <row r="118" spans="1:22">
      <c r="A118" s="336"/>
      <c r="B118" s="2477"/>
      <c r="C118" s="336"/>
      <c r="D118" s="336"/>
      <c r="E118" s="336"/>
      <c r="F118" s="336"/>
      <c r="G118" s="336"/>
      <c r="H118" s="336"/>
      <c r="I118" s="336"/>
      <c r="J118" s="336"/>
      <c r="M118" s="335"/>
      <c r="N118" s="335"/>
      <c r="O118" s="335"/>
      <c r="P118" s="335"/>
      <c r="Q118" s="335"/>
      <c r="R118" s="335"/>
      <c r="S118" s="335"/>
      <c r="T118" s="335"/>
      <c r="U118" s="335"/>
      <c r="V118" s="335"/>
    </row>
    <row r="119" spans="1:22">
      <c r="A119" s="336"/>
      <c r="B119" s="2477"/>
      <c r="C119" s="336"/>
      <c r="D119" s="336"/>
      <c r="E119" s="336"/>
      <c r="F119" s="336"/>
      <c r="G119" s="336"/>
      <c r="H119" s="336"/>
      <c r="I119" s="336"/>
      <c r="J119" s="336"/>
      <c r="M119" s="335"/>
      <c r="N119" s="335"/>
      <c r="O119" s="335"/>
      <c r="P119" s="335"/>
      <c r="Q119" s="335"/>
      <c r="R119" s="335"/>
      <c r="S119" s="335"/>
      <c r="T119" s="335"/>
      <c r="U119" s="335"/>
      <c r="V119" s="335"/>
    </row>
    <row r="120" spans="1:22">
      <c r="A120" s="336"/>
      <c r="B120" s="2477"/>
      <c r="C120" s="336"/>
      <c r="D120" s="336"/>
      <c r="E120" s="336"/>
      <c r="F120" s="336"/>
      <c r="G120" s="336"/>
      <c r="H120" s="336"/>
      <c r="I120" s="336"/>
      <c r="J120" s="336"/>
      <c r="M120" s="335"/>
      <c r="N120" s="335"/>
      <c r="O120" s="335"/>
      <c r="P120" s="335"/>
      <c r="Q120" s="335"/>
      <c r="R120" s="335"/>
      <c r="S120" s="335"/>
      <c r="T120" s="335"/>
      <c r="U120" s="335"/>
      <c r="V120" s="335"/>
    </row>
    <row r="121" spans="1:22">
      <c r="A121" s="336"/>
      <c r="B121" s="2477"/>
      <c r="C121" s="336"/>
      <c r="D121" s="336"/>
      <c r="E121" s="336"/>
      <c r="F121" s="336"/>
      <c r="G121" s="336"/>
      <c r="H121" s="336"/>
      <c r="I121" s="336"/>
      <c r="J121" s="336"/>
      <c r="M121" s="335"/>
      <c r="N121" s="335"/>
      <c r="O121" s="335"/>
      <c r="P121" s="335"/>
      <c r="Q121" s="335"/>
      <c r="R121" s="335"/>
      <c r="S121" s="335"/>
      <c r="T121" s="335"/>
      <c r="U121" s="335"/>
      <c r="V121" s="335"/>
    </row>
    <row r="122" spans="1:22">
      <c r="A122" s="336"/>
      <c r="B122" s="2477"/>
      <c r="C122" s="336"/>
      <c r="D122" s="336"/>
      <c r="E122" s="336"/>
      <c r="F122" s="336"/>
      <c r="G122" s="336"/>
      <c r="H122" s="336"/>
      <c r="I122" s="336"/>
      <c r="J122" s="336"/>
      <c r="M122" s="335"/>
      <c r="N122" s="335"/>
      <c r="O122" s="335"/>
      <c r="P122" s="335"/>
      <c r="Q122" s="335"/>
      <c r="R122" s="335"/>
      <c r="S122" s="335"/>
      <c r="T122" s="335"/>
      <c r="U122" s="335"/>
      <c r="V122" s="335"/>
    </row>
    <row r="123" spans="1:22">
      <c r="A123" s="336"/>
      <c r="B123" s="2477"/>
      <c r="C123" s="336"/>
      <c r="D123" s="336"/>
      <c r="E123" s="336"/>
      <c r="F123" s="336"/>
      <c r="G123" s="336"/>
      <c r="H123" s="336"/>
      <c r="I123" s="336"/>
      <c r="J123" s="336"/>
      <c r="M123" s="335"/>
      <c r="N123" s="335"/>
      <c r="O123" s="335"/>
      <c r="P123" s="335"/>
      <c r="Q123" s="335"/>
      <c r="R123" s="335"/>
      <c r="S123" s="335"/>
      <c r="T123" s="335"/>
      <c r="U123" s="335"/>
      <c r="V123" s="335"/>
    </row>
    <row r="124" spans="1:22">
      <c r="A124" s="336"/>
      <c r="B124" s="2477"/>
      <c r="C124" s="336"/>
      <c r="D124" s="336"/>
      <c r="E124" s="336"/>
      <c r="F124" s="336"/>
      <c r="G124" s="336"/>
      <c r="H124" s="336"/>
      <c r="I124" s="336"/>
      <c r="J124" s="336"/>
      <c r="M124" s="335"/>
      <c r="N124" s="335"/>
      <c r="O124" s="335"/>
      <c r="P124" s="335"/>
      <c r="Q124" s="335"/>
      <c r="R124" s="335"/>
      <c r="S124" s="335"/>
      <c r="T124" s="335"/>
      <c r="U124" s="335"/>
      <c r="V124" s="335"/>
    </row>
    <row r="125" spans="1:22" s="351" customFormat="1">
      <c r="A125" s="352"/>
      <c r="B125" s="2482"/>
      <c r="C125" s="352"/>
      <c r="D125" s="352"/>
      <c r="E125" s="352"/>
      <c r="F125" s="352"/>
      <c r="G125" s="352"/>
      <c r="H125" s="352"/>
      <c r="I125" s="352"/>
      <c r="J125" s="352"/>
    </row>
    <row r="126" spans="1:22" s="344" customFormat="1">
      <c r="A126" s="353"/>
      <c r="B126" s="2480"/>
      <c r="C126" s="353"/>
      <c r="D126" s="353"/>
      <c r="E126" s="353"/>
      <c r="F126" s="353"/>
      <c r="G126" s="353"/>
      <c r="H126" s="353"/>
      <c r="I126" s="353"/>
      <c r="J126" s="353"/>
    </row>
    <row r="127" spans="1:22" s="344" customFormat="1">
      <c r="A127" s="353"/>
      <c r="B127" s="2480"/>
      <c r="C127" s="353"/>
      <c r="D127" s="353"/>
      <c r="E127" s="353"/>
      <c r="F127" s="353"/>
      <c r="G127" s="353"/>
      <c r="H127" s="353"/>
      <c r="I127" s="353"/>
      <c r="J127" s="353"/>
    </row>
    <row r="128" spans="1:22" s="344" customFormat="1">
      <c r="A128" s="353"/>
      <c r="B128" s="2480"/>
      <c r="C128" s="353"/>
      <c r="D128" s="353"/>
      <c r="E128" s="353"/>
      <c r="F128" s="353"/>
      <c r="G128" s="353"/>
      <c r="H128" s="353"/>
      <c r="I128" s="353"/>
      <c r="J128" s="353"/>
    </row>
    <row r="129" spans="1:22" s="344" customFormat="1">
      <c r="A129" s="353"/>
      <c r="B129" s="2480"/>
      <c r="C129" s="353"/>
      <c r="D129" s="353"/>
      <c r="E129" s="353"/>
      <c r="F129" s="353"/>
      <c r="G129" s="353"/>
      <c r="H129" s="353"/>
      <c r="I129" s="353"/>
      <c r="J129" s="353"/>
    </row>
    <row r="130" spans="1:22" s="344" customFormat="1">
      <c r="A130" s="353"/>
      <c r="B130" s="2480"/>
      <c r="C130" s="353"/>
      <c r="D130" s="353"/>
      <c r="E130" s="353"/>
      <c r="F130" s="353"/>
      <c r="G130" s="353"/>
      <c r="H130" s="353"/>
      <c r="I130" s="353"/>
      <c r="J130" s="353"/>
    </row>
    <row r="131" spans="1:22" s="344" customFormat="1">
      <c r="A131" s="340"/>
      <c r="B131" s="2480"/>
      <c r="C131" s="340"/>
      <c r="D131" s="340"/>
      <c r="E131" s="340"/>
      <c r="F131" s="340"/>
      <c r="G131" s="340"/>
      <c r="H131" s="340"/>
      <c r="I131" s="340"/>
      <c r="J131" s="340"/>
    </row>
    <row r="132" spans="1:22" s="344" customFormat="1">
      <c r="A132" s="353"/>
      <c r="B132" s="2480"/>
      <c r="C132" s="353"/>
      <c r="D132" s="353"/>
      <c r="E132" s="353"/>
      <c r="F132" s="353"/>
      <c r="G132" s="353"/>
      <c r="H132" s="353"/>
      <c r="I132" s="353"/>
      <c r="J132" s="353"/>
    </row>
    <row r="133" spans="1:22">
      <c r="A133" s="336"/>
      <c r="B133" s="2477"/>
      <c r="C133" s="336"/>
      <c r="D133" s="336"/>
      <c r="E133" s="336"/>
      <c r="F133" s="336"/>
      <c r="G133" s="336"/>
      <c r="H133" s="336"/>
      <c r="I133" s="336"/>
      <c r="J133" s="336"/>
      <c r="M133" s="335"/>
      <c r="N133" s="335"/>
      <c r="O133" s="335"/>
      <c r="P133" s="335"/>
      <c r="Q133" s="335"/>
      <c r="R133" s="335"/>
      <c r="S133" s="335"/>
      <c r="T133" s="335"/>
      <c r="U133" s="335"/>
      <c r="V133" s="335"/>
    </row>
    <row r="134" spans="1:22">
      <c r="A134" s="336"/>
      <c r="B134" s="2477"/>
      <c r="C134" s="336"/>
      <c r="D134" s="336"/>
      <c r="E134" s="336"/>
      <c r="F134" s="336"/>
      <c r="G134" s="336"/>
      <c r="H134" s="336"/>
      <c r="I134" s="336"/>
      <c r="J134" s="336"/>
      <c r="M134" s="335"/>
      <c r="N134" s="335"/>
      <c r="O134" s="335"/>
      <c r="P134" s="335"/>
      <c r="Q134" s="335"/>
      <c r="R134" s="335"/>
      <c r="S134" s="335"/>
      <c r="T134" s="335"/>
      <c r="U134" s="335"/>
      <c r="V134" s="335"/>
    </row>
    <row r="135" spans="1:22">
      <c r="A135" s="336"/>
      <c r="B135" s="2477"/>
      <c r="C135" s="336"/>
      <c r="D135" s="336"/>
      <c r="E135" s="336"/>
      <c r="F135" s="336"/>
      <c r="G135" s="336"/>
      <c r="H135" s="336"/>
      <c r="I135" s="336"/>
      <c r="J135" s="336"/>
      <c r="M135" s="335"/>
      <c r="N135" s="335"/>
      <c r="O135" s="335"/>
      <c r="P135" s="335"/>
      <c r="Q135" s="335"/>
      <c r="R135" s="335"/>
      <c r="S135" s="335"/>
      <c r="T135" s="335"/>
      <c r="U135" s="335"/>
      <c r="V135" s="335"/>
    </row>
    <row r="136" spans="1:22">
      <c r="A136" s="336"/>
      <c r="B136" s="2477"/>
      <c r="C136" s="336"/>
      <c r="D136" s="336"/>
      <c r="E136" s="336"/>
      <c r="F136" s="336"/>
      <c r="G136" s="336"/>
      <c r="H136" s="336"/>
      <c r="I136" s="336"/>
      <c r="J136" s="336"/>
      <c r="M136" s="335"/>
      <c r="N136" s="335"/>
      <c r="O136" s="335"/>
      <c r="P136" s="335"/>
      <c r="Q136" s="335"/>
      <c r="R136" s="335"/>
      <c r="S136" s="335"/>
      <c r="T136" s="335"/>
      <c r="U136" s="335"/>
      <c r="V136" s="335"/>
    </row>
    <row r="137" spans="1:22">
      <c r="A137" s="336"/>
      <c r="B137" s="2477"/>
      <c r="C137" s="336"/>
      <c r="D137" s="336"/>
      <c r="E137" s="336"/>
      <c r="F137" s="336"/>
      <c r="G137" s="336"/>
      <c r="H137" s="336"/>
      <c r="I137" s="336"/>
      <c r="J137" s="336"/>
      <c r="M137" s="335"/>
      <c r="N137" s="335"/>
      <c r="O137" s="335"/>
      <c r="P137" s="335"/>
      <c r="Q137" s="335"/>
      <c r="R137" s="335"/>
      <c r="S137" s="335"/>
      <c r="T137" s="335"/>
      <c r="U137" s="335"/>
      <c r="V137" s="335"/>
    </row>
    <row r="138" spans="1:22">
      <c r="A138" s="336"/>
      <c r="B138" s="2477"/>
      <c r="C138" s="336"/>
      <c r="D138" s="336"/>
      <c r="E138" s="336"/>
      <c r="F138" s="336"/>
      <c r="G138" s="336"/>
      <c r="H138" s="336"/>
      <c r="I138" s="336"/>
      <c r="J138" s="336"/>
      <c r="M138" s="335"/>
      <c r="N138" s="335"/>
      <c r="O138" s="335"/>
      <c r="P138" s="335"/>
      <c r="Q138" s="335"/>
      <c r="R138" s="335"/>
      <c r="S138" s="335"/>
      <c r="T138" s="335"/>
      <c r="U138" s="335"/>
      <c r="V138" s="335"/>
    </row>
    <row r="139" spans="1:22">
      <c r="A139" s="336"/>
      <c r="B139" s="2477"/>
      <c r="C139" s="336"/>
      <c r="D139" s="336"/>
      <c r="E139" s="336"/>
      <c r="F139" s="336"/>
      <c r="G139" s="336"/>
      <c r="H139" s="336"/>
      <c r="I139" s="336"/>
      <c r="J139" s="336"/>
      <c r="M139" s="335"/>
      <c r="N139" s="335"/>
      <c r="O139" s="335"/>
      <c r="P139" s="335"/>
      <c r="Q139" s="335"/>
      <c r="R139" s="335"/>
      <c r="S139" s="335"/>
      <c r="T139" s="335"/>
      <c r="U139" s="335"/>
      <c r="V139" s="335"/>
    </row>
    <row r="140" spans="1:22">
      <c r="A140" s="336"/>
      <c r="B140" s="2477"/>
      <c r="C140" s="336"/>
      <c r="D140" s="336"/>
      <c r="E140" s="336"/>
      <c r="F140" s="336"/>
      <c r="G140" s="336"/>
      <c r="H140" s="336"/>
      <c r="I140" s="336"/>
      <c r="J140" s="336"/>
      <c r="M140" s="335"/>
      <c r="N140" s="335"/>
      <c r="O140" s="335"/>
      <c r="P140" s="335"/>
      <c r="Q140" s="335"/>
      <c r="R140" s="335"/>
      <c r="S140" s="335"/>
      <c r="T140" s="335"/>
      <c r="U140" s="335"/>
      <c r="V140" s="335"/>
    </row>
    <row r="141" spans="1:22">
      <c r="A141" s="336"/>
      <c r="B141" s="2477"/>
      <c r="C141" s="336"/>
      <c r="D141" s="336"/>
      <c r="E141" s="336"/>
      <c r="F141" s="336"/>
      <c r="G141" s="336"/>
      <c r="H141" s="336"/>
      <c r="I141" s="336"/>
      <c r="J141" s="336"/>
      <c r="M141" s="335"/>
      <c r="N141" s="335"/>
      <c r="O141" s="335"/>
      <c r="P141" s="335"/>
      <c r="Q141" s="335"/>
      <c r="R141" s="335"/>
      <c r="S141" s="335"/>
      <c r="T141" s="335"/>
      <c r="U141" s="335"/>
      <c r="V141" s="335"/>
    </row>
    <row r="142" spans="1:22">
      <c r="A142" s="336"/>
      <c r="B142" s="2477"/>
      <c r="C142" s="336"/>
      <c r="D142" s="336"/>
      <c r="E142" s="336"/>
      <c r="F142" s="336"/>
      <c r="G142" s="336"/>
      <c r="H142" s="336"/>
      <c r="I142" s="336"/>
      <c r="J142" s="336"/>
      <c r="M142" s="335"/>
      <c r="N142" s="335"/>
      <c r="O142" s="335"/>
      <c r="P142" s="335"/>
      <c r="Q142" s="335"/>
      <c r="R142" s="335"/>
      <c r="S142" s="335"/>
      <c r="T142" s="335"/>
      <c r="U142" s="335"/>
      <c r="V142" s="335"/>
    </row>
    <row r="143" spans="1:22">
      <c r="A143" s="336"/>
      <c r="B143" s="2477"/>
      <c r="C143" s="336"/>
      <c r="D143" s="336"/>
      <c r="E143" s="336"/>
      <c r="F143" s="336"/>
      <c r="G143" s="336"/>
      <c r="H143" s="336"/>
      <c r="I143" s="336"/>
      <c r="J143" s="336"/>
      <c r="M143" s="335"/>
      <c r="N143" s="335"/>
      <c r="O143" s="335"/>
      <c r="P143" s="335"/>
      <c r="Q143" s="335"/>
      <c r="R143" s="335"/>
      <c r="S143" s="335"/>
      <c r="T143" s="335"/>
      <c r="U143" s="335"/>
      <c r="V143" s="335"/>
    </row>
    <row r="144" spans="1:22">
      <c r="A144" s="350"/>
      <c r="B144" s="2477"/>
      <c r="C144" s="350"/>
      <c r="D144" s="350"/>
      <c r="E144" s="350"/>
      <c r="F144" s="350"/>
      <c r="G144" s="350"/>
      <c r="H144" s="350"/>
      <c r="I144" s="350"/>
      <c r="J144" s="350"/>
      <c r="M144" s="335"/>
      <c r="N144" s="335"/>
      <c r="O144" s="335"/>
      <c r="P144" s="335"/>
      <c r="Q144" s="335"/>
      <c r="R144" s="335"/>
      <c r="S144" s="335"/>
      <c r="T144" s="335"/>
      <c r="U144" s="335"/>
      <c r="V144" s="335"/>
    </row>
    <row r="145" spans="1:22">
      <c r="A145" s="336"/>
      <c r="B145" s="2477"/>
      <c r="C145" s="336"/>
      <c r="D145" s="336"/>
      <c r="E145" s="336"/>
      <c r="F145" s="336"/>
      <c r="G145" s="336"/>
      <c r="H145" s="336"/>
      <c r="I145" s="336"/>
      <c r="J145" s="336"/>
      <c r="M145" s="335"/>
      <c r="N145" s="335"/>
      <c r="O145" s="335"/>
      <c r="P145" s="335"/>
      <c r="Q145" s="335"/>
      <c r="R145" s="335"/>
      <c r="S145" s="335"/>
      <c r="T145" s="335"/>
      <c r="U145" s="335"/>
      <c r="V145" s="335"/>
    </row>
    <row r="146" spans="1:22">
      <c r="A146" s="336"/>
      <c r="B146" s="2477"/>
      <c r="C146" s="336"/>
      <c r="D146" s="336"/>
      <c r="E146" s="336"/>
      <c r="F146" s="336"/>
      <c r="G146" s="336"/>
      <c r="H146" s="336"/>
      <c r="I146" s="336"/>
      <c r="J146" s="336"/>
      <c r="M146" s="335"/>
      <c r="N146" s="335"/>
      <c r="O146" s="335"/>
      <c r="P146" s="335"/>
      <c r="Q146" s="335"/>
      <c r="R146" s="335"/>
      <c r="S146" s="335"/>
      <c r="T146" s="335"/>
      <c r="U146" s="335"/>
      <c r="V146" s="335"/>
    </row>
    <row r="147" spans="1:22">
      <c r="A147" s="336"/>
      <c r="B147" s="2477"/>
      <c r="C147" s="336"/>
      <c r="D147" s="336"/>
      <c r="E147" s="336"/>
      <c r="F147" s="336"/>
      <c r="G147" s="336"/>
      <c r="H147" s="336"/>
      <c r="I147" s="336"/>
      <c r="J147" s="336"/>
      <c r="M147" s="335"/>
      <c r="N147" s="335"/>
      <c r="O147" s="335"/>
      <c r="P147" s="335"/>
      <c r="Q147" s="335"/>
      <c r="R147" s="335"/>
      <c r="S147" s="335"/>
      <c r="T147" s="335"/>
      <c r="U147" s="335"/>
      <c r="V147" s="335"/>
    </row>
    <row r="148" spans="1:22" s="354" customFormat="1">
      <c r="A148" s="336"/>
      <c r="B148" s="2477"/>
      <c r="C148" s="336"/>
      <c r="D148" s="336"/>
      <c r="E148" s="336"/>
      <c r="F148" s="336"/>
      <c r="G148" s="336"/>
      <c r="H148" s="336"/>
      <c r="I148" s="336"/>
      <c r="J148" s="336"/>
    </row>
    <row r="149" spans="1:22">
      <c r="A149" s="336"/>
      <c r="B149" s="2477"/>
      <c r="C149" s="336"/>
      <c r="D149" s="336"/>
      <c r="E149" s="336"/>
      <c r="F149" s="336"/>
      <c r="G149" s="336"/>
      <c r="H149" s="336"/>
      <c r="I149" s="336"/>
      <c r="J149" s="336"/>
      <c r="M149" s="335"/>
      <c r="N149" s="335"/>
      <c r="O149" s="335"/>
      <c r="P149" s="335"/>
      <c r="Q149" s="335"/>
      <c r="R149" s="335"/>
      <c r="S149" s="335"/>
      <c r="T149" s="335"/>
      <c r="U149" s="335"/>
      <c r="V149" s="335"/>
    </row>
    <row r="150" spans="1:22">
      <c r="A150" s="336"/>
      <c r="B150" s="2477"/>
      <c r="C150" s="336"/>
      <c r="D150" s="336"/>
      <c r="E150" s="336"/>
      <c r="F150" s="336"/>
      <c r="G150" s="336"/>
      <c r="H150" s="336"/>
      <c r="I150" s="336"/>
      <c r="J150" s="336"/>
      <c r="M150" s="335"/>
      <c r="N150" s="335"/>
      <c r="O150" s="335"/>
      <c r="P150" s="335"/>
      <c r="Q150" s="335"/>
      <c r="R150" s="335"/>
      <c r="S150" s="335"/>
      <c r="T150" s="335"/>
      <c r="U150" s="335"/>
      <c r="V150" s="335"/>
    </row>
    <row r="151" spans="1:22" s="355" customFormat="1">
      <c r="A151" s="336"/>
      <c r="B151" s="2477"/>
      <c r="C151" s="336"/>
      <c r="D151" s="336"/>
      <c r="E151" s="336"/>
      <c r="F151" s="336"/>
      <c r="G151" s="336"/>
      <c r="H151" s="336"/>
      <c r="I151" s="336"/>
      <c r="J151" s="336"/>
    </row>
    <row r="152" spans="1:22" s="355" customFormat="1">
      <c r="A152" s="336"/>
      <c r="B152" s="2477"/>
      <c r="C152" s="336"/>
      <c r="D152" s="336"/>
      <c r="E152" s="336"/>
      <c r="F152" s="336"/>
      <c r="G152" s="336"/>
      <c r="H152" s="336"/>
      <c r="I152" s="336"/>
      <c r="J152" s="336"/>
    </row>
    <row r="153" spans="1:22">
      <c r="A153" s="336"/>
      <c r="B153" s="2477"/>
      <c r="C153" s="336"/>
      <c r="D153" s="336"/>
      <c r="E153" s="336"/>
      <c r="F153" s="336"/>
      <c r="G153" s="336"/>
      <c r="H153" s="336"/>
      <c r="I153" s="336"/>
      <c r="J153" s="336"/>
      <c r="M153" s="335"/>
      <c r="N153" s="335"/>
      <c r="O153" s="335"/>
      <c r="P153" s="335"/>
      <c r="Q153" s="335"/>
      <c r="R153" s="335"/>
      <c r="S153" s="335"/>
      <c r="T153" s="335"/>
      <c r="U153" s="335"/>
      <c r="V153" s="335"/>
    </row>
    <row r="154" spans="1:22">
      <c r="A154" s="336"/>
      <c r="B154" s="2477"/>
      <c r="C154" s="336"/>
      <c r="D154" s="336"/>
      <c r="E154" s="336"/>
      <c r="F154" s="336"/>
      <c r="G154" s="336"/>
      <c r="H154" s="336"/>
      <c r="I154" s="336"/>
      <c r="J154" s="336"/>
      <c r="M154" s="335"/>
      <c r="N154" s="335"/>
      <c r="O154" s="335"/>
      <c r="P154" s="335"/>
      <c r="Q154" s="335"/>
      <c r="R154" s="335"/>
      <c r="S154" s="335"/>
      <c r="T154" s="335"/>
      <c r="U154" s="335"/>
      <c r="V154" s="335"/>
    </row>
    <row r="155" spans="1:22">
      <c r="A155" s="336"/>
      <c r="B155" s="2477"/>
      <c r="C155" s="336"/>
      <c r="D155" s="336"/>
      <c r="E155" s="336"/>
      <c r="F155" s="336"/>
      <c r="G155" s="336"/>
      <c r="H155" s="336"/>
      <c r="I155" s="336"/>
      <c r="J155" s="336"/>
      <c r="M155" s="335"/>
      <c r="N155" s="335"/>
      <c r="O155" s="335"/>
      <c r="P155" s="335"/>
      <c r="Q155" s="335"/>
      <c r="R155" s="335"/>
      <c r="S155" s="335"/>
      <c r="T155" s="335"/>
      <c r="U155" s="335"/>
      <c r="V155" s="335"/>
    </row>
    <row r="156" spans="1:22">
      <c r="A156" s="336"/>
      <c r="B156" s="2477"/>
      <c r="C156" s="336"/>
      <c r="D156" s="336"/>
      <c r="E156" s="336"/>
      <c r="F156" s="336"/>
      <c r="G156" s="336"/>
      <c r="H156" s="336"/>
      <c r="I156" s="336"/>
      <c r="J156" s="336"/>
      <c r="M156" s="335"/>
      <c r="N156" s="335"/>
      <c r="O156" s="335"/>
      <c r="P156" s="335"/>
      <c r="Q156" s="335"/>
      <c r="R156" s="335"/>
      <c r="S156" s="335"/>
      <c r="T156" s="335"/>
      <c r="U156" s="335"/>
      <c r="V156" s="335"/>
    </row>
    <row r="157" spans="1:22">
      <c r="A157" s="336"/>
      <c r="B157" s="2477"/>
      <c r="C157" s="336"/>
      <c r="D157" s="336"/>
      <c r="E157" s="336"/>
      <c r="F157" s="336"/>
      <c r="G157" s="336"/>
      <c r="H157" s="336"/>
      <c r="I157" s="336"/>
      <c r="J157" s="336"/>
      <c r="M157" s="335"/>
      <c r="N157" s="335"/>
      <c r="O157" s="335"/>
      <c r="P157" s="335"/>
      <c r="Q157" s="335"/>
      <c r="R157" s="335"/>
      <c r="S157" s="335"/>
      <c r="T157" s="335"/>
      <c r="U157" s="335"/>
      <c r="V157" s="335"/>
    </row>
    <row r="158" spans="1:22">
      <c r="A158" s="336"/>
      <c r="B158" s="2477"/>
      <c r="C158" s="336"/>
      <c r="D158" s="336"/>
      <c r="E158" s="336"/>
      <c r="F158" s="336"/>
      <c r="G158" s="336"/>
      <c r="H158" s="336"/>
      <c r="I158" s="336"/>
      <c r="J158" s="336"/>
      <c r="M158" s="335"/>
      <c r="N158" s="335"/>
      <c r="O158" s="335"/>
      <c r="P158" s="335"/>
      <c r="Q158" s="335"/>
      <c r="R158" s="335"/>
      <c r="S158" s="335"/>
      <c r="T158" s="335"/>
      <c r="U158" s="335"/>
      <c r="V158" s="335"/>
    </row>
    <row r="159" spans="1:22">
      <c r="A159" s="336"/>
      <c r="B159" s="2477"/>
      <c r="C159" s="336"/>
      <c r="D159" s="336"/>
      <c r="E159" s="336"/>
      <c r="F159" s="336"/>
      <c r="G159" s="336"/>
      <c r="H159" s="336"/>
      <c r="I159" s="336"/>
      <c r="J159" s="336"/>
      <c r="M159" s="335"/>
      <c r="N159" s="335"/>
      <c r="O159" s="335"/>
      <c r="P159" s="335"/>
      <c r="Q159" s="335"/>
      <c r="R159" s="335"/>
      <c r="S159" s="335"/>
      <c r="T159" s="335"/>
      <c r="U159" s="335"/>
      <c r="V159" s="335"/>
    </row>
    <row r="160" spans="1:22">
      <c r="A160" s="336"/>
      <c r="B160" s="2477"/>
      <c r="C160" s="336"/>
      <c r="D160" s="336"/>
      <c r="E160" s="336"/>
      <c r="F160" s="336"/>
      <c r="G160" s="336"/>
      <c r="H160" s="336"/>
      <c r="I160" s="336"/>
      <c r="J160" s="336"/>
      <c r="M160" s="335"/>
      <c r="N160" s="335"/>
      <c r="O160" s="335"/>
      <c r="P160" s="335"/>
      <c r="Q160" s="335"/>
      <c r="R160" s="335"/>
      <c r="S160" s="335"/>
      <c r="T160" s="335"/>
      <c r="U160" s="335"/>
      <c r="V160" s="335"/>
    </row>
    <row r="161" spans="1:22">
      <c r="A161" s="336"/>
      <c r="B161" s="2477"/>
      <c r="C161" s="336"/>
      <c r="D161" s="336"/>
      <c r="E161" s="336"/>
      <c r="F161" s="336"/>
      <c r="G161" s="336"/>
      <c r="H161" s="336"/>
      <c r="I161" s="336"/>
      <c r="J161" s="336"/>
      <c r="M161" s="335"/>
      <c r="N161" s="335"/>
      <c r="O161" s="335"/>
      <c r="P161" s="335"/>
      <c r="Q161" s="335"/>
      <c r="R161" s="335"/>
      <c r="S161" s="335"/>
      <c r="T161" s="335"/>
      <c r="U161" s="335"/>
      <c r="V161" s="335"/>
    </row>
    <row r="162" spans="1:22">
      <c r="A162" s="336"/>
      <c r="B162" s="2477"/>
      <c r="C162" s="336"/>
      <c r="D162" s="336"/>
      <c r="E162" s="336"/>
      <c r="F162" s="336"/>
      <c r="G162" s="336"/>
      <c r="H162" s="336"/>
      <c r="I162" s="336"/>
      <c r="J162" s="336"/>
      <c r="M162" s="335"/>
      <c r="N162" s="335"/>
      <c r="O162" s="335"/>
      <c r="P162" s="335"/>
      <c r="Q162" s="335"/>
      <c r="R162" s="335"/>
      <c r="S162" s="335"/>
      <c r="T162" s="335"/>
      <c r="U162" s="335"/>
      <c r="V162" s="335"/>
    </row>
    <row r="163" spans="1:22">
      <c r="A163" s="336"/>
      <c r="B163" s="2477"/>
      <c r="C163" s="336"/>
      <c r="D163" s="336"/>
      <c r="E163" s="336"/>
      <c r="F163" s="336"/>
      <c r="G163" s="336"/>
      <c r="H163" s="336"/>
      <c r="I163" s="336"/>
      <c r="J163" s="336"/>
      <c r="M163" s="335"/>
      <c r="N163" s="335"/>
      <c r="O163" s="335"/>
      <c r="P163" s="335"/>
      <c r="Q163" s="335"/>
      <c r="R163" s="335"/>
      <c r="S163" s="335"/>
      <c r="T163" s="335"/>
      <c r="U163" s="335"/>
      <c r="V163" s="335"/>
    </row>
    <row r="164" spans="1:22">
      <c r="A164" s="336"/>
      <c r="B164" s="2477"/>
      <c r="C164" s="336"/>
      <c r="D164" s="336"/>
      <c r="E164" s="336"/>
      <c r="F164" s="336"/>
      <c r="G164" s="336"/>
      <c r="H164" s="336"/>
      <c r="I164" s="336"/>
      <c r="J164" s="336"/>
      <c r="M164" s="335"/>
      <c r="N164" s="335"/>
      <c r="O164" s="335"/>
      <c r="P164" s="335"/>
      <c r="Q164" s="335"/>
      <c r="R164" s="335"/>
      <c r="S164" s="335"/>
      <c r="T164" s="335"/>
      <c r="U164" s="335"/>
      <c r="V164" s="335"/>
    </row>
    <row r="165" spans="1:22" s="344" customFormat="1">
      <c r="A165" s="336"/>
      <c r="B165" s="2477"/>
      <c r="C165" s="336"/>
      <c r="D165" s="336"/>
      <c r="E165" s="336"/>
      <c r="F165" s="336"/>
      <c r="G165" s="336"/>
      <c r="H165" s="336"/>
      <c r="I165" s="336"/>
      <c r="J165" s="336"/>
    </row>
    <row r="166" spans="1:22">
      <c r="A166" s="336"/>
      <c r="B166" s="2477"/>
      <c r="C166" s="336"/>
      <c r="D166" s="336"/>
      <c r="E166" s="336"/>
      <c r="F166" s="336"/>
      <c r="G166" s="336"/>
      <c r="H166" s="336"/>
      <c r="I166" s="336"/>
      <c r="J166" s="336"/>
      <c r="M166" s="335"/>
      <c r="N166" s="335"/>
      <c r="O166" s="335"/>
      <c r="P166" s="335"/>
      <c r="Q166" s="335"/>
      <c r="R166" s="335"/>
      <c r="S166" s="335"/>
      <c r="T166" s="335"/>
      <c r="U166" s="335"/>
      <c r="V166" s="335"/>
    </row>
    <row r="167" spans="1:22">
      <c r="A167" s="336"/>
      <c r="B167" s="2477"/>
      <c r="C167" s="336"/>
      <c r="D167" s="336"/>
      <c r="E167" s="336"/>
      <c r="F167" s="336"/>
      <c r="G167" s="336"/>
      <c r="H167" s="336"/>
      <c r="I167" s="336"/>
      <c r="J167" s="336"/>
      <c r="M167" s="335"/>
      <c r="N167" s="335"/>
      <c r="O167" s="335"/>
      <c r="P167" s="335"/>
      <c r="Q167" s="335"/>
      <c r="R167" s="335"/>
      <c r="S167" s="335"/>
      <c r="T167" s="335"/>
      <c r="U167" s="335"/>
      <c r="V167" s="335"/>
    </row>
    <row r="168" spans="1:22">
      <c r="A168" s="336"/>
      <c r="B168" s="2477"/>
      <c r="C168" s="336"/>
      <c r="D168" s="336"/>
      <c r="E168" s="336"/>
      <c r="F168" s="336"/>
      <c r="G168" s="336"/>
      <c r="H168" s="336"/>
      <c r="I168" s="336"/>
      <c r="J168" s="336"/>
      <c r="M168" s="335"/>
      <c r="N168" s="335"/>
      <c r="O168" s="335"/>
      <c r="P168" s="335"/>
      <c r="Q168" s="335"/>
      <c r="R168" s="335"/>
      <c r="S168" s="335"/>
      <c r="T168" s="335"/>
      <c r="U168" s="335"/>
      <c r="V168" s="335"/>
    </row>
    <row r="169" spans="1:22">
      <c r="A169" s="336"/>
      <c r="B169" s="2477"/>
      <c r="C169" s="336"/>
      <c r="D169" s="336"/>
      <c r="E169" s="336"/>
      <c r="F169" s="336"/>
      <c r="G169" s="336"/>
      <c r="H169" s="336"/>
      <c r="I169" s="336"/>
      <c r="J169" s="336"/>
      <c r="M169" s="335"/>
      <c r="N169" s="335"/>
      <c r="O169" s="335"/>
      <c r="P169" s="335"/>
      <c r="Q169" s="335"/>
      <c r="R169" s="335"/>
      <c r="S169" s="335"/>
      <c r="T169" s="335"/>
      <c r="U169" s="335"/>
      <c r="V169" s="335"/>
    </row>
    <row r="170" spans="1:22" s="344" customFormat="1">
      <c r="A170" s="340"/>
      <c r="B170" s="2480"/>
      <c r="C170" s="340"/>
      <c r="D170" s="340"/>
      <c r="E170" s="340"/>
      <c r="F170" s="340"/>
      <c r="G170" s="340"/>
      <c r="H170" s="340"/>
      <c r="I170" s="340"/>
      <c r="J170" s="340"/>
    </row>
    <row r="171" spans="1:22">
      <c r="A171" s="336"/>
      <c r="B171" s="2477"/>
      <c r="C171" s="336"/>
      <c r="D171" s="336"/>
      <c r="E171" s="336"/>
      <c r="F171" s="336"/>
      <c r="G171" s="336"/>
      <c r="H171" s="336"/>
      <c r="I171" s="336"/>
      <c r="J171" s="336"/>
      <c r="M171" s="335"/>
      <c r="N171" s="335"/>
      <c r="O171" s="335"/>
      <c r="P171" s="335"/>
      <c r="Q171" s="335"/>
      <c r="R171" s="335"/>
      <c r="S171" s="335"/>
      <c r="T171" s="335"/>
      <c r="U171" s="335"/>
      <c r="V171" s="335"/>
    </row>
    <row r="172" spans="1:22">
      <c r="A172" s="336"/>
      <c r="B172" s="2477"/>
      <c r="C172" s="336"/>
      <c r="D172" s="336"/>
      <c r="E172" s="336"/>
      <c r="F172" s="336"/>
      <c r="G172" s="336"/>
      <c r="H172" s="336"/>
      <c r="I172" s="336"/>
      <c r="J172" s="336"/>
      <c r="M172" s="335"/>
      <c r="N172" s="335"/>
      <c r="O172" s="335"/>
      <c r="P172" s="335"/>
      <c r="Q172" s="335"/>
      <c r="R172" s="335"/>
      <c r="S172" s="335"/>
      <c r="T172" s="335"/>
      <c r="U172" s="335"/>
      <c r="V172" s="335"/>
    </row>
    <row r="173" spans="1:22">
      <c r="A173" s="336"/>
      <c r="B173" s="2477"/>
      <c r="C173" s="336"/>
      <c r="D173" s="336"/>
      <c r="E173" s="336"/>
      <c r="F173" s="336"/>
      <c r="G173" s="336"/>
      <c r="H173" s="336"/>
      <c r="I173" s="336"/>
      <c r="J173" s="336"/>
      <c r="M173" s="335"/>
      <c r="N173" s="335"/>
      <c r="O173" s="335"/>
      <c r="P173" s="335"/>
      <c r="Q173" s="335"/>
      <c r="R173" s="335"/>
      <c r="S173" s="335"/>
      <c r="T173" s="335"/>
      <c r="U173" s="335"/>
      <c r="V173" s="335"/>
    </row>
    <row r="174" spans="1:22">
      <c r="A174" s="336"/>
      <c r="B174" s="2477"/>
      <c r="C174" s="336"/>
      <c r="D174" s="336"/>
      <c r="E174" s="336"/>
      <c r="F174" s="336"/>
      <c r="G174" s="336"/>
      <c r="H174" s="336"/>
      <c r="I174" s="336"/>
      <c r="J174" s="336"/>
      <c r="M174" s="335"/>
      <c r="N174" s="335"/>
      <c r="O174" s="335"/>
      <c r="P174" s="335"/>
      <c r="Q174" s="335"/>
      <c r="R174" s="335"/>
      <c r="S174" s="335"/>
      <c r="T174" s="335"/>
      <c r="U174" s="335"/>
      <c r="V174" s="335"/>
    </row>
    <row r="175" spans="1:22" s="354" customFormat="1">
      <c r="A175" s="336"/>
      <c r="B175" s="2477"/>
      <c r="C175" s="336"/>
      <c r="D175" s="336"/>
      <c r="E175" s="336"/>
      <c r="F175" s="336"/>
      <c r="G175" s="336"/>
      <c r="H175" s="336"/>
      <c r="I175" s="336"/>
      <c r="J175" s="336"/>
    </row>
    <row r="176" spans="1:22">
      <c r="A176" s="336"/>
      <c r="B176" s="2477"/>
      <c r="C176" s="336"/>
      <c r="D176" s="336"/>
      <c r="E176" s="336"/>
      <c r="F176" s="336"/>
      <c r="G176" s="336"/>
      <c r="H176" s="336"/>
      <c r="I176" s="336"/>
      <c r="J176" s="336"/>
      <c r="M176" s="335"/>
      <c r="N176" s="335"/>
      <c r="O176" s="335"/>
      <c r="P176" s="335"/>
      <c r="Q176" s="335"/>
      <c r="R176" s="335"/>
      <c r="S176" s="335"/>
      <c r="T176" s="335"/>
      <c r="U176" s="335"/>
      <c r="V176" s="335"/>
    </row>
    <row r="177" spans="1:22" s="357" customFormat="1">
      <c r="A177" s="336"/>
      <c r="B177" s="2477"/>
      <c r="C177" s="336"/>
      <c r="D177" s="336"/>
      <c r="E177" s="336"/>
      <c r="F177" s="336"/>
      <c r="G177" s="336"/>
      <c r="H177" s="336"/>
      <c r="I177" s="336"/>
      <c r="J177" s="336"/>
    </row>
    <row r="178" spans="1:22" s="355" customFormat="1">
      <c r="A178" s="336"/>
      <c r="B178" s="2477"/>
      <c r="C178" s="336"/>
      <c r="D178" s="336"/>
      <c r="E178" s="336"/>
      <c r="F178" s="336"/>
      <c r="G178" s="336"/>
      <c r="H178" s="336"/>
      <c r="I178" s="336"/>
      <c r="J178" s="336"/>
    </row>
    <row r="179" spans="1:22" s="355" customFormat="1">
      <c r="A179" s="336"/>
      <c r="B179" s="2477"/>
      <c r="C179" s="336"/>
      <c r="D179" s="336"/>
      <c r="E179" s="336"/>
      <c r="F179" s="336"/>
      <c r="G179" s="336"/>
      <c r="H179" s="336"/>
      <c r="I179" s="336"/>
      <c r="J179" s="336"/>
    </row>
    <row r="180" spans="1:22">
      <c r="A180" s="336"/>
      <c r="B180" s="2477"/>
      <c r="C180" s="336"/>
      <c r="D180" s="336"/>
      <c r="E180" s="336"/>
      <c r="F180" s="336"/>
      <c r="G180" s="336"/>
      <c r="H180" s="336"/>
      <c r="I180" s="336"/>
      <c r="J180" s="336"/>
      <c r="M180" s="335"/>
      <c r="N180" s="335"/>
      <c r="O180" s="335"/>
      <c r="P180" s="335"/>
      <c r="Q180" s="335"/>
      <c r="R180" s="335"/>
      <c r="S180" s="335"/>
      <c r="T180" s="335"/>
      <c r="U180" s="335"/>
      <c r="V180" s="335"/>
    </row>
    <row r="181" spans="1:22">
      <c r="A181" s="336"/>
      <c r="B181" s="2477"/>
      <c r="C181" s="336"/>
      <c r="D181" s="336"/>
      <c r="E181" s="336"/>
      <c r="F181" s="336"/>
      <c r="G181" s="336"/>
      <c r="H181" s="336"/>
      <c r="I181" s="336"/>
      <c r="J181" s="336"/>
      <c r="M181" s="335"/>
      <c r="N181" s="335"/>
      <c r="O181" s="335"/>
      <c r="P181" s="335"/>
      <c r="Q181" s="335"/>
      <c r="R181" s="335"/>
      <c r="S181" s="335"/>
      <c r="T181" s="335"/>
      <c r="U181" s="335"/>
      <c r="V181" s="335"/>
    </row>
    <row r="182" spans="1:22">
      <c r="A182" s="336"/>
      <c r="B182" s="2477"/>
      <c r="C182" s="336"/>
      <c r="D182" s="336"/>
      <c r="E182" s="336"/>
      <c r="F182" s="336"/>
      <c r="G182" s="336"/>
      <c r="H182" s="336"/>
      <c r="I182" s="336"/>
      <c r="J182" s="336"/>
      <c r="M182" s="335"/>
      <c r="N182" s="335"/>
      <c r="O182" s="335"/>
      <c r="P182" s="335"/>
      <c r="Q182" s="335"/>
      <c r="R182" s="335"/>
      <c r="S182" s="335"/>
      <c r="T182" s="335"/>
      <c r="U182" s="335"/>
      <c r="V182" s="335"/>
    </row>
    <row r="183" spans="1:22">
      <c r="A183" s="336"/>
      <c r="B183" s="2477"/>
      <c r="C183" s="336"/>
      <c r="D183" s="336"/>
      <c r="E183" s="336"/>
      <c r="F183" s="336"/>
      <c r="G183" s="336"/>
      <c r="H183" s="336"/>
      <c r="I183" s="336"/>
      <c r="J183" s="336"/>
      <c r="M183" s="335"/>
      <c r="N183" s="335"/>
      <c r="O183" s="335"/>
      <c r="P183" s="335"/>
      <c r="Q183" s="335"/>
      <c r="R183" s="335"/>
      <c r="S183" s="335"/>
      <c r="T183" s="335"/>
      <c r="U183" s="335"/>
      <c r="V183" s="335"/>
    </row>
    <row r="184" spans="1:22">
      <c r="A184" s="336"/>
      <c r="B184" s="2477"/>
      <c r="C184" s="336"/>
      <c r="D184" s="336"/>
      <c r="E184" s="336"/>
      <c r="F184" s="336"/>
      <c r="G184" s="336"/>
      <c r="H184" s="336"/>
      <c r="I184" s="336"/>
      <c r="J184" s="336"/>
      <c r="M184" s="335"/>
      <c r="N184" s="335"/>
      <c r="O184" s="335"/>
      <c r="P184" s="335"/>
      <c r="Q184" s="335"/>
      <c r="R184" s="335"/>
      <c r="S184" s="335"/>
      <c r="T184" s="335"/>
      <c r="U184" s="335"/>
      <c r="V184" s="335"/>
    </row>
    <row r="185" spans="1:22">
      <c r="A185" s="336"/>
      <c r="B185" s="2477"/>
      <c r="C185" s="336"/>
      <c r="D185" s="336"/>
      <c r="E185" s="336"/>
      <c r="F185" s="336"/>
      <c r="G185" s="336"/>
      <c r="H185" s="336"/>
      <c r="I185" s="336"/>
      <c r="J185" s="336"/>
      <c r="M185" s="335"/>
      <c r="N185" s="335"/>
      <c r="O185" s="335"/>
      <c r="P185" s="335"/>
      <c r="Q185" s="335"/>
      <c r="R185" s="335"/>
      <c r="S185" s="335"/>
      <c r="T185" s="335"/>
      <c r="U185" s="335"/>
      <c r="V185" s="335"/>
    </row>
    <row r="186" spans="1:22">
      <c r="A186" s="336"/>
      <c r="B186" s="2477"/>
      <c r="C186" s="336"/>
      <c r="D186" s="336"/>
      <c r="E186" s="336"/>
      <c r="F186" s="336"/>
      <c r="G186" s="336"/>
      <c r="H186" s="336"/>
      <c r="I186" s="336"/>
      <c r="J186" s="336"/>
      <c r="M186" s="335"/>
      <c r="N186" s="335"/>
      <c r="O186" s="335"/>
      <c r="P186" s="335"/>
      <c r="Q186" s="335"/>
      <c r="R186" s="335"/>
      <c r="S186" s="335"/>
      <c r="T186" s="335"/>
      <c r="U186" s="335"/>
      <c r="V186" s="335"/>
    </row>
    <row r="187" spans="1:22">
      <c r="A187" s="336"/>
      <c r="B187" s="2477"/>
      <c r="C187" s="336"/>
      <c r="D187" s="336"/>
      <c r="E187" s="336"/>
      <c r="F187" s="336"/>
      <c r="G187" s="336"/>
      <c r="H187" s="336"/>
      <c r="I187" s="336"/>
      <c r="J187" s="336"/>
      <c r="M187" s="335"/>
      <c r="N187" s="335"/>
      <c r="O187" s="335"/>
      <c r="P187" s="335"/>
      <c r="Q187" s="335"/>
      <c r="R187" s="335"/>
      <c r="S187" s="335"/>
      <c r="T187" s="335"/>
      <c r="U187" s="335"/>
      <c r="V187" s="335"/>
    </row>
    <row r="188" spans="1:22">
      <c r="A188" s="336"/>
      <c r="B188" s="2477"/>
      <c r="C188" s="336"/>
      <c r="D188" s="336"/>
      <c r="E188" s="336"/>
      <c r="F188" s="336"/>
      <c r="G188" s="336"/>
      <c r="H188" s="336"/>
      <c r="I188" s="336"/>
      <c r="J188" s="336"/>
      <c r="M188" s="335"/>
      <c r="N188" s="335"/>
      <c r="O188" s="335"/>
      <c r="P188" s="335"/>
      <c r="Q188" s="335"/>
      <c r="R188" s="335"/>
      <c r="S188" s="335"/>
      <c r="T188" s="335"/>
      <c r="U188" s="335"/>
      <c r="V188" s="335"/>
    </row>
    <row r="189" spans="1:22">
      <c r="A189" s="336"/>
      <c r="B189" s="2477"/>
      <c r="C189" s="336"/>
      <c r="D189" s="336"/>
      <c r="E189" s="336"/>
      <c r="F189" s="336"/>
      <c r="G189" s="336"/>
      <c r="H189" s="336"/>
      <c r="I189" s="336"/>
      <c r="J189" s="336"/>
      <c r="M189" s="335"/>
      <c r="N189" s="335"/>
      <c r="O189" s="335"/>
      <c r="P189" s="335"/>
      <c r="Q189" s="335"/>
      <c r="R189" s="335"/>
      <c r="S189" s="335"/>
      <c r="T189" s="335"/>
      <c r="U189" s="335"/>
      <c r="V189" s="335"/>
    </row>
    <row r="190" spans="1:22" s="344" customFormat="1">
      <c r="A190" s="340"/>
      <c r="B190" s="2480"/>
      <c r="C190" s="340"/>
      <c r="D190" s="340"/>
      <c r="E190" s="340"/>
      <c r="F190" s="340"/>
      <c r="G190" s="340"/>
      <c r="H190" s="340"/>
      <c r="I190" s="340"/>
      <c r="J190" s="340"/>
    </row>
    <row r="191" spans="1:22">
      <c r="A191" s="336"/>
      <c r="B191" s="2477"/>
      <c r="C191" s="336"/>
      <c r="D191" s="336"/>
      <c r="E191" s="336"/>
      <c r="F191" s="336"/>
      <c r="G191" s="336"/>
      <c r="H191" s="336"/>
      <c r="I191" s="336"/>
      <c r="J191" s="336"/>
      <c r="M191" s="335"/>
      <c r="N191" s="335"/>
      <c r="O191" s="335"/>
      <c r="P191" s="335"/>
      <c r="Q191" s="335"/>
      <c r="R191" s="335"/>
      <c r="S191" s="335"/>
      <c r="T191" s="335"/>
      <c r="U191" s="335"/>
      <c r="V191" s="335"/>
    </row>
    <row r="192" spans="1:22" s="344" customFormat="1">
      <c r="A192" s="340"/>
      <c r="B192" s="2480"/>
      <c r="C192" s="340"/>
      <c r="D192" s="340"/>
      <c r="E192" s="340"/>
      <c r="F192" s="340"/>
      <c r="G192" s="340"/>
      <c r="H192" s="340"/>
      <c r="I192" s="340"/>
      <c r="J192" s="340"/>
    </row>
    <row r="193" spans="1:22">
      <c r="A193" s="336"/>
      <c r="B193" s="2477"/>
      <c r="C193" s="336"/>
      <c r="D193" s="336"/>
      <c r="E193" s="336"/>
      <c r="F193" s="336"/>
      <c r="G193" s="336"/>
      <c r="H193" s="336"/>
      <c r="I193" s="336"/>
      <c r="J193" s="336"/>
      <c r="M193" s="335"/>
      <c r="N193" s="335"/>
      <c r="O193" s="335"/>
      <c r="P193" s="335"/>
      <c r="Q193" s="335"/>
      <c r="R193" s="335"/>
      <c r="S193" s="335"/>
      <c r="T193" s="335"/>
      <c r="U193" s="335"/>
      <c r="V193" s="335"/>
    </row>
    <row r="194" spans="1:22">
      <c r="A194" s="336"/>
      <c r="B194" s="2477"/>
      <c r="C194" s="336"/>
      <c r="D194" s="336"/>
      <c r="E194" s="336"/>
      <c r="F194" s="336"/>
      <c r="G194" s="336"/>
      <c r="H194" s="336"/>
      <c r="I194" s="336"/>
      <c r="J194" s="336"/>
      <c r="M194" s="335"/>
      <c r="N194" s="335"/>
      <c r="O194" s="335"/>
      <c r="P194" s="335"/>
      <c r="Q194" s="335"/>
      <c r="R194" s="335"/>
      <c r="S194" s="335"/>
      <c r="T194" s="335"/>
      <c r="U194" s="335"/>
      <c r="V194" s="335"/>
    </row>
    <row r="195" spans="1:22">
      <c r="A195" s="336"/>
      <c r="B195" s="2477"/>
      <c r="C195" s="336"/>
      <c r="D195" s="336"/>
      <c r="E195" s="336"/>
      <c r="F195" s="336"/>
      <c r="G195" s="336"/>
      <c r="H195" s="336"/>
      <c r="I195" s="336"/>
      <c r="J195" s="336"/>
      <c r="M195" s="335"/>
      <c r="N195" s="335"/>
      <c r="O195" s="335"/>
      <c r="P195" s="335"/>
      <c r="Q195" s="335"/>
      <c r="R195" s="335"/>
      <c r="S195" s="335"/>
      <c r="T195" s="335"/>
      <c r="U195" s="335"/>
      <c r="V195" s="335"/>
    </row>
    <row r="196" spans="1:22">
      <c r="A196" s="336"/>
      <c r="B196" s="2477"/>
      <c r="C196" s="336"/>
      <c r="D196" s="336"/>
      <c r="E196" s="336"/>
      <c r="F196" s="336"/>
      <c r="G196" s="336"/>
      <c r="H196" s="336"/>
      <c r="I196" s="336"/>
      <c r="J196" s="336"/>
      <c r="M196" s="335"/>
      <c r="N196" s="335"/>
      <c r="O196" s="335"/>
      <c r="P196" s="335"/>
      <c r="Q196" s="335"/>
      <c r="R196" s="335"/>
      <c r="S196" s="335"/>
      <c r="T196" s="335"/>
      <c r="U196" s="335"/>
      <c r="V196" s="335"/>
    </row>
    <row r="197" spans="1:22" s="344" customFormat="1">
      <c r="A197" s="340"/>
      <c r="B197" s="2480"/>
      <c r="C197" s="340"/>
      <c r="D197" s="340"/>
      <c r="E197" s="340"/>
      <c r="F197" s="340"/>
      <c r="G197" s="340"/>
      <c r="H197" s="340"/>
      <c r="I197" s="340"/>
      <c r="J197" s="340"/>
    </row>
    <row r="198" spans="1:22">
      <c r="A198" s="336"/>
      <c r="B198" s="2477"/>
      <c r="C198" s="336"/>
      <c r="D198" s="336"/>
      <c r="E198" s="336"/>
      <c r="F198" s="336"/>
      <c r="G198" s="336"/>
      <c r="H198" s="336"/>
      <c r="I198" s="336"/>
      <c r="J198" s="336"/>
      <c r="M198" s="335"/>
      <c r="N198" s="335"/>
      <c r="O198" s="335"/>
      <c r="P198" s="335"/>
      <c r="Q198" s="335"/>
      <c r="R198" s="335"/>
      <c r="S198" s="335"/>
      <c r="T198" s="335"/>
      <c r="U198" s="335"/>
      <c r="V198" s="335"/>
    </row>
    <row r="199" spans="1:22">
      <c r="A199" s="336"/>
      <c r="B199" s="2477"/>
      <c r="C199" s="336"/>
      <c r="D199" s="336"/>
      <c r="E199" s="336"/>
      <c r="F199" s="336"/>
      <c r="G199" s="336"/>
      <c r="H199" s="336"/>
      <c r="I199" s="336"/>
      <c r="J199" s="336"/>
      <c r="M199" s="335"/>
      <c r="N199" s="335"/>
      <c r="O199" s="335"/>
      <c r="P199" s="335"/>
      <c r="Q199" s="335"/>
      <c r="R199" s="335"/>
      <c r="S199" s="335"/>
      <c r="T199" s="335"/>
      <c r="U199" s="335"/>
      <c r="V199" s="335"/>
    </row>
    <row r="200" spans="1:22">
      <c r="A200" s="336"/>
      <c r="B200" s="2477"/>
      <c r="C200" s="336"/>
      <c r="D200" s="336"/>
      <c r="E200" s="336"/>
      <c r="F200" s="336"/>
      <c r="G200" s="336"/>
      <c r="H200" s="336"/>
      <c r="I200" s="336"/>
      <c r="J200" s="336"/>
      <c r="M200" s="335"/>
      <c r="N200" s="335"/>
      <c r="O200" s="335"/>
      <c r="P200" s="335"/>
      <c r="Q200" s="335"/>
      <c r="R200" s="335"/>
      <c r="S200" s="335"/>
      <c r="T200" s="335"/>
      <c r="U200" s="335"/>
      <c r="V200" s="335"/>
    </row>
    <row r="201" spans="1:22" s="354" customFormat="1">
      <c r="A201" s="336"/>
      <c r="B201" s="2477"/>
      <c r="C201" s="336"/>
      <c r="D201" s="336"/>
      <c r="E201" s="336"/>
      <c r="F201" s="336"/>
      <c r="G201" s="336"/>
      <c r="H201" s="336"/>
      <c r="I201" s="336"/>
      <c r="J201" s="336"/>
    </row>
    <row r="202" spans="1:22">
      <c r="A202" s="336"/>
      <c r="B202" s="2477"/>
      <c r="C202" s="336"/>
      <c r="D202" s="336"/>
      <c r="E202" s="336"/>
      <c r="F202" s="336"/>
      <c r="G202" s="336"/>
      <c r="H202" s="336"/>
      <c r="I202" s="336"/>
      <c r="J202" s="336"/>
      <c r="M202" s="335"/>
      <c r="N202" s="335"/>
      <c r="O202" s="335"/>
      <c r="P202" s="335"/>
      <c r="Q202" s="335"/>
      <c r="R202" s="335"/>
      <c r="S202" s="335"/>
      <c r="T202" s="335"/>
      <c r="U202" s="335"/>
      <c r="V202" s="335"/>
    </row>
    <row r="203" spans="1:22">
      <c r="A203" s="336"/>
      <c r="B203" s="2477"/>
      <c r="C203" s="336"/>
      <c r="D203" s="336"/>
      <c r="E203" s="336"/>
      <c r="F203" s="336"/>
      <c r="G203" s="336"/>
      <c r="H203" s="336"/>
      <c r="I203" s="336"/>
      <c r="J203" s="336"/>
      <c r="M203" s="335"/>
      <c r="N203" s="335"/>
      <c r="O203" s="335"/>
      <c r="P203" s="335"/>
      <c r="Q203" s="335"/>
      <c r="R203" s="335"/>
      <c r="S203" s="335"/>
      <c r="T203" s="335"/>
      <c r="U203" s="335"/>
      <c r="V203" s="335"/>
    </row>
    <row r="204" spans="1:22" s="357" customFormat="1">
      <c r="A204" s="336"/>
      <c r="B204" s="2477"/>
      <c r="C204" s="336"/>
      <c r="D204" s="336"/>
      <c r="E204" s="336"/>
      <c r="F204" s="336"/>
      <c r="G204" s="336"/>
      <c r="H204" s="336"/>
      <c r="I204" s="336"/>
      <c r="J204" s="336"/>
    </row>
    <row r="205" spans="1:22" s="355" customFormat="1">
      <c r="A205" s="336"/>
      <c r="B205" s="2477"/>
      <c r="C205" s="336"/>
      <c r="D205" s="336"/>
      <c r="E205" s="336"/>
      <c r="F205" s="336"/>
      <c r="G205" s="336"/>
      <c r="H205" s="336"/>
      <c r="I205" s="336"/>
      <c r="J205" s="336"/>
    </row>
    <row r="206" spans="1:22" s="355" customFormat="1">
      <c r="A206" s="336"/>
      <c r="B206" s="2477"/>
      <c r="C206" s="336"/>
      <c r="D206" s="336"/>
      <c r="E206" s="336"/>
      <c r="F206" s="336"/>
      <c r="G206" s="336"/>
      <c r="H206" s="336"/>
      <c r="I206" s="336"/>
      <c r="J206" s="336"/>
    </row>
    <row r="207" spans="1:22">
      <c r="A207" s="336"/>
      <c r="B207" s="2477"/>
      <c r="C207" s="336"/>
      <c r="D207" s="336"/>
      <c r="E207" s="336"/>
      <c r="F207" s="336"/>
      <c r="G207" s="336"/>
      <c r="H207" s="336"/>
      <c r="I207" s="336"/>
      <c r="J207" s="336"/>
      <c r="M207" s="335"/>
      <c r="N207" s="335"/>
      <c r="O207" s="335"/>
      <c r="P207" s="335"/>
      <c r="Q207" s="335"/>
      <c r="R207" s="335"/>
      <c r="S207" s="335"/>
      <c r="T207" s="335"/>
      <c r="U207" s="335"/>
      <c r="V207" s="335"/>
    </row>
    <row r="208" spans="1:22">
      <c r="A208" s="336"/>
      <c r="B208" s="2477"/>
      <c r="C208" s="336"/>
      <c r="D208" s="336"/>
      <c r="E208" s="336"/>
      <c r="F208" s="336"/>
      <c r="G208" s="336"/>
      <c r="H208" s="336"/>
      <c r="I208" s="336"/>
      <c r="J208" s="336"/>
      <c r="M208" s="335"/>
      <c r="N208" s="335"/>
      <c r="O208" s="335"/>
      <c r="P208" s="335"/>
      <c r="Q208" s="335"/>
      <c r="R208" s="335"/>
      <c r="S208" s="335"/>
      <c r="T208" s="335"/>
      <c r="U208" s="335"/>
      <c r="V208" s="335"/>
    </row>
    <row r="209" spans="1:22">
      <c r="A209" s="336"/>
      <c r="B209" s="2477"/>
      <c r="C209" s="336"/>
      <c r="D209" s="336"/>
      <c r="E209" s="336"/>
      <c r="F209" s="336"/>
      <c r="G209" s="336"/>
      <c r="H209" s="336"/>
      <c r="I209" s="336"/>
      <c r="J209" s="336"/>
      <c r="M209" s="335"/>
      <c r="N209" s="335"/>
      <c r="O209" s="335"/>
      <c r="P209" s="335"/>
      <c r="Q209" s="335"/>
      <c r="R209" s="335"/>
      <c r="S209" s="335"/>
      <c r="T209" s="335"/>
      <c r="U209" s="335"/>
      <c r="V209" s="335"/>
    </row>
    <row r="210" spans="1:22">
      <c r="A210" s="336"/>
      <c r="B210" s="2477"/>
      <c r="C210" s="336"/>
      <c r="D210" s="336"/>
      <c r="E210" s="336"/>
      <c r="F210" s="336"/>
      <c r="G210" s="336"/>
      <c r="H210" s="336"/>
      <c r="I210" s="336"/>
      <c r="J210" s="336"/>
      <c r="M210" s="335"/>
      <c r="N210" s="335"/>
      <c r="O210" s="335"/>
      <c r="P210" s="335"/>
      <c r="Q210" s="335"/>
      <c r="R210" s="335"/>
      <c r="S210" s="335"/>
      <c r="T210" s="335"/>
      <c r="U210" s="335"/>
      <c r="V210" s="335"/>
    </row>
    <row r="211" spans="1:22">
      <c r="A211" s="336"/>
      <c r="B211" s="2477"/>
      <c r="C211" s="336"/>
      <c r="D211" s="336"/>
      <c r="E211" s="336"/>
      <c r="F211" s="336"/>
      <c r="G211" s="336"/>
      <c r="H211" s="336"/>
      <c r="I211" s="336"/>
      <c r="J211" s="336"/>
      <c r="M211" s="335"/>
      <c r="N211" s="335"/>
      <c r="O211" s="335"/>
      <c r="P211" s="335"/>
      <c r="Q211" s="335"/>
      <c r="R211" s="335"/>
      <c r="S211" s="335"/>
      <c r="T211" s="335"/>
      <c r="U211" s="335"/>
      <c r="V211" s="335"/>
    </row>
    <row r="212" spans="1:22">
      <c r="A212" s="336"/>
      <c r="B212" s="2477"/>
      <c r="C212" s="336"/>
      <c r="D212" s="336"/>
      <c r="E212" s="336"/>
      <c r="F212" s="336"/>
      <c r="G212" s="336"/>
      <c r="H212" s="336"/>
      <c r="I212" s="336"/>
      <c r="J212" s="336"/>
      <c r="M212" s="335"/>
      <c r="N212" s="335"/>
      <c r="O212" s="335"/>
      <c r="P212" s="335"/>
      <c r="Q212" s="335"/>
      <c r="R212" s="335"/>
      <c r="S212" s="335"/>
      <c r="T212" s="335"/>
      <c r="U212" s="335"/>
      <c r="V212" s="335"/>
    </row>
    <row r="213" spans="1:22">
      <c r="A213" s="336"/>
      <c r="B213" s="2477"/>
      <c r="C213" s="336"/>
      <c r="D213" s="336"/>
      <c r="E213" s="336"/>
      <c r="F213" s="336"/>
      <c r="G213" s="336"/>
      <c r="H213" s="336"/>
      <c r="I213" s="336"/>
      <c r="J213" s="336"/>
      <c r="M213" s="335"/>
      <c r="N213" s="335"/>
      <c r="O213" s="335"/>
      <c r="P213" s="335"/>
      <c r="Q213" s="335"/>
      <c r="R213" s="335"/>
      <c r="S213" s="335"/>
      <c r="T213" s="335"/>
      <c r="U213" s="335"/>
      <c r="V213" s="335"/>
    </row>
    <row r="214" spans="1:22">
      <c r="A214" s="336"/>
      <c r="B214" s="2477"/>
      <c r="C214" s="336"/>
      <c r="D214" s="336"/>
      <c r="E214" s="336"/>
      <c r="F214" s="336"/>
      <c r="G214" s="336"/>
      <c r="H214" s="336"/>
      <c r="I214" s="336"/>
      <c r="J214" s="336"/>
      <c r="M214" s="335"/>
      <c r="N214" s="335"/>
      <c r="O214" s="335"/>
      <c r="P214" s="335"/>
      <c r="Q214" s="335"/>
      <c r="R214" s="335"/>
      <c r="S214" s="335"/>
      <c r="T214" s="335"/>
      <c r="U214" s="335"/>
      <c r="V214" s="335"/>
    </row>
    <row r="215" spans="1:22">
      <c r="A215" s="336"/>
      <c r="B215" s="2477"/>
      <c r="C215" s="336"/>
      <c r="D215" s="336"/>
      <c r="E215" s="336"/>
      <c r="F215" s="336"/>
      <c r="G215" s="336"/>
      <c r="H215" s="336"/>
      <c r="I215" s="336"/>
      <c r="J215" s="336"/>
      <c r="M215" s="335"/>
      <c r="N215" s="335"/>
      <c r="O215" s="335"/>
      <c r="P215" s="335"/>
      <c r="Q215" s="335"/>
      <c r="R215" s="335"/>
      <c r="S215" s="335"/>
      <c r="T215" s="335"/>
      <c r="U215" s="335"/>
      <c r="V215" s="335"/>
    </row>
    <row r="216" spans="1:22">
      <c r="A216" s="336"/>
      <c r="B216" s="2477"/>
      <c r="C216" s="336"/>
      <c r="D216" s="336"/>
      <c r="E216" s="336"/>
      <c r="F216" s="336"/>
      <c r="G216" s="336"/>
      <c r="H216" s="336"/>
      <c r="I216" s="336"/>
      <c r="J216" s="336"/>
      <c r="M216" s="335"/>
      <c r="N216" s="335"/>
      <c r="O216" s="335"/>
      <c r="P216" s="335"/>
      <c r="Q216" s="335"/>
      <c r="R216" s="335"/>
      <c r="S216" s="335"/>
      <c r="T216" s="335"/>
      <c r="U216" s="335"/>
      <c r="V216" s="335"/>
    </row>
    <row r="217" spans="1:22">
      <c r="A217" s="336"/>
      <c r="B217" s="2477"/>
      <c r="C217" s="336"/>
      <c r="D217" s="336"/>
      <c r="E217" s="336"/>
      <c r="F217" s="336"/>
      <c r="G217" s="336"/>
      <c r="H217" s="336"/>
      <c r="I217" s="336"/>
      <c r="J217" s="336"/>
      <c r="M217" s="335"/>
      <c r="N217" s="335"/>
      <c r="O217" s="335"/>
      <c r="P217" s="335"/>
      <c r="Q217" s="335"/>
      <c r="R217" s="335"/>
      <c r="S217" s="335"/>
      <c r="T217" s="335"/>
      <c r="U217" s="335"/>
      <c r="V217" s="335"/>
    </row>
    <row r="218" spans="1:22">
      <c r="A218" s="336"/>
      <c r="B218" s="2477"/>
      <c r="C218" s="336"/>
      <c r="D218" s="336"/>
      <c r="E218" s="336"/>
      <c r="F218" s="336"/>
      <c r="G218" s="336"/>
      <c r="H218" s="336"/>
      <c r="I218" s="336"/>
      <c r="J218" s="336"/>
      <c r="M218" s="335"/>
      <c r="N218" s="335"/>
      <c r="O218" s="335"/>
      <c r="P218" s="335"/>
      <c r="Q218" s="335"/>
      <c r="R218" s="335"/>
      <c r="S218" s="335"/>
      <c r="T218" s="335"/>
      <c r="U218" s="335"/>
      <c r="V218" s="335"/>
    </row>
    <row r="219" spans="1:22" s="333" customFormat="1">
      <c r="A219" s="302"/>
      <c r="B219" s="2146"/>
      <c r="C219" s="302"/>
      <c r="D219" s="302"/>
      <c r="E219" s="302"/>
      <c r="F219" s="302"/>
      <c r="G219" s="302"/>
      <c r="H219" s="302"/>
      <c r="I219" s="302"/>
      <c r="J219" s="302"/>
    </row>
    <row r="220" spans="1:22">
      <c r="A220" s="336"/>
      <c r="B220" s="2477"/>
      <c r="C220" s="336"/>
      <c r="D220" s="336"/>
      <c r="E220" s="336"/>
      <c r="F220" s="336"/>
      <c r="G220" s="336"/>
      <c r="H220" s="336"/>
      <c r="I220" s="336"/>
      <c r="J220" s="336"/>
      <c r="M220" s="335"/>
      <c r="N220" s="335"/>
      <c r="O220" s="335"/>
      <c r="P220" s="335"/>
      <c r="Q220" s="335"/>
      <c r="R220" s="335"/>
      <c r="S220" s="335"/>
      <c r="T220" s="335"/>
      <c r="U220" s="335"/>
      <c r="V220" s="335"/>
    </row>
    <row r="221" spans="1:22">
      <c r="A221" s="336"/>
      <c r="B221" s="2477"/>
      <c r="C221" s="336"/>
      <c r="D221" s="336"/>
      <c r="E221" s="336"/>
      <c r="F221" s="336"/>
      <c r="G221" s="336"/>
      <c r="H221" s="336"/>
      <c r="I221" s="336"/>
      <c r="J221" s="336"/>
      <c r="M221" s="335"/>
      <c r="N221" s="335"/>
      <c r="O221" s="335"/>
      <c r="P221" s="335"/>
      <c r="Q221" s="335"/>
      <c r="R221" s="335"/>
      <c r="S221" s="335"/>
      <c r="T221" s="335"/>
      <c r="U221" s="335"/>
      <c r="V221" s="335"/>
    </row>
    <row r="222" spans="1:22">
      <c r="A222" s="336"/>
      <c r="B222" s="2477"/>
      <c r="C222" s="336"/>
      <c r="D222" s="336"/>
      <c r="E222" s="336"/>
      <c r="F222" s="336"/>
      <c r="G222" s="336"/>
      <c r="H222" s="336"/>
      <c r="I222" s="336"/>
      <c r="J222" s="336"/>
      <c r="M222" s="335"/>
      <c r="N222" s="335"/>
      <c r="O222" s="335"/>
      <c r="P222" s="335"/>
      <c r="Q222" s="335"/>
      <c r="R222" s="335"/>
      <c r="S222" s="335"/>
      <c r="T222" s="335"/>
      <c r="U222" s="335"/>
      <c r="V222" s="335"/>
    </row>
    <row r="223" spans="1:22">
      <c r="A223" s="336"/>
      <c r="B223" s="2477"/>
      <c r="C223" s="336"/>
      <c r="D223" s="336"/>
      <c r="E223" s="336"/>
      <c r="F223" s="336"/>
      <c r="G223" s="336"/>
      <c r="H223" s="336"/>
      <c r="I223" s="336"/>
      <c r="J223" s="336"/>
      <c r="M223" s="335"/>
      <c r="N223" s="335"/>
      <c r="O223" s="335"/>
      <c r="P223" s="335"/>
      <c r="Q223" s="335"/>
      <c r="R223" s="335"/>
      <c r="S223" s="335"/>
      <c r="T223" s="335"/>
      <c r="U223" s="335"/>
      <c r="V223" s="335"/>
    </row>
    <row r="224" spans="1:22" s="344" customFormat="1">
      <c r="A224" s="340"/>
      <c r="B224" s="2480"/>
      <c r="C224" s="340"/>
      <c r="D224" s="340"/>
      <c r="E224" s="340"/>
      <c r="F224" s="340"/>
      <c r="G224" s="340"/>
      <c r="H224" s="340"/>
      <c r="I224" s="340"/>
      <c r="J224" s="340"/>
    </row>
    <row r="225" spans="1:22">
      <c r="A225" s="336"/>
      <c r="B225" s="2477"/>
      <c r="C225" s="336"/>
      <c r="D225" s="336"/>
      <c r="E225" s="336"/>
      <c r="F225" s="336"/>
      <c r="G225" s="336"/>
      <c r="H225" s="336"/>
      <c r="I225" s="336"/>
      <c r="J225" s="336"/>
      <c r="M225" s="335"/>
      <c r="N225" s="335"/>
      <c r="O225" s="335"/>
      <c r="P225" s="335"/>
      <c r="Q225" s="335"/>
      <c r="R225" s="335"/>
      <c r="S225" s="335"/>
      <c r="T225" s="335"/>
      <c r="U225" s="335"/>
      <c r="V225" s="335"/>
    </row>
    <row r="226" spans="1:22">
      <c r="A226" s="336"/>
      <c r="B226" s="2477"/>
      <c r="C226" s="336"/>
      <c r="D226" s="336"/>
      <c r="E226" s="336"/>
      <c r="F226" s="336"/>
      <c r="G226" s="336"/>
      <c r="H226" s="336"/>
      <c r="I226" s="336"/>
      <c r="J226" s="336"/>
      <c r="M226" s="335"/>
      <c r="N226" s="335"/>
      <c r="O226" s="335"/>
      <c r="P226" s="335"/>
      <c r="Q226" s="335"/>
      <c r="R226" s="335"/>
      <c r="S226" s="335"/>
      <c r="T226" s="335"/>
      <c r="U226" s="335"/>
      <c r="V226" s="335"/>
    </row>
    <row r="227" spans="1:22">
      <c r="A227" s="336"/>
      <c r="B227" s="2477"/>
      <c r="C227" s="336"/>
      <c r="D227" s="336"/>
      <c r="E227" s="336"/>
      <c r="F227" s="336"/>
      <c r="G227" s="336"/>
      <c r="H227" s="336"/>
      <c r="I227" s="336"/>
      <c r="J227" s="336"/>
      <c r="M227" s="335"/>
      <c r="N227" s="335"/>
      <c r="O227" s="335"/>
      <c r="P227" s="335"/>
      <c r="Q227" s="335"/>
      <c r="R227" s="335"/>
      <c r="S227" s="335"/>
      <c r="T227" s="335"/>
      <c r="U227" s="335"/>
      <c r="V227" s="335"/>
    </row>
    <row r="228" spans="1:22">
      <c r="A228" s="336"/>
      <c r="B228" s="2477"/>
      <c r="C228" s="336"/>
      <c r="D228" s="336"/>
      <c r="E228" s="336"/>
      <c r="F228" s="336"/>
      <c r="G228" s="336"/>
      <c r="H228" s="336"/>
      <c r="I228" s="336"/>
      <c r="J228" s="336"/>
      <c r="M228" s="335"/>
      <c r="N228" s="335"/>
      <c r="O228" s="335"/>
      <c r="P228" s="335"/>
      <c r="Q228" s="335"/>
      <c r="R228" s="335"/>
      <c r="S228" s="335"/>
      <c r="T228" s="335"/>
      <c r="U228" s="335"/>
      <c r="V228" s="335"/>
    </row>
    <row r="229" spans="1:22">
      <c r="A229" s="336"/>
      <c r="B229" s="2477"/>
      <c r="C229" s="336"/>
      <c r="D229" s="336"/>
      <c r="E229" s="336"/>
      <c r="F229" s="336"/>
      <c r="G229" s="336"/>
      <c r="H229" s="336"/>
      <c r="I229" s="336"/>
      <c r="J229" s="336"/>
      <c r="M229" s="335"/>
      <c r="N229" s="335"/>
      <c r="O229" s="335"/>
      <c r="P229" s="335"/>
      <c r="Q229" s="335"/>
      <c r="R229" s="335"/>
      <c r="S229" s="335"/>
      <c r="T229" s="335"/>
      <c r="U229" s="335"/>
      <c r="V229" s="335"/>
    </row>
    <row r="230" spans="1:22" s="358" customFormat="1">
      <c r="A230" s="359"/>
      <c r="B230" s="2146"/>
      <c r="C230" s="359"/>
      <c r="D230" s="359"/>
      <c r="E230" s="359"/>
      <c r="F230" s="359"/>
      <c r="G230" s="359"/>
      <c r="H230" s="359"/>
      <c r="I230" s="359"/>
      <c r="J230" s="359"/>
    </row>
    <row r="231" spans="1:22" s="358" customFormat="1">
      <c r="A231" s="359"/>
      <c r="B231" s="2146"/>
      <c r="C231" s="359"/>
      <c r="D231" s="359"/>
      <c r="E231" s="359"/>
      <c r="F231" s="359"/>
      <c r="G231" s="359"/>
      <c r="H231" s="359"/>
      <c r="I231" s="359"/>
      <c r="J231" s="359"/>
    </row>
    <row r="232" spans="1:22" s="358" customFormat="1">
      <c r="A232" s="359"/>
      <c r="B232" s="2146"/>
      <c r="C232" s="359"/>
      <c r="D232" s="359"/>
      <c r="E232" s="359"/>
      <c r="F232" s="359"/>
      <c r="G232" s="359"/>
      <c r="H232" s="359"/>
      <c r="I232" s="359"/>
      <c r="J232" s="359"/>
    </row>
    <row r="233" spans="1:22">
      <c r="A233" s="336"/>
      <c r="B233" s="2477"/>
      <c r="C233" s="336"/>
      <c r="D233" s="336"/>
      <c r="E233" s="336"/>
      <c r="F233" s="336"/>
      <c r="G233" s="336"/>
      <c r="H233" s="336"/>
      <c r="I233" s="336"/>
      <c r="J233" s="336"/>
      <c r="M233" s="335"/>
      <c r="N233" s="335"/>
      <c r="O233" s="335"/>
      <c r="P233" s="335"/>
      <c r="Q233" s="335"/>
      <c r="R233" s="335"/>
      <c r="S233" s="335"/>
      <c r="T233" s="335"/>
      <c r="U233" s="335"/>
      <c r="V233" s="335"/>
    </row>
    <row r="234" spans="1:22" s="348" customFormat="1">
      <c r="A234" s="336"/>
      <c r="B234" s="2477"/>
      <c r="C234" s="336"/>
      <c r="D234" s="336"/>
      <c r="E234" s="336"/>
      <c r="F234" s="336"/>
      <c r="G234" s="336"/>
      <c r="H234" s="336"/>
      <c r="I234" s="336"/>
      <c r="J234" s="336"/>
    </row>
    <row r="235" spans="1:22">
      <c r="A235" s="336"/>
      <c r="B235" s="2477"/>
      <c r="C235" s="336"/>
      <c r="D235" s="336"/>
      <c r="E235" s="336"/>
      <c r="F235" s="336"/>
      <c r="G235" s="336"/>
      <c r="H235" s="336"/>
      <c r="I235" s="336"/>
      <c r="J235" s="336"/>
      <c r="M235" s="335"/>
      <c r="N235" s="335"/>
      <c r="O235" s="335"/>
      <c r="P235" s="335"/>
      <c r="Q235" s="335"/>
      <c r="R235" s="335"/>
      <c r="S235" s="335"/>
      <c r="T235" s="335"/>
      <c r="U235" s="335"/>
      <c r="V235" s="335"/>
    </row>
    <row r="236" spans="1:22">
      <c r="A236" s="336"/>
      <c r="B236" s="2477"/>
      <c r="C236" s="336"/>
      <c r="D236" s="336"/>
      <c r="E236" s="336"/>
      <c r="F236" s="336"/>
      <c r="G236" s="336"/>
      <c r="H236" s="336"/>
      <c r="I236" s="336"/>
      <c r="J236" s="336"/>
      <c r="M236" s="335"/>
      <c r="N236" s="335"/>
      <c r="O236" s="335"/>
      <c r="P236" s="335"/>
      <c r="Q236" s="335"/>
      <c r="R236" s="335"/>
      <c r="S236" s="335"/>
      <c r="T236" s="335"/>
      <c r="U236" s="335"/>
      <c r="V236" s="335"/>
    </row>
    <row r="237" spans="1:22">
      <c r="A237" s="336"/>
      <c r="B237" s="2477"/>
      <c r="C237" s="336"/>
      <c r="D237" s="336"/>
      <c r="E237" s="336"/>
      <c r="F237" s="336"/>
      <c r="G237" s="336"/>
      <c r="H237" s="336"/>
      <c r="I237" s="336"/>
      <c r="J237" s="336"/>
      <c r="M237" s="335"/>
      <c r="N237" s="335"/>
      <c r="O237" s="335"/>
      <c r="P237" s="335"/>
      <c r="Q237" s="335"/>
      <c r="R237" s="335"/>
      <c r="S237" s="335"/>
      <c r="T237" s="335"/>
      <c r="U237" s="335"/>
      <c r="V237" s="335"/>
    </row>
    <row r="238" spans="1:22">
      <c r="A238" s="336"/>
      <c r="B238" s="2477"/>
      <c r="C238" s="336"/>
      <c r="D238" s="336"/>
      <c r="E238" s="336"/>
      <c r="F238" s="336"/>
      <c r="G238" s="336"/>
      <c r="H238" s="336"/>
      <c r="I238" s="336"/>
      <c r="J238" s="336"/>
      <c r="M238" s="335"/>
      <c r="N238" s="335"/>
      <c r="O238" s="335"/>
      <c r="P238" s="335"/>
      <c r="Q238" s="335"/>
      <c r="R238" s="335"/>
      <c r="S238" s="335"/>
      <c r="T238" s="335"/>
      <c r="U238" s="335"/>
      <c r="V238" s="335"/>
    </row>
    <row r="239" spans="1:22">
      <c r="A239" s="336"/>
      <c r="B239" s="2477"/>
      <c r="C239" s="336"/>
      <c r="D239" s="336"/>
      <c r="E239" s="336"/>
      <c r="F239" s="336"/>
      <c r="G239" s="336"/>
      <c r="H239" s="336"/>
      <c r="I239" s="336"/>
      <c r="J239" s="336"/>
      <c r="M239" s="335"/>
      <c r="N239" s="335"/>
      <c r="O239" s="335"/>
      <c r="P239" s="335"/>
      <c r="Q239" s="335"/>
      <c r="R239" s="335"/>
      <c r="S239" s="335"/>
      <c r="T239" s="335"/>
      <c r="U239" s="335"/>
      <c r="V239" s="335"/>
    </row>
    <row r="240" spans="1:22">
      <c r="A240" s="336"/>
      <c r="B240" s="2477"/>
      <c r="C240" s="336"/>
      <c r="D240" s="336"/>
      <c r="E240" s="336"/>
      <c r="F240" s="336"/>
      <c r="G240" s="336"/>
      <c r="H240" s="336"/>
      <c r="I240" s="336"/>
      <c r="J240" s="336"/>
      <c r="M240" s="335"/>
      <c r="N240" s="335"/>
      <c r="O240" s="335"/>
      <c r="P240" s="335"/>
      <c r="Q240" s="335"/>
      <c r="R240" s="335"/>
      <c r="S240" s="335"/>
      <c r="T240" s="335"/>
      <c r="U240" s="335"/>
      <c r="V240" s="335"/>
    </row>
    <row r="241" spans="1:22">
      <c r="A241" s="336"/>
      <c r="B241" s="2477"/>
      <c r="C241" s="336"/>
      <c r="D241" s="336"/>
      <c r="E241" s="336"/>
      <c r="F241" s="336"/>
      <c r="G241" s="336"/>
      <c r="H241" s="336"/>
      <c r="I241" s="336"/>
      <c r="J241" s="336"/>
      <c r="M241" s="335"/>
      <c r="N241" s="335"/>
      <c r="O241" s="335"/>
      <c r="P241" s="335"/>
      <c r="Q241" s="335"/>
      <c r="R241" s="335"/>
      <c r="S241" s="335"/>
      <c r="T241" s="335"/>
      <c r="U241" s="335"/>
      <c r="V241" s="335"/>
    </row>
  </sheetData>
  <phoneticPr fontId="36" type="noConversion"/>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dimension ref="A1:X64"/>
  <sheetViews>
    <sheetView workbookViewId="0"/>
  </sheetViews>
  <sheetFormatPr defaultRowHeight="12.75"/>
  <cols>
    <col min="1" max="1" width="7" style="324" customWidth="1"/>
    <col min="2" max="2" width="31.28515625" style="324" customWidth="1"/>
    <col min="3" max="3" width="7.42578125" style="323" customWidth="1"/>
    <col min="4" max="4" width="6.7109375" style="323" customWidth="1"/>
    <col min="5" max="5" width="11" style="323" customWidth="1"/>
    <col min="6" max="6" width="12.7109375" style="323" customWidth="1"/>
    <col min="7" max="7" width="1.42578125" style="323" customWidth="1"/>
    <col min="8" max="8" width="12" style="323" bestFit="1" customWidth="1"/>
    <col min="9" max="9" width="14" style="323" bestFit="1" customWidth="1"/>
    <col min="10" max="10" width="1.28515625" style="661" customWidth="1"/>
    <col min="11" max="11" width="12" style="323" bestFit="1" customWidth="1"/>
    <col min="12" max="12" width="14" style="323" customWidth="1"/>
    <col min="13" max="13" width="1.28515625" style="661" customWidth="1"/>
    <col min="14" max="14" width="13.85546875" style="323" customWidth="1"/>
    <col min="15" max="15" width="14" style="323" customWidth="1"/>
    <col min="16" max="16" width="1.28515625" style="323" customWidth="1"/>
    <col min="17" max="17" width="13.85546875" style="323" customWidth="1"/>
    <col min="18" max="18" width="14" style="323" customWidth="1"/>
    <col min="19" max="19" width="1.42578125" style="323" customWidth="1"/>
    <col min="20" max="20" width="13.85546875" customWidth="1"/>
    <col min="21" max="21" width="13.7109375" customWidth="1"/>
    <col min="22" max="16384" width="9.140625" style="323"/>
  </cols>
  <sheetData>
    <row r="1" spans="1:21" ht="15">
      <c r="A1" s="2195" t="s">
        <v>1108</v>
      </c>
      <c r="B1" s="1871"/>
      <c r="C1" s="1871"/>
      <c r="D1" s="1871"/>
      <c r="E1" s="1871"/>
      <c r="F1" s="1871"/>
      <c r="G1" s="1871"/>
      <c r="H1" s="1871"/>
      <c r="I1" s="1871"/>
      <c r="J1" s="1872"/>
      <c r="K1" s="1871"/>
      <c r="L1" s="1871"/>
      <c r="M1" s="1872"/>
      <c r="N1" s="1871"/>
      <c r="O1" s="1873"/>
      <c r="P1" s="1874"/>
      <c r="Q1" s="1871"/>
      <c r="R1" s="1873"/>
    </row>
    <row r="2" spans="1:21" ht="15">
      <c r="A2" s="1875" t="s">
        <v>4411</v>
      </c>
      <c r="B2" s="881"/>
      <c r="C2" s="881"/>
      <c r="D2" s="881"/>
      <c r="E2" s="881"/>
      <c r="F2" s="881"/>
      <c r="G2" s="881"/>
      <c r="H2" s="881"/>
      <c r="I2" s="881"/>
      <c r="J2" s="880"/>
      <c r="K2" s="881"/>
      <c r="L2" s="881"/>
      <c r="M2" s="880"/>
      <c r="N2" s="881"/>
      <c r="O2" s="1004"/>
      <c r="P2" s="872"/>
      <c r="Q2" s="881"/>
      <c r="R2" s="1004"/>
    </row>
    <row r="3" spans="1:21" s="326" customFormat="1" ht="13.5" thickBot="1">
      <c r="J3" s="629"/>
      <c r="M3" s="629"/>
      <c r="S3" s="629"/>
      <c r="T3"/>
      <c r="U3"/>
    </row>
    <row r="4" spans="1:21" s="631" customFormat="1" ht="15" customHeight="1">
      <c r="A4" s="1005"/>
      <c r="B4" s="1006"/>
      <c r="C4" s="2815"/>
      <c r="D4" s="2815"/>
      <c r="E4" s="2816" t="s">
        <v>4412</v>
      </c>
      <c r="F4" s="2817"/>
      <c r="G4" s="1868"/>
      <c r="H4" s="2816" t="str">
        <f>+B36</f>
        <v>B-C Company</v>
      </c>
      <c r="I4" s="2817"/>
      <c r="J4" s="1007"/>
      <c r="K4" s="2816" t="s">
        <v>4413</v>
      </c>
      <c r="L4" s="2817"/>
      <c r="M4" s="1007"/>
      <c r="N4" s="2816" t="str">
        <f>+B38</f>
        <v>F &amp; W Electrical</v>
      </c>
      <c r="O4" s="2817"/>
      <c r="P4" s="629"/>
      <c r="Q4" s="2812" t="str">
        <f>+B39</f>
        <v>Rural Electric</v>
      </c>
      <c r="R4" s="2813"/>
      <c r="S4" s="1007"/>
      <c r="T4"/>
      <c r="U4"/>
    </row>
    <row r="5" spans="1:21" s="325" customFormat="1" ht="23.25" customHeight="1">
      <c r="A5" s="580" t="s">
        <v>274</v>
      </c>
      <c r="B5" s="580" t="s">
        <v>313</v>
      </c>
      <c r="C5" s="580" t="s">
        <v>4414</v>
      </c>
      <c r="D5" s="1876" t="s">
        <v>246</v>
      </c>
      <c r="E5" s="1013" t="s">
        <v>1679</v>
      </c>
      <c r="F5" s="1014" t="s">
        <v>2252</v>
      </c>
      <c r="G5" s="1877"/>
      <c r="H5" s="1013" t="s">
        <v>1679</v>
      </c>
      <c r="I5" s="1014" t="s">
        <v>2252</v>
      </c>
      <c r="J5" s="1012"/>
      <c r="K5" s="1013" t="s">
        <v>1679</v>
      </c>
      <c r="L5" s="1014" t="s">
        <v>2252</v>
      </c>
      <c r="M5" s="1012"/>
      <c r="N5" s="1013" t="s">
        <v>1679</v>
      </c>
      <c r="O5" s="1014" t="s">
        <v>2252</v>
      </c>
      <c r="P5" s="327"/>
      <c r="Q5" s="1010" t="s">
        <v>1679</v>
      </c>
      <c r="R5" s="1011" t="s">
        <v>2252</v>
      </c>
      <c r="S5" s="661"/>
      <c r="T5"/>
      <c r="U5"/>
    </row>
    <row r="6" spans="1:21" s="188" customFormat="1" ht="15.75" customHeight="1">
      <c r="A6" s="1878">
        <v>1</v>
      </c>
      <c r="B6" s="1879" t="s">
        <v>4415</v>
      </c>
      <c r="C6" s="1878"/>
      <c r="D6" s="1880"/>
      <c r="E6" s="1881"/>
      <c r="F6" s="1882"/>
      <c r="G6" s="1883"/>
      <c r="H6" s="1881"/>
      <c r="I6" s="1882"/>
      <c r="J6" s="1884"/>
      <c r="K6" s="1881"/>
      <c r="L6" s="1882"/>
      <c r="M6" s="1885"/>
      <c r="N6" s="1881"/>
      <c r="O6" s="1882"/>
      <c r="P6" s="1886"/>
      <c r="Q6" s="1887"/>
      <c r="R6" s="1888"/>
      <c r="S6" s="1889"/>
      <c r="T6"/>
      <c r="U6"/>
    </row>
    <row r="7" spans="1:21" s="188" customFormat="1" ht="15.75" customHeight="1">
      <c r="A7" s="1890">
        <v>1.01</v>
      </c>
      <c r="B7" s="1891" t="s">
        <v>4415</v>
      </c>
      <c r="C7" s="1892">
        <v>1</v>
      </c>
      <c r="D7" s="1893" t="s">
        <v>1763</v>
      </c>
      <c r="E7" s="1894">
        <v>20000</v>
      </c>
      <c r="F7" s="1895">
        <f>+E7*C7</f>
        <v>20000</v>
      </c>
      <c r="G7" s="1896"/>
      <c r="H7" s="1894">
        <v>15875</v>
      </c>
      <c r="I7" s="1895">
        <f>+H7*C7</f>
        <v>15875</v>
      </c>
      <c r="J7" s="1897"/>
      <c r="K7" s="1894">
        <v>26475</v>
      </c>
      <c r="L7" s="1895">
        <f>+K7*$C7</f>
        <v>26475</v>
      </c>
      <c r="M7" s="1898"/>
      <c r="N7" s="1894">
        <v>10000</v>
      </c>
      <c r="O7" s="1895">
        <f>+N7*$C7</f>
        <v>10000</v>
      </c>
      <c r="P7" s="1899"/>
      <c r="Q7" s="1900">
        <v>5000</v>
      </c>
      <c r="R7" s="1901">
        <f>+Q7*$C7</f>
        <v>5000</v>
      </c>
      <c r="S7" s="1889"/>
      <c r="T7"/>
      <c r="U7"/>
    </row>
    <row r="8" spans="1:21" s="188" customFormat="1" ht="15.75" customHeight="1">
      <c r="A8" s="1902">
        <v>1.02</v>
      </c>
      <c r="B8" s="1903" t="s">
        <v>4416</v>
      </c>
      <c r="C8" s="1904">
        <v>1</v>
      </c>
      <c r="D8" s="1905" t="s">
        <v>1763</v>
      </c>
      <c r="E8" s="1906">
        <v>10000</v>
      </c>
      <c r="F8" s="1907">
        <f>+E8*C8</f>
        <v>10000</v>
      </c>
      <c r="G8" s="1908"/>
      <c r="H8" s="1906">
        <v>15000</v>
      </c>
      <c r="I8" s="1909">
        <f>+H8*C8</f>
        <v>15000</v>
      </c>
      <c r="J8" s="1884"/>
      <c r="K8" s="1906">
        <v>17000</v>
      </c>
      <c r="L8" s="1909">
        <f>+K8*$C8</f>
        <v>17000</v>
      </c>
      <c r="M8" s="1885"/>
      <c r="N8" s="1906">
        <v>5000</v>
      </c>
      <c r="O8" s="1909">
        <f>+N8*$C8</f>
        <v>5000</v>
      </c>
      <c r="P8" s="1886"/>
      <c r="Q8" s="1910">
        <v>6000</v>
      </c>
      <c r="R8" s="1911">
        <f>+Q8*$C8</f>
        <v>6000</v>
      </c>
      <c r="S8" s="1889"/>
      <c r="T8"/>
      <c r="U8"/>
    </row>
    <row r="9" spans="1:21" ht="13.5" thickBot="1">
      <c r="A9" s="1015">
        <v>1.03</v>
      </c>
      <c r="B9" s="1912" t="s">
        <v>4417</v>
      </c>
      <c r="C9" s="1017">
        <v>1</v>
      </c>
      <c r="D9" s="1913" t="s">
        <v>1763</v>
      </c>
      <c r="E9" s="1914">
        <v>15000</v>
      </c>
      <c r="F9" s="1915">
        <f>+E9*C9</f>
        <v>15000</v>
      </c>
      <c r="G9" s="1916"/>
      <c r="H9" s="1914">
        <v>15000</v>
      </c>
      <c r="I9" s="1917">
        <f>+H9*C9</f>
        <v>15000</v>
      </c>
      <c r="J9" s="1918"/>
      <c r="K9" s="1914">
        <v>15000</v>
      </c>
      <c r="L9" s="1917">
        <f>+K9*$C9</f>
        <v>15000</v>
      </c>
      <c r="M9" s="1919"/>
      <c r="N9" s="1914">
        <v>15000</v>
      </c>
      <c r="O9" s="1917">
        <f>+N9*$C9</f>
        <v>15000</v>
      </c>
      <c r="P9" s="1920"/>
      <c r="Q9" s="1921">
        <v>15000</v>
      </c>
      <c r="R9" s="1922">
        <f>+Q9*$C9</f>
        <v>15000</v>
      </c>
      <c r="S9" s="1923"/>
    </row>
    <row r="10" spans="1:21" ht="13.5" thickTop="1">
      <c r="A10" s="1896"/>
      <c r="B10" s="1924"/>
      <c r="C10" s="1896"/>
      <c r="D10" s="1916"/>
      <c r="E10" s="1925" t="s">
        <v>4418</v>
      </c>
      <c r="F10" s="1926">
        <f>SUM(F7:F9)</f>
        <v>45000</v>
      </c>
      <c r="G10" s="1916"/>
      <c r="H10" s="1925" t="s">
        <v>4418</v>
      </c>
      <c r="I10" s="1926">
        <f>SUM(I7:I9)</f>
        <v>45875</v>
      </c>
      <c r="J10" s="1927"/>
      <c r="K10" s="1925"/>
      <c r="L10" s="1926">
        <f>SUM(L7:L9)</f>
        <v>58475</v>
      </c>
      <c r="M10" s="1923"/>
      <c r="N10" s="1925"/>
      <c r="O10" s="1926">
        <f>SUM(O7:O9)</f>
        <v>30000</v>
      </c>
      <c r="P10" s="1923"/>
      <c r="Q10" s="1928"/>
      <c r="R10" s="1929">
        <f>SUM(R7:R9)</f>
        <v>26000</v>
      </c>
      <c r="S10" s="1923"/>
    </row>
    <row r="11" spans="1:21" ht="13.5" thickBot="1">
      <c r="A11" s="1930"/>
      <c r="B11" s="1931"/>
      <c r="C11" s="1896"/>
      <c r="D11" s="1916"/>
      <c r="E11" s="1932"/>
      <c r="F11" s="1933"/>
      <c r="G11" s="1916"/>
      <c r="H11" s="1932"/>
      <c r="I11" s="1933"/>
      <c r="J11" s="1927"/>
      <c r="K11" s="1932"/>
      <c r="L11" s="1933"/>
      <c r="M11" s="1923"/>
      <c r="N11" s="1932"/>
      <c r="O11" s="1933"/>
      <c r="P11" s="1934"/>
      <c r="Q11" s="1932"/>
      <c r="R11" s="1933"/>
      <c r="S11" s="1923"/>
    </row>
    <row r="12" spans="1:21" ht="24">
      <c r="A12" s="1935" t="s">
        <v>274</v>
      </c>
      <c r="B12" s="1936" t="s">
        <v>313</v>
      </c>
      <c r="C12" s="1936" t="s">
        <v>1761</v>
      </c>
      <c r="D12" s="1937" t="s">
        <v>246</v>
      </c>
      <c r="E12" s="1870" t="s">
        <v>1679</v>
      </c>
      <c r="F12" s="1938" t="s">
        <v>2252</v>
      </c>
      <c r="G12" s="1877"/>
      <c r="H12" s="1870" t="s">
        <v>1679</v>
      </c>
      <c r="I12" s="1938" t="s">
        <v>2252</v>
      </c>
      <c r="J12" s="1012"/>
      <c r="K12" s="1870" t="s">
        <v>1679</v>
      </c>
      <c r="L12" s="1938" t="s">
        <v>2252</v>
      </c>
      <c r="M12" s="1012"/>
      <c r="N12" s="1870" t="s">
        <v>1679</v>
      </c>
      <c r="O12" s="1938" t="s">
        <v>2252</v>
      </c>
      <c r="P12" s="327"/>
      <c r="Q12" s="1869" t="s">
        <v>1679</v>
      </c>
      <c r="R12" s="1939" t="s">
        <v>2252</v>
      </c>
      <c r="S12" s="1923"/>
    </row>
    <row r="13" spans="1:21">
      <c r="A13" s="1878">
        <v>2</v>
      </c>
      <c r="B13" s="1879" t="s">
        <v>4419</v>
      </c>
      <c r="C13" s="1878"/>
      <c r="D13" s="1880"/>
      <c r="E13" s="1881"/>
      <c r="F13" s="1882"/>
      <c r="G13" s="1883"/>
      <c r="H13" s="1881"/>
      <c r="I13" s="1882"/>
      <c r="J13" s="1884"/>
      <c r="K13" s="1881"/>
      <c r="L13" s="1882"/>
      <c r="M13" s="1885"/>
      <c r="N13" s="1881"/>
      <c r="O13" s="1882"/>
      <c r="P13" s="1886"/>
      <c r="Q13" s="1887"/>
      <c r="R13" s="1888"/>
      <c r="S13" s="1923"/>
    </row>
    <row r="14" spans="1:21">
      <c r="A14" s="1940">
        <v>2.0099999999999998</v>
      </c>
      <c r="B14" s="1941" t="s">
        <v>4420</v>
      </c>
      <c r="C14" s="1942">
        <v>22000</v>
      </c>
      <c r="D14" s="1893" t="s">
        <v>1773</v>
      </c>
      <c r="E14" s="1943">
        <v>0.27</v>
      </c>
      <c r="F14" s="1944">
        <f>+E14*$C14</f>
        <v>5940</v>
      </c>
      <c r="G14" s="1896"/>
      <c r="H14" s="1943">
        <v>0.25</v>
      </c>
      <c r="I14" s="1944">
        <f>+H14*$C14</f>
        <v>5500</v>
      </c>
      <c r="J14" s="1945"/>
      <c r="K14" s="1943">
        <v>0.25</v>
      </c>
      <c r="L14" s="1944">
        <f>+K14*$C14</f>
        <v>5500</v>
      </c>
      <c r="M14" s="1946"/>
      <c r="N14" s="1943">
        <v>0.1</v>
      </c>
      <c r="O14" s="1944">
        <f>+N14*$C14</f>
        <v>2200</v>
      </c>
      <c r="P14" s="1947"/>
      <c r="Q14" s="1948">
        <v>0.2</v>
      </c>
      <c r="R14" s="1949">
        <f>+Q14*$C14</f>
        <v>4400</v>
      </c>
      <c r="S14" s="1934"/>
    </row>
    <row r="15" spans="1:21">
      <c r="A15" s="1950">
        <f>+A14+0.01</f>
        <v>2.0199999999999996</v>
      </c>
      <c r="B15" s="1951" t="s">
        <v>4421</v>
      </c>
      <c r="C15" s="1952">
        <v>73</v>
      </c>
      <c r="D15" s="1953" t="s">
        <v>469</v>
      </c>
      <c r="E15" s="1954">
        <v>237</v>
      </c>
      <c r="F15" s="1955">
        <f t="shared" ref="F15:F29" si="0">+E15*$C15</f>
        <v>17301</v>
      </c>
      <c r="G15" s="1908"/>
      <c r="H15" s="1954">
        <v>10</v>
      </c>
      <c r="I15" s="1955">
        <f t="shared" ref="I15:I29" si="1">+H15*$C15</f>
        <v>730</v>
      </c>
      <c r="J15" s="1012"/>
      <c r="K15" s="1954">
        <v>57</v>
      </c>
      <c r="L15" s="1955">
        <f t="shared" ref="L15:L29" si="2">+K15*$C15</f>
        <v>4161</v>
      </c>
      <c r="M15" s="1956"/>
      <c r="N15" s="1954">
        <v>50</v>
      </c>
      <c r="O15" s="1955">
        <f t="shared" ref="O15:O29" si="3">+N15*$C15</f>
        <v>3650</v>
      </c>
      <c r="P15" s="1920"/>
      <c r="Q15" s="1957">
        <v>35</v>
      </c>
      <c r="R15" s="1958">
        <f t="shared" ref="R15:R29" si="4">+Q15*$C15</f>
        <v>2555</v>
      </c>
      <c r="S15" s="1934"/>
    </row>
    <row r="16" spans="1:21">
      <c r="A16" s="1959">
        <f t="shared" ref="A16:A29" si="5">+A15+0.01</f>
        <v>2.0299999999999994</v>
      </c>
      <c r="B16" s="1941" t="s">
        <v>4422</v>
      </c>
      <c r="C16" s="1942">
        <v>5</v>
      </c>
      <c r="D16" s="1960" t="s">
        <v>469</v>
      </c>
      <c r="E16" s="1961">
        <v>530</v>
      </c>
      <c r="F16" s="1962">
        <f t="shared" si="0"/>
        <v>2650</v>
      </c>
      <c r="G16" s="1896"/>
      <c r="H16" s="1961">
        <v>350</v>
      </c>
      <c r="I16" s="1962">
        <f t="shared" si="1"/>
        <v>1750</v>
      </c>
      <c r="J16" s="1012"/>
      <c r="K16" s="1961">
        <v>385</v>
      </c>
      <c r="L16" s="1962">
        <f t="shared" si="2"/>
        <v>1925</v>
      </c>
      <c r="M16" s="1956"/>
      <c r="N16" s="1961">
        <v>300</v>
      </c>
      <c r="O16" s="1962">
        <f t="shared" si="3"/>
        <v>1500</v>
      </c>
      <c r="P16" s="1920"/>
      <c r="Q16" s="1957">
        <v>400</v>
      </c>
      <c r="R16" s="1958">
        <f t="shared" si="4"/>
        <v>2000</v>
      </c>
      <c r="S16" s="1934"/>
    </row>
    <row r="17" spans="1:21">
      <c r="A17" s="1950">
        <f t="shared" si="5"/>
        <v>2.0399999999999991</v>
      </c>
      <c r="B17" s="1951" t="s">
        <v>4423</v>
      </c>
      <c r="C17" s="1952">
        <v>3</v>
      </c>
      <c r="D17" s="1953" t="s">
        <v>469</v>
      </c>
      <c r="E17" s="1954">
        <v>3200</v>
      </c>
      <c r="F17" s="1955">
        <f t="shared" si="0"/>
        <v>9600</v>
      </c>
      <c r="G17" s="1908"/>
      <c r="H17" s="1954">
        <v>3500</v>
      </c>
      <c r="I17" s="1955">
        <f t="shared" si="1"/>
        <v>10500</v>
      </c>
      <c r="J17" s="1012"/>
      <c r="K17" s="1954">
        <v>3575</v>
      </c>
      <c r="L17" s="1955">
        <f t="shared" si="2"/>
        <v>10725</v>
      </c>
      <c r="M17" s="1956"/>
      <c r="N17" s="1954">
        <v>5000</v>
      </c>
      <c r="O17" s="1955">
        <f t="shared" si="3"/>
        <v>15000</v>
      </c>
      <c r="P17" s="1920"/>
      <c r="Q17" s="1957">
        <v>4500</v>
      </c>
      <c r="R17" s="1958">
        <f>+Q17*$C17</f>
        <v>13500</v>
      </c>
      <c r="S17" s="1934" t="s">
        <v>2707</v>
      </c>
    </row>
    <row r="18" spans="1:21" ht="24">
      <c r="A18" s="1959">
        <f t="shared" si="5"/>
        <v>2.0499999999999989</v>
      </c>
      <c r="B18" s="1941" t="s">
        <v>4424</v>
      </c>
      <c r="C18" s="1942">
        <v>63</v>
      </c>
      <c r="D18" s="1960" t="s">
        <v>469</v>
      </c>
      <c r="E18" s="1961">
        <v>980</v>
      </c>
      <c r="F18" s="1962">
        <f t="shared" si="0"/>
        <v>61740</v>
      </c>
      <c r="G18" s="1896"/>
      <c r="H18" s="1961">
        <v>600</v>
      </c>
      <c r="I18" s="1962">
        <f t="shared" si="1"/>
        <v>37800</v>
      </c>
      <c r="J18" s="1012"/>
      <c r="K18" s="1961">
        <v>545</v>
      </c>
      <c r="L18" s="1962">
        <f t="shared" si="2"/>
        <v>34335</v>
      </c>
      <c r="M18" s="1956"/>
      <c r="N18" s="1961">
        <v>550</v>
      </c>
      <c r="O18" s="1962">
        <f t="shared" si="3"/>
        <v>34650</v>
      </c>
      <c r="P18" s="1920"/>
      <c r="Q18" s="1957">
        <v>555</v>
      </c>
      <c r="R18" s="1958">
        <f t="shared" si="4"/>
        <v>34965</v>
      </c>
      <c r="S18" s="1934"/>
    </row>
    <row r="19" spans="1:21">
      <c r="A19" s="1950">
        <f t="shared" si="5"/>
        <v>2.0599999999999987</v>
      </c>
      <c r="B19" s="1951" t="s">
        <v>4425</v>
      </c>
      <c r="C19" s="1952">
        <v>10</v>
      </c>
      <c r="D19" s="1953" t="s">
        <v>469</v>
      </c>
      <c r="E19" s="1954">
        <v>1140</v>
      </c>
      <c r="F19" s="1955">
        <f t="shared" si="0"/>
        <v>11400</v>
      </c>
      <c r="G19" s="1908"/>
      <c r="H19" s="1954">
        <v>1150</v>
      </c>
      <c r="I19" s="1955">
        <f t="shared" si="1"/>
        <v>11500</v>
      </c>
      <c r="J19" s="1012"/>
      <c r="K19" s="1954">
        <v>950</v>
      </c>
      <c r="L19" s="1955">
        <f t="shared" si="2"/>
        <v>9500</v>
      </c>
      <c r="M19" s="1956"/>
      <c r="N19" s="1954">
        <v>1450</v>
      </c>
      <c r="O19" s="1955">
        <f t="shared" si="3"/>
        <v>14500</v>
      </c>
      <c r="P19" s="1920"/>
      <c r="Q19" s="1957">
        <v>1050</v>
      </c>
      <c r="R19" s="1958">
        <f t="shared" si="4"/>
        <v>10500</v>
      </c>
      <c r="S19" s="1934"/>
    </row>
    <row r="20" spans="1:21" ht="24">
      <c r="A20" s="1959">
        <f t="shared" si="5"/>
        <v>2.0699999999999985</v>
      </c>
      <c r="B20" s="1941" t="s">
        <v>4426</v>
      </c>
      <c r="C20" s="1942">
        <v>400</v>
      </c>
      <c r="D20" s="1960" t="s">
        <v>1773</v>
      </c>
      <c r="E20" s="1961">
        <v>8.75</v>
      </c>
      <c r="F20" s="1962">
        <f t="shared" si="0"/>
        <v>3500</v>
      </c>
      <c r="G20" s="1896"/>
      <c r="H20" s="1961">
        <v>15</v>
      </c>
      <c r="I20" s="1962">
        <f t="shared" si="1"/>
        <v>6000</v>
      </c>
      <c r="J20" s="1012"/>
      <c r="K20" s="1961">
        <v>4</v>
      </c>
      <c r="L20" s="1962">
        <f t="shared" si="2"/>
        <v>1600</v>
      </c>
      <c r="M20" s="1956"/>
      <c r="N20" s="1961">
        <v>6.5</v>
      </c>
      <c r="O20" s="1962">
        <f t="shared" si="3"/>
        <v>2600</v>
      </c>
      <c r="P20" s="1920"/>
      <c r="Q20" s="1957">
        <v>5</v>
      </c>
      <c r="R20" s="1958">
        <f t="shared" si="4"/>
        <v>2000</v>
      </c>
      <c r="S20" s="1934"/>
    </row>
    <row r="21" spans="1:21" ht="24">
      <c r="A21" s="1950">
        <f t="shared" si="5"/>
        <v>2.0799999999999983</v>
      </c>
      <c r="B21" s="1951" t="s">
        <v>4427</v>
      </c>
      <c r="C21" s="1952">
        <v>3150</v>
      </c>
      <c r="D21" s="1953" t="s">
        <v>1773</v>
      </c>
      <c r="E21" s="1954">
        <v>10.5</v>
      </c>
      <c r="F21" s="1955">
        <f t="shared" si="0"/>
        <v>33075</v>
      </c>
      <c r="G21" s="1908"/>
      <c r="H21" s="1954">
        <v>12</v>
      </c>
      <c r="I21" s="1955">
        <f t="shared" si="1"/>
        <v>37800</v>
      </c>
      <c r="J21" s="1012"/>
      <c r="K21" s="1954">
        <v>5</v>
      </c>
      <c r="L21" s="1955">
        <f t="shared" si="2"/>
        <v>15750</v>
      </c>
      <c r="M21" s="1956"/>
      <c r="N21" s="1954">
        <v>6.5</v>
      </c>
      <c r="O21" s="1955">
        <f t="shared" si="3"/>
        <v>20475</v>
      </c>
      <c r="P21" s="1920"/>
      <c r="Q21" s="1957">
        <v>6.5</v>
      </c>
      <c r="R21" s="1958">
        <f t="shared" si="4"/>
        <v>20475</v>
      </c>
      <c r="S21" s="1934"/>
    </row>
    <row r="22" spans="1:21" ht="24">
      <c r="A22" s="1959">
        <f t="shared" si="5"/>
        <v>2.0899999999999981</v>
      </c>
      <c r="B22" s="1941" t="s">
        <v>4428</v>
      </c>
      <c r="C22" s="1942">
        <v>3550</v>
      </c>
      <c r="D22" s="1960" t="s">
        <v>1773</v>
      </c>
      <c r="E22" s="1961">
        <v>1.5</v>
      </c>
      <c r="F22" s="1962">
        <f t="shared" si="0"/>
        <v>5325</v>
      </c>
      <c r="G22" s="1896"/>
      <c r="H22" s="1961">
        <v>1.5</v>
      </c>
      <c r="I22" s="1962">
        <f t="shared" si="1"/>
        <v>5325</v>
      </c>
      <c r="J22" s="1012"/>
      <c r="K22" s="1961">
        <v>0.9</v>
      </c>
      <c r="L22" s="1962">
        <f t="shared" si="2"/>
        <v>3195</v>
      </c>
      <c r="M22" s="1956"/>
      <c r="N22" s="1961">
        <v>1</v>
      </c>
      <c r="O22" s="1962">
        <f t="shared" si="3"/>
        <v>3550</v>
      </c>
      <c r="P22" s="1920"/>
      <c r="Q22" s="1957">
        <v>0.7</v>
      </c>
      <c r="R22" s="1958">
        <f t="shared" si="4"/>
        <v>2485</v>
      </c>
      <c r="S22" s="1934"/>
    </row>
    <row r="23" spans="1:21">
      <c r="A23" s="1950">
        <f t="shared" si="5"/>
        <v>2.0999999999999979</v>
      </c>
      <c r="B23" s="1951" t="s">
        <v>4429</v>
      </c>
      <c r="C23" s="1952">
        <v>22000</v>
      </c>
      <c r="D23" s="1953" t="s">
        <v>1773</v>
      </c>
      <c r="E23" s="1954">
        <v>0.83</v>
      </c>
      <c r="F23" s="1955">
        <f t="shared" si="0"/>
        <v>18260</v>
      </c>
      <c r="G23" s="1908"/>
      <c r="H23" s="1954">
        <v>1.25</v>
      </c>
      <c r="I23" s="1955">
        <f t="shared" si="1"/>
        <v>27500</v>
      </c>
      <c r="J23" s="1012"/>
      <c r="K23" s="1954">
        <v>0.95</v>
      </c>
      <c r="L23" s="1955">
        <f t="shared" si="2"/>
        <v>20900</v>
      </c>
      <c r="M23" s="1956"/>
      <c r="N23" s="1954">
        <v>0.9</v>
      </c>
      <c r="O23" s="1955">
        <f t="shared" si="3"/>
        <v>19800</v>
      </c>
      <c r="P23" s="1920"/>
      <c r="Q23" s="1957">
        <v>1.1000000000000001</v>
      </c>
      <c r="R23" s="1958">
        <f t="shared" si="4"/>
        <v>24200.000000000004</v>
      </c>
      <c r="S23" s="1934"/>
    </row>
    <row r="24" spans="1:21">
      <c r="A24" s="1959">
        <f t="shared" si="5"/>
        <v>2.1099999999999977</v>
      </c>
      <c r="B24" s="1941" t="s">
        <v>4430</v>
      </c>
      <c r="C24" s="1942">
        <v>12</v>
      </c>
      <c r="D24" s="1960" t="s">
        <v>469</v>
      </c>
      <c r="E24" s="1961">
        <v>766</v>
      </c>
      <c r="F24" s="1962">
        <f t="shared" si="0"/>
        <v>9192</v>
      </c>
      <c r="G24" s="1896"/>
      <c r="H24" s="1961">
        <v>550</v>
      </c>
      <c r="I24" s="1962">
        <f t="shared" si="1"/>
        <v>6600</v>
      </c>
      <c r="J24" s="1012"/>
      <c r="K24" s="1961">
        <v>425</v>
      </c>
      <c r="L24" s="1962">
        <f t="shared" si="2"/>
        <v>5100</v>
      </c>
      <c r="M24" s="1956"/>
      <c r="N24" s="1961">
        <v>513</v>
      </c>
      <c r="O24" s="1962">
        <f t="shared" si="3"/>
        <v>6156</v>
      </c>
      <c r="P24" s="1920"/>
      <c r="Q24" s="1957">
        <v>520</v>
      </c>
      <c r="R24" s="1958">
        <f t="shared" si="4"/>
        <v>6240</v>
      </c>
      <c r="S24" s="1934"/>
    </row>
    <row r="25" spans="1:21" ht="24">
      <c r="A25" s="1950">
        <f t="shared" si="5"/>
        <v>2.1199999999999974</v>
      </c>
      <c r="B25" s="1951" t="s">
        <v>4431</v>
      </c>
      <c r="C25" s="1952">
        <v>2</v>
      </c>
      <c r="D25" s="1953" t="s">
        <v>469</v>
      </c>
      <c r="E25" s="1954">
        <v>2800</v>
      </c>
      <c r="F25" s="1955">
        <f t="shared" si="0"/>
        <v>5600</v>
      </c>
      <c r="G25" s="1908"/>
      <c r="H25" s="1954">
        <v>3000</v>
      </c>
      <c r="I25" s="1955">
        <f t="shared" si="1"/>
        <v>6000</v>
      </c>
      <c r="J25" s="1012"/>
      <c r="K25" s="1954">
        <v>3670</v>
      </c>
      <c r="L25" s="1955">
        <f t="shared" si="2"/>
        <v>7340</v>
      </c>
      <c r="M25" s="1956"/>
      <c r="N25" s="1954">
        <v>1830</v>
      </c>
      <c r="O25" s="1955">
        <f t="shared" si="3"/>
        <v>3660</v>
      </c>
      <c r="P25" s="1920"/>
      <c r="Q25" s="1957">
        <v>2000</v>
      </c>
      <c r="R25" s="1958">
        <f t="shared" si="4"/>
        <v>4000</v>
      </c>
      <c r="S25" s="1934"/>
    </row>
    <row r="26" spans="1:21">
      <c r="A26" s="1959">
        <f t="shared" si="5"/>
        <v>2.1299999999999972</v>
      </c>
      <c r="B26" s="1941" t="s">
        <v>4432</v>
      </c>
      <c r="C26" s="1942">
        <v>13</v>
      </c>
      <c r="D26" s="1960" t="s">
        <v>469</v>
      </c>
      <c r="E26" s="1961">
        <v>270</v>
      </c>
      <c r="F26" s="1962">
        <f t="shared" si="0"/>
        <v>3510</v>
      </c>
      <c r="G26" s="1896"/>
      <c r="H26" s="1961">
        <v>300</v>
      </c>
      <c r="I26" s="1962">
        <f t="shared" si="1"/>
        <v>3900</v>
      </c>
      <c r="J26" s="1012"/>
      <c r="K26" s="1961">
        <v>196</v>
      </c>
      <c r="L26" s="1963">
        <f t="shared" si="2"/>
        <v>2548</v>
      </c>
      <c r="M26" s="1956" t="s">
        <v>2707</v>
      </c>
      <c r="N26" s="1961">
        <v>250</v>
      </c>
      <c r="O26" s="1962">
        <f t="shared" si="3"/>
        <v>3250</v>
      </c>
      <c r="P26" s="1920"/>
      <c r="Q26" s="1957">
        <v>300</v>
      </c>
      <c r="R26" s="1958">
        <f t="shared" si="4"/>
        <v>3900</v>
      </c>
      <c r="S26" s="1934"/>
    </row>
    <row r="27" spans="1:21">
      <c r="A27" s="1950">
        <f t="shared" si="5"/>
        <v>2.139999999999997</v>
      </c>
      <c r="B27" s="1951" t="s">
        <v>4433</v>
      </c>
      <c r="C27" s="1952">
        <v>350</v>
      </c>
      <c r="D27" s="1953" t="s">
        <v>1773</v>
      </c>
      <c r="E27" s="1954">
        <v>27</v>
      </c>
      <c r="F27" s="1955">
        <f t="shared" si="0"/>
        <v>9450</v>
      </c>
      <c r="G27" s="1908"/>
      <c r="H27" s="1954">
        <v>15</v>
      </c>
      <c r="I27" s="1955">
        <f t="shared" si="1"/>
        <v>5250</v>
      </c>
      <c r="J27" s="1012"/>
      <c r="K27" s="1954">
        <v>2.5</v>
      </c>
      <c r="L27" s="1955">
        <f t="shared" si="2"/>
        <v>875</v>
      </c>
      <c r="M27" s="1956"/>
      <c r="N27" s="1954">
        <v>10</v>
      </c>
      <c r="O27" s="1955">
        <f t="shared" si="3"/>
        <v>3500</v>
      </c>
      <c r="P27" s="1920"/>
      <c r="Q27" s="1957">
        <v>2</v>
      </c>
      <c r="R27" s="1958">
        <f t="shared" si="4"/>
        <v>700</v>
      </c>
      <c r="S27" s="1934"/>
    </row>
    <row r="28" spans="1:21" ht="24">
      <c r="A28" s="1959">
        <f t="shared" si="5"/>
        <v>2.1499999999999968</v>
      </c>
      <c r="B28" s="1941" t="s">
        <v>4434</v>
      </c>
      <c r="C28" s="1942">
        <v>1000</v>
      </c>
      <c r="D28" s="1960" t="s">
        <v>1773</v>
      </c>
      <c r="E28" s="1961">
        <v>11</v>
      </c>
      <c r="F28" s="1962">
        <f t="shared" si="0"/>
        <v>11000</v>
      </c>
      <c r="G28" s="1896"/>
      <c r="H28" s="1961">
        <v>3</v>
      </c>
      <c r="I28" s="1962">
        <f t="shared" si="1"/>
        <v>3000</v>
      </c>
      <c r="J28" s="1012"/>
      <c r="K28" s="1961">
        <v>1</v>
      </c>
      <c r="L28" s="1962">
        <f t="shared" si="2"/>
        <v>1000</v>
      </c>
      <c r="M28" s="1956"/>
      <c r="N28" s="1961">
        <v>3</v>
      </c>
      <c r="O28" s="1962">
        <f t="shared" si="3"/>
        <v>3000</v>
      </c>
      <c r="P28" s="1920"/>
      <c r="Q28" s="1957">
        <v>1.2</v>
      </c>
      <c r="R28" s="1958">
        <f t="shared" si="4"/>
        <v>1200</v>
      </c>
      <c r="S28" s="1934"/>
    </row>
    <row r="29" spans="1:21" ht="24.75" thickBot="1">
      <c r="A29" s="1964">
        <f t="shared" si="5"/>
        <v>2.1599999999999966</v>
      </c>
      <c r="B29" s="1965" t="s">
        <v>4435</v>
      </c>
      <c r="C29" s="1966">
        <v>325</v>
      </c>
      <c r="D29" s="1967" t="s">
        <v>1773</v>
      </c>
      <c r="E29" s="1968">
        <v>86</v>
      </c>
      <c r="F29" s="1969">
        <f t="shared" si="0"/>
        <v>27950</v>
      </c>
      <c r="G29" s="1908"/>
      <c r="H29" s="1968">
        <v>90</v>
      </c>
      <c r="I29" s="1969">
        <f t="shared" si="1"/>
        <v>29250</v>
      </c>
      <c r="J29" s="1012"/>
      <c r="K29" s="1968">
        <v>175.4</v>
      </c>
      <c r="L29" s="1969">
        <f t="shared" si="2"/>
        <v>57005</v>
      </c>
      <c r="M29" s="1956"/>
      <c r="N29" s="1968">
        <v>85</v>
      </c>
      <c r="O29" s="1969">
        <f t="shared" si="3"/>
        <v>27625</v>
      </c>
      <c r="P29" s="1920"/>
      <c r="Q29" s="1970">
        <v>64</v>
      </c>
      <c r="R29" s="1971">
        <f t="shared" si="4"/>
        <v>20800</v>
      </c>
      <c r="S29" s="1923"/>
    </row>
    <row r="30" spans="1:21" ht="13.5" thickTop="1">
      <c r="A30" s="1930"/>
      <c r="B30" s="1972"/>
      <c r="C30" s="1973"/>
      <c r="D30" s="1973"/>
      <c r="E30" s="1974" t="s">
        <v>4436</v>
      </c>
      <c r="F30" s="1975">
        <f>SUM(F14:F29)</f>
        <v>235493</v>
      </c>
      <c r="G30" s="1973"/>
      <c r="H30" s="1974" t="s">
        <v>4436</v>
      </c>
      <c r="I30" s="1975">
        <f>SUM(I14:I29)</f>
        <v>198405</v>
      </c>
      <c r="J30" s="1976"/>
      <c r="K30" s="1974"/>
      <c r="L30" s="1975">
        <f>SUM(L14:L29)</f>
        <v>181459</v>
      </c>
      <c r="M30" s="1977" t="s">
        <v>2707</v>
      </c>
      <c r="N30" s="1974"/>
      <c r="O30" s="1975">
        <f>SUM(O14:O29)</f>
        <v>165116</v>
      </c>
      <c r="P30" s="1978"/>
      <c r="Q30" s="1979"/>
      <c r="R30" s="1980">
        <f>SUM(R14:R29)</f>
        <v>153920</v>
      </c>
      <c r="S30" s="1923"/>
    </row>
    <row r="31" spans="1:21">
      <c r="L31" s="1981"/>
      <c r="Q31" s="652"/>
      <c r="R31" s="652"/>
      <c r="S31" s="661"/>
    </row>
    <row r="32" spans="1:21" s="325" customFormat="1" ht="15" customHeight="1" thickBot="1">
      <c r="A32" s="2814" t="s">
        <v>226</v>
      </c>
      <c r="B32" s="2814"/>
      <c r="C32" s="2814"/>
      <c r="D32" s="2814"/>
      <c r="E32" s="1025"/>
      <c r="F32" s="1982">
        <f>+F30+F10</f>
        <v>280493</v>
      </c>
      <c r="G32" s="1983"/>
      <c r="H32" s="1026"/>
      <c r="I32" s="1982">
        <f>+I30+I10</f>
        <v>244280</v>
      </c>
      <c r="J32" s="1927"/>
      <c r="K32" s="1026"/>
      <c r="L32" s="1984">
        <f>+L30+L10</f>
        <v>239934</v>
      </c>
      <c r="M32" s="1985" t="s">
        <v>2707</v>
      </c>
      <c r="N32" s="1986"/>
      <c r="O32" s="1982">
        <f>+O30+O10</f>
        <v>195116</v>
      </c>
      <c r="P32" s="1987"/>
      <c r="Q32" s="1988"/>
      <c r="R32" s="1989">
        <f>+R30+R10</f>
        <v>179920</v>
      </c>
      <c r="S32" s="1990"/>
      <c r="T32"/>
      <c r="U32"/>
    </row>
    <row r="33" spans="1:24" ht="13.5" thickTop="1">
      <c r="A33" s="326"/>
      <c r="B33" s="326"/>
      <c r="C33" s="326"/>
      <c r="D33" s="326"/>
      <c r="E33" s="326"/>
      <c r="F33" s="326"/>
      <c r="G33" s="326"/>
      <c r="H33" s="326"/>
      <c r="I33" s="326"/>
      <c r="J33" s="629"/>
      <c r="K33" s="326"/>
      <c r="L33" s="326"/>
      <c r="M33" s="629"/>
      <c r="N33" s="326"/>
      <c r="P33" s="326"/>
      <c r="Q33" s="326"/>
      <c r="S33" s="629"/>
    </row>
    <row r="34" spans="1:24" ht="12" customHeight="1">
      <c r="A34" s="326"/>
      <c r="B34" s="326"/>
      <c r="C34" s="326"/>
      <c r="D34" s="329" t="s">
        <v>3180</v>
      </c>
      <c r="E34" s="326"/>
      <c r="F34" s="883" t="s">
        <v>3226</v>
      </c>
      <c r="G34" s="329"/>
      <c r="H34" s="326"/>
      <c r="I34" s="883" t="s">
        <v>3226</v>
      </c>
      <c r="J34" s="1028"/>
      <c r="K34" s="883"/>
      <c r="L34" s="883" t="s">
        <v>3226</v>
      </c>
      <c r="M34" s="1028"/>
      <c r="N34" s="883"/>
      <c r="O34" s="883" t="s">
        <v>3226</v>
      </c>
      <c r="P34" s="326"/>
      <c r="Q34" s="883"/>
      <c r="R34" s="883" t="s">
        <v>3226</v>
      </c>
      <c r="S34" s="1028"/>
    </row>
    <row r="35" spans="1:24">
      <c r="B35" s="1991" t="s">
        <v>1138</v>
      </c>
      <c r="M35" s="661" t="s">
        <v>4437</v>
      </c>
      <c r="S35"/>
      <c r="V35"/>
      <c r="W35"/>
      <c r="X35"/>
    </row>
    <row r="36" spans="1:24" ht="22.5">
      <c r="A36" s="326"/>
      <c r="B36" s="1992" t="s">
        <v>4438</v>
      </c>
      <c r="C36" s="1993" t="s">
        <v>37</v>
      </c>
      <c r="D36" s="1994" t="s">
        <v>307</v>
      </c>
      <c r="E36" s="1994"/>
      <c r="F36" s="1994"/>
      <c r="G36" s="1994"/>
      <c r="S36"/>
      <c r="V36"/>
      <c r="W36"/>
      <c r="X36"/>
    </row>
    <row r="37" spans="1:24" ht="11.25" customHeight="1">
      <c r="A37" s="326"/>
      <c r="B37" s="1992" t="s">
        <v>4439</v>
      </c>
      <c r="C37" s="1993" t="s">
        <v>4440</v>
      </c>
      <c r="D37" s="1994" t="s">
        <v>307</v>
      </c>
      <c r="E37" s="1994"/>
      <c r="F37" s="1994"/>
      <c r="G37" s="1994"/>
      <c r="S37"/>
      <c r="V37"/>
      <c r="W37"/>
      <c r="X37"/>
    </row>
    <row r="38" spans="1:24" ht="15" customHeight="1">
      <c r="A38" s="326"/>
      <c r="B38" s="1992" t="s">
        <v>4441</v>
      </c>
      <c r="C38" s="1992" t="s">
        <v>4442</v>
      </c>
      <c r="D38" s="1994" t="s">
        <v>307</v>
      </c>
      <c r="E38" s="1994"/>
      <c r="F38" s="1994"/>
      <c r="G38" s="1994"/>
      <c r="S38"/>
      <c r="V38"/>
      <c r="W38"/>
      <c r="X38"/>
    </row>
    <row r="39" spans="1:24" ht="15" customHeight="1">
      <c r="A39" s="326"/>
      <c r="B39" s="1992" t="s">
        <v>4410</v>
      </c>
      <c r="C39" s="1993" t="s">
        <v>4443</v>
      </c>
      <c r="D39" s="1994" t="s">
        <v>4444</v>
      </c>
      <c r="E39" s="1994"/>
      <c r="F39" s="1994"/>
      <c r="G39" s="1994"/>
      <c r="S39"/>
      <c r="V39"/>
      <c r="W39"/>
      <c r="X39"/>
    </row>
    <row r="40" spans="1:24" ht="15" customHeight="1">
      <c r="A40" s="326"/>
      <c r="B40" s="1995"/>
      <c r="C40" s="1996"/>
      <c r="D40" s="1997"/>
      <c r="E40" s="1997"/>
      <c r="F40" s="1997"/>
      <c r="G40" s="1997"/>
    </row>
    <row r="41" spans="1:24" ht="14.25" customHeight="1">
      <c r="A41" s="326"/>
      <c r="B41" s="1106"/>
      <c r="C41" s="660"/>
      <c r="D41" s="1867"/>
      <c r="E41" s="1867"/>
      <c r="F41" s="1867"/>
      <c r="G41" s="1867"/>
    </row>
    <row r="42" spans="1:24">
      <c r="A42" s="326"/>
      <c r="B42" s="1995"/>
      <c r="C42" s="1996"/>
      <c r="D42" s="1997"/>
      <c r="E42" s="1997"/>
      <c r="F42" s="1997"/>
      <c r="G42" s="1997"/>
    </row>
    <row r="43" spans="1:24">
      <c r="B43" s="1106"/>
      <c r="C43" s="660"/>
      <c r="D43" s="1867"/>
      <c r="E43" s="1867"/>
      <c r="F43" s="1867"/>
      <c r="G43" s="1867"/>
    </row>
    <row r="44" spans="1:24">
      <c r="B44" s="1106"/>
      <c r="C44" s="660"/>
      <c r="D44" s="1867"/>
      <c r="E44" s="1867"/>
      <c r="F44" s="1867"/>
      <c r="G44" s="1867"/>
    </row>
    <row r="45" spans="1:24">
      <c r="B45" s="1106"/>
      <c r="C45" s="660"/>
      <c r="D45" s="1867"/>
      <c r="E45" s="1867"/>
      <c r="F45" s="1867"/>
      <c r="G45" s="1867"/>
    </row>
    <row r="46" spans="1:24">
      <c r="B46" s="1106"/>
      <c r="C46" s="660"/>
      <c r="D46" s="1867"/>
      <c r="E46" s="1867"/>
      <c r="F46" s="1867"/>
      <c r="G46" s="1867"/>
    </row>
    <row r="47" spans="1:24">
      <c r="B47" s="1106"/>
      <c r="C47" s="660"/>
      <c r="D47" s="1867"/>
      <c r="E47" s="1867"/>
      <c r="F47" s="1867"/>
      <c r="G47" s="1867"/>
    </row>
    <row r="48" spans="1:24">
      <c r="B48" s="1106"/>
      <c r="C48" s="660"/>
      <c r="D48" s="1867"/>
      <c r="E48" s="1867"/>
      <c r="F48" s="1867"/>
      <c r="G48" s="1867"/>
    </row>
    <row r="49" spans="2:7">
      <c r="B49" s="1106"/>
      <c r="C49" s="660"/>
      <c r="D49" s="1867"/>
      <c r="E49" s="1867"/>
      <c r="F49" s="1867"/>
      <c r="G49" s="1867"/>
    </row>
    <row r="50" spans="2:7">
      <c r="B50" s="1106"/>
      <c r="C50" s="660"/>
      <c r="D50" s="1867"/>
      <c r="E50" s="1867"/>
      <c r="F50" s="1867"/>
      <c r="G50" s="1867"/>
    </row>
    <row r="51" spans="2:7">
      <c r="B51" s="1106"/>
      <c r="C51" s="660"/>
      <c r="D51" s="1867"/>
      <c r="E51" s="1867"/>
      <c r="F51" s="1867"/>
      <c r="G51" s="1867"/>
    </row>
    <row r="52" spans="2:7">
      <c r="B52" s="1106"/>
      <c r="C52" s="660"/>
      <c r="D52" s="1867"/>
      <c r="E52" s="1867"/>
      <c r="F52" s="1867"/>
      <c r="G52" s="1867"/>
    </row>
    <row r="53" spans="2:7">
      <c r="B53" s="1106"/>
      <c r="C53" s="660"/>
      <c r="D53" s="1867"/>
      <c r="E53" s="1867"/>
      <c r="F53" s="1867"/>
      <c r="G53" s="1867"/>
    </row>
    <row r="54" spans="2:7">
      <c r="B54" s="1106"/>
      <c r="C54" s="660"/>
      <c r="D54" s="1867"/>
      <c r="E54" s="1867"/>
      <c r="F54" s="1867"/>
      <c r="G54" s="1867"/>
    </row>
    <row r="55" spans="2:7">
      <c r="B55" s="1106"/>
      <c r="C55" s="660"/>
      <c r="D55" s="1867"/>
      <c r="E55" s="1867"/>
      <c r="F55" s="1867"/>
      <c r="G55" s="1867"/>
    </row>
    <row r="56" spans="2:7">
      <c r="B56" s="1106"/>
      <c r="C56" s="660"/>
      <c r="D56" s="1867"/>
      <c r="E56" s="1867"/>
      <c r="F56" s="1867"/>
      <c r="G56" s="1867"/>
    </row>
    <row r="57" spans="2:7">
      <c r="B57" s="1106"/>
      <c r="C57" s="660"/>
      <c r="D57" s="1867"/>
      <c r="E57" s="1867"/>
      <c r="F57" s="1867"/>
      <c r="G57" s="1867"/>
    </row>
    <row r="58" spans="2:7">
      <c r="B58" s="1106"/>
      <c r="C58" s="660"/>
      <c r="D58" s="1867"/>
      <c r="E58" s="1867"/>
      <c r="F58" s="1867"/>
      <c r="G58" s="1867"/>
    </row>
    <row r="59" spans="2:7">
      <c r="B59" s="1106"/>
      <c r="C59" s="660"/>
      <c r="D59" s="1867"/>
      <c r="E59" s="1867"/>
      <c r="F59" s="1867"/>
      <c r="G59" s="1867"/>
    </row>
    <row r="60" spans="2:7">
      <c r="B60" s="1106"/>
      <c r="C60" s="660"/>
      <c r="D60" s="1867"/>
      <c r="E60" s="1867"/>
      <c r="F60" s="1867"/>
      <c r="G60" s="1867"/>
    </row>
    <row r="61" spans="2:7">
      <c r="B61" s="1106"/>
      <c r="C61" s="660"/>
      <c r="D61" s="1867"/>
      <c r="E61" s="1867"/>
      <c r="F61" s="1867"/>
      <c r="G61" s="1867"/>
    </row>
    <row r="62" spans="2:7">
      <c r="B62" s="1106"/>
      <c r="C62" s="660"/>
      <c r="D62" s="1867"/>
      <c r="E62" s="1867"/>
      <c r="F62" s="1867"/>
      <c r="G62" s="1867"/>
    </row>
    <row r="63" spans="2:7">
      <c r="B63" s="1106"/>
      <c r="C63" s="660"/>
      <c r="D63" s="1867"/>
      <c r="E63" s="1867"/>
      <c r="F63" s="1867"/>
      <c r="G63" s="1867"/>
    </row>
    <row r="64" spans="2:7">
      <c r="B64" s="1106"/>
      <c r="C64" s="660"/>
      <c r="D64" s="1867"/>
      <c r="E64" s="1867"/>
      <c r="F64" s="1867"/>
      <c r="G64" s="1867"/>
    </row>
  </sheetData>
  <mergeCells count="7">
    <mergeCell ref="Q4:R4"/>
    <mergeCell ref="A32:D32"/>
    <mergeCell ref="C4:D4"/>
    <mergeCell ref="E4:F4"/>
    <mergeCell ref="H4:I4"/>
    <mergeCell ref="K4:L4"/>
    <mergeCell ref="N4:O4"/>
  </mergeCells>
  <pageMargins left="0.7" right="0.7" top="0.75" bottom="0.75" header="0.3" footer="0.3"/>
  <pageSetup orientation="portrait" r:id="rId1"/>
</worksheet>
</file>

<file path=xl/worksheets/sheet30.xml><?xml version="1.0" encoding="utf-8"?>
<worksheet xmlns="http://schemas.openxmlformats.org/spreadsheetml/2006/main" xmlns:r="http://schemas.openxmlformats.org/officeDocument/2006/relationships">
  <sheetPr>
    <tabColor rgb="FF92D050"/>
    <pageSetUpPr fitToPage="1"/>
  </sheetPr>
  <dimension ref="A1:Y1869"/>
  <sheetViews>
    <sheetView view="pageLayout" zoomScaleNormal="100" workbookViewId="0">
      <selection activeCell="G7" sqref="G7"/>
    </sheetView>
  </sheetViews>
  <sheetFormatPr defaultRowHeight="12"/>
  <cols>
    <col min="1" max="1" width="7.5703125" style="2740" customWidth="1"/>
    <col min="2" max="2" width="24" style="2784" customWidth="1"/>
    <col min="3" max="3" width="1" style="2749" customWidth="1"/>
    <col min="4" max="4" width="2" style="2797" customWidth="1"/>
    <col min="5" max="5" width="1.28515625" style="2746" customWidth="1"/>
    <col min="6" max="6" width="2" style="2798" customWidth="1"/>
    <col min="7" max="7" width="1.28515625" style="2746" customWidth="1"/>
    <col min="8" max="8" width="2" style="2746" customWidth="1"/>
    <col min="9" max="9" width="1.28515625" style="2746" customWidth="1"/>
    <col min="10" max="10" width="2" style="2746" customWidth="1"/>
    <col min="11" max="11" width="1.28515625" style="2746" customWidth="1"/>
    <col min="12" max="12" width="2" style="2746" customWidth="1"/>
    <col min="13" max="13" width="1.28515625" style="2746" customWidth="1"/>
    <col min="14" max="14" width="11.7109375" style="2746" customWidth="1"/>
    <col min="15" max="15" width="1.28515625" style="2746" customWidth="1"/>
    <col min="16" max="16" width="4.5703125" style="2746" bestFit="1" customWidth="1"/>
    <col min="17" max="17" width="15.42578125" style="2746" customWidth="1"/>
    <col min="18" max="18" width="27.5703125" style="2746" customWidth="1"/>
    <col min="19" max="19" width="13.42578125" style="2746" customWidth="1"/>
    <col min="20" max="20" width="6" style="2746" customWidth="1"/>
    <col min="21" max="21" width="13.28515625" style="2753" bestFit="1" customWidth="1"/>
    <col min="22" max="22" width="33" style="2746" bestFit="1" customWidth="1"/>
    <col min="23" max="256" width="9.140625" style="2746"/>
    <col min="257" max="257" width="7.5703125" style="2746" customWidth="1"/>
    <col min="258" max="258" width="24" style="2746" customWidth="1"/>
    <col min="259" max="259" width="1" style="2746" customWidth="1"/>
    <col min="260" max="260" width="2" style="2746" customWidth="1"/>
    <col min="261" max="261" width="1.28515625" style="2746" customWidth="1"/>
    <col min="262" max="262" width="2" style="2746" customWidth="1"/>
    <col min="263" max="263" width="1.28515625" style="2746" customWidth="1"/>
    <col min="264" max="264" width="2" style="2746" customWidth="1"/>
    <col min="265" max="265" width="1.28515625" style="2746" customWidth="1"/>
    <col min="266" max="266" width="2" style="2746" customWidth="1"/>
    <col min="267" max="267" width="1.28515625" style="2746" customWidth="1"/>
    <col min="268" max="268" width="2" style="2746" customWidth="1"/>
    <col min="269" max="269" width="1.28515625" style="2746" customWidth="1"/>
    <col min="270" max="270" width="11.7109375" style="2746" customWidth="1"/>
    <col min="271" max="271" width="1.28515625" style="2746" customWidth="1"/>
    <col min="272" max="272" width="4.5703125" style="2746" bestFit="1" customWidth="1"/>
    <col min="273" max="273" width="15.42578125" style="2746" customWidth="1"/>
    <col min="274" max="274" width="27.5703125" style="2746" customWidth="1"/>
    <col min="275" max="275" width="13.42578125" style="2746" customWidth="1"/>
    <col min="276" max="276" width="6" style="2746" customWidth="1"/>
    <col min="277" max="277" width="13.28515625" style="2746" bestFit="1" customWidth="1"/>
    <col min="278" max="278" width="33" style="2746" bestFit="1" customWidth="1"/>
    <col min="279" max="512" width="9.140625" style="2746"/>
    <col min="513" max="513" width="7.5703125" style="2746" customWidth="1"/>
    <col min="514" max="514" width="24" style="2746" customWidth="1"/>
    <col min="515" max="515" width="1" style="2746" customWidth="1"/>
    <col min="516" max="516" width="2" style="2746" customWidth="1"/>
    <col min="517" max="517" width="1.28515625" style="2746" customWidth="1"/>
    <col min="518" max="518" width="2" style="2746" customWidth="1"/>
    <col min="519" max="519" width="1.28515625" style="2746" customWidth="1"/>
    <col min="520" max="520" width="2" style="2746" customWidth="1"/>
    <col min="521" max="521" width="1.28515625" style="2746" customWidth="1"/>
    <col min="522" max="522" width="2" style="2746" customWidth="1"/>
    <col min="523" max="523" width="1.28515625" style="2746" customWidth="1"/>
    <col min="524" max="524" width="2" style="2746" customWidth="1"/>
    <col min="525" max="525" width="1.28515625" style="2746" customWidth="1"/>
    <col min="526" max="526" width="11.7109375" style="2746" customWidth="1"/>
    <col min="527" max="527" width="1.28515625" style="2746" customWidth="1"/>
    <col min="528" max="528" width="4.5703125" style="2746" bestFit="1" customWidth="1"/>
    <col min="529" max="529" width="15.42578125" style="2746" customWidth="1"/>
    <col min="530" max="530" width="27.5703125" style="2746" customWidth="1"/>
    <col min="531" max="531" width="13.42578125" style="2746" customWidth="1"/>
    <col min="532" max="532" width="6" style="2746" customWidth="1"/>
    <col min="533" max="533" width="13.28515625" style="2746" bestFit="1" customWidth="1"/>
    <col min="534" max="534" width="33" style="2746" bestFit="1" customWidth="1"/>
    <col min="535" max="768" width="9.140625" style="2746"/>
    <col min="769" max="769" width="7.5703125" style="2746" customWidth="1"/>
    <col min="770" max="770" width="24" style="2746" customWidth="1"/>
    <col min="771" max="771" width="1" style="2746" customWidth="1"/>
    <col min="772" max="772" width="2" style="2746" customWidth="1"/>
    <col min="773" max="773" width="1.28515625" style="2746" customWidth="1"/>
    <col min="774" max="774" width="2" style="2746" customWidth="1"/>
    <col min="775" max="775" width="1.28515625" style="2746" customWidth="1"/>
    <col min="776" max="776" width="2" style="2746" customWidth="1"/>
    <col min="777" max="777" width="1.28515625" style="2746" customWidth="1"/>
    <col min="778" max="778" width="2" style="2746" customWidth="1"/>
    <col min="779" max="779" width="1.28515625" style="2746" customWidth="1"/>
    <col min="780" max="780" width="2" style="2746" customWidth="1"/>
    <col min="781" max="781" width="1.28515625" style="2746" customWidth="1"/>
    <col min="782" max="782" width="11.7109375" style="2746" customWidth="1"/>
    <col min="783" max="783" width="1.28515625" style="2746" customWidth="1"/>
    <col min="784" max="784" width="4.5703125" style="2746" bestFit="1" customWidth="1"/>
    <col min="785" max="785" width="15.42578125" style="2746" customWidth="1"/>
    <col min="786" max="786" width="27.5703125" style="2746" customWidth="1"/>
    <col min="787" max="787" width="13.42578125" style="2746" customWidth="1"/>
    <col min="788" max="788" width="6" style="2746" customWidth="1"/>
    <col min="789" max="789" width="13.28515625" style="2746" bestFit="1" customWidth="1"/>
    <col min="790" max="790" width="33" style="2746" bestFit="1" customWidth="1"/>
    <col min="791" max="1024" width="9.140625" style="2746"/>
    <col min="1025" max="1025" width="7.5703125" style="2746" customWidth="1"/>
    <col min="1026" max="1026" width="24" style="2746" customWidth="1"/>
    <col min="1027" max="1027" width="1" style="2746" customWidth="1"/>
    <col min="1028" max="1028" width="2" style="2746" customWidth="1"/>
    <col min="1029" max="1029" width="1.28515625" style="2746" customWidth="1"/>
    <col min="1030" max="1030" width="2" style="2746" customWidth="1"/>
    <col min="1031" max="1031" width="1.28515625" style="2746" customWidth="1"/>
    <col min="1032" max="1032" width="2" style="2746" customWidth="1"/>
    <col min="1033" max="1033" width="1.28515625" style="2746" customWidth="1"/>
    <col min="1034" max="1034" width="2" style="2746" customWidth="1"/>
    <col min="1035" max="1035" width="1.28515625" style="2746" customWidth="1"/>
    <col min="1036" max="1036" width="2" style="2746" customWidth="1"/>
    <col min="1037" max="1037" width="1.28515625" style="2746" customWidth="1"/>
    <col min="1038" max="1038" width="11.7109375" style="2746" customWidth="1"/>
    <col min="1039" max="1039" width="1.28515625" style="2746" customWidth="1"/>
    <col min="1040" max="1040" width="4.5703125" style="2746" bestFit="1" customWidth="1"/>
    <col min="1041" max="1041" width="15.42578125" style="2746" customWidth="1"/>
    <col min="1042" max="1042" width="27.5703125" style="2746" customWidth="1"/>
    <col min="1043" max="1043" width="13.42578125" style="2746" customWidth="1"/>
    <col min="1044" max="1044" width="6" style="2746" customWidth="1"/>
    <col min="1045" max="1045" width="13.28515625" style="2746" bestFit="1" customWidth="1"/>
    <col min="1046" max="1046" width="33" style="2746" bestFit="1" customWidth="1"/>
    <col min="1047" max="1280" width="9.140625" style="2746"/>
    <col min="1281" max="1281" width="7.5703125" style="2746" customWidth="1"/>
    <col min="1282" max="1282" width="24" style="2746" customWidth="1"/>
    <col min="1283" max="1283" width="1" style="2746" customWidth="1"/>
    <col min="1284" max="1284" width="2" style="2746" customWidth="1"/>
    <col min="1285" max="1285" width="1.28515625" style="2746" customWidth="1"/>
    <col min="1286" max="1286" width="2" style="2746" customWidth="1"/>
    <col min="1287" max="1287" width="1.28515625" style="2746" customWidth="1"/>
    <col min="1288" max="1288" width="2" style="2746" customWidth="1"/>
    <col min="1289" max="1289" width="1.28515625" style="2746" customWidth="1"/>
    <col min="1290" max="1290" width="2" style="2746" customWidth="1"/>
    <col min="1291" max="1291" width="1.28515625" style="2746" customWidth="1"/>
    <col min="1292" max="1292" width="2" style="2746" customWidth="1"/>
    <col min="1293" max="1293" width="1.28515625" style="2746" customWidth="1"/>
    <col min="1294" max="1294" width="11.7109375" style="2746" customWidth="1"/>
    <col min="1295" max="1295" width="1.28515625" style="2746" customWidth="1"/>
    <col min="1296" max="1296" width="4.5703125" style="2746" bestFit="1" customWidth="1"/>
    <col min="1297" max="1297" width="15.42578125" style="2746" customWidth="1"/>
    <col min="1298" max="1298" width="27.5703125" style="2746" customWidth="1"/>
    <col min="1299" max="1299" width="13.42578125" style="2746" customWidth="1"/>
    <col min="1300" max="1300" width="6" style="2746" customWidth="1"/>
    <col min="1301" max="1301" width="13.28515625" style="2746" bestFit="1" customWidth="1"/>
    <col min="1302" max="1302" width="33" style="2746" bestFit="1" customWidth="1"/>
    <col min="1303" max="1536" width="9.140625" style="2746"/>
    <col min="1537" max="1537" width="7.5703125" style="2746" customWidth="1"/>
    <col min="1538" max="1538" width="24" style="2746" customWidth="1"/>
    <col min="1539" max="1539" width="1" style="2746" customWidth="1"/>
    <col min="1540" max="1540" width="2" style="2746" customWidth="1"/>
    <col min="1541" max="1541" width="1.28515625" style="2746" customWidth="1"/>
    <col min="1542" max="1542" width="2" style="2746" customWidth="1"/>
    <col min="1543" max="1543" width="1.28515625" style="2746" customWidth="1"/>
    <col min="1544" max="1544" width="2" style="2746" customWidth="1"/>
    <col min="1545" max="1545" width="1.28515625" style="2746" customWidth="1"/>
    <col min="1546" max="1546" width="2" style="2746" customWidth="1"/>
    <col min="1547" max="1547" width="1.28515625" style="2746" customWidth="1"/>
    <col min="1548" max="1548" width="2" style="2746" customWidth="1"/>
    <col min="1549" max="1549" width="1.28515625" style="2746" customWidth="1"/>
    <col min="1550" max="1550" width="11.7109375" style="2746" customWidth="1"/>
    <col min="1551" max="1551" width="1.28515625" style="2746" customWidth="1"/>
    <col min="1552" max="1552" width="4.5703125" style="2746" bestFit="1" customWidth="1"/>
    <col min="1553" max="1553" width="15.42578125" style="2746" customWidth="1"/>
    <col min="1554" max="1554" width="27.5703125" style="2746" customWidth="1"/>
    <col min="1555" max="1555" width="13.42578125" style="2746" customWidth="1"/>
    <col min="1556" max="1556" width="6" style="2746" customWidth="1"/>
    <col min="1557" max="1557" width="13.28515625" style="2746" bestFit="1" customWidth="1"/>
    <col min="1558" max="1558" width="33" style="2746" bestFit="1" customWidth="1"/>
    <col min="1559" max="1792" width="9.140625" style="2746"/>
    <col min="1793" max="1793" width="7.5703125" style="2746" customWidth="1"/>
    <col min="1794" max="1794" width="24" style="2746" customWidth="1"/>
    <col min="1795" max="1795" width="1" style="2746" customWidth="1"/>
    <col min="1796" max="1796" width="2" style="2746" customWidth="1"/>
    <col min="1797" max="1797" width="1.28515625" style="2746" customWidth="1"/>
    <col min="1798" max="1798" width="2" style="2746" customWidth="1"/>
    <col min="1799" max="1799" width="1.28515625" style="2746" customWidth="1"/>
    <col min="1800" max="1800" width="2" style="2746" customWidth="1"/>
    <col min="1801" max="1801" width="1.28515625" style="2746" customWidth="1"/>
    <col min="1802" max="1802" width="2" style="2746" customWidth="1"/>
    <col min="1803" max="1803" width="1.28515625" style="2746" customWidth="1"/>
    <col min="1804" max="1804" width="2" style="2746" customWidth="1"/>
    <col min="1805" max="1805" width="1.28515625" style="2746" customWidth="1"/>
    <col min="1806" max="1806" width="11.7109375" style="2746" customWidth="1"/>
    <col min="1807" max="1807" width="1.28515625" style="2746" customWidth="1"/>
    <col min="1808" max="1808" width="4.5703125" style="2746" bestFit="1" customWidth="1"/>
    <col min="1809" max="1809" width="15.42578125" style="2746" customWidth="1"/>
    <col min="1810" max="1810" width="27.5703125" style="2746" customWidth="1"/>
    <col min="1811" max="1811" width="13.42578125" style="2746" customWidth="1"/>
    <col min="1812" max="1812" width="6" style="2746" customWidth="1"/>
    <col min="1813" max="1813" width="13.28515625" style="2746" bestFit="1" customWidth="1"/>
    <col min="1814" max="1814" width="33" style="2746" bestFit="1" customWidth="1"/>
    <col min="1815" max="2048" width="9.140625" style="2746"/>
    <col min="2049" max="2049" width="7.5703125" style="2746" customWidth="1"/>
    <col min="2050" max="2050" width="24" style="2746" customWidth="1"/>
    <col min="2051" max="2051" width="1" style="2746" customWidth="1"/>
    <col min="2052" max="2052" width="2" style="2746" customWidth="1"/>
    <col min="2053" max="2053" width="1.28515625" style="2746" customWidth="1"/>
    <col min="2054" max="2054" width="2" style="2746" customWidth="1"/>
    <col min="2055" max="2055" width="1.28515625" style="2746" customWidth="1"/>
    <col min="2056" max="2056" width="2" style="2746" customWidth="1"/>
    <col min="2057" max="2057" width="1.28515625" style="2746" customWidth="1"/>
    <col min="2058" max="2058" width="2" style="2746" customWidth="1"/>
    <col min="2059" max="2059" width="1.28515625" style="2746" customWidth="1"/>
    <col min="2060" max="2060" width="2" style="2746" customWidth="1"/>
    <col min="2061" max="2061" width="1.28515625" style="2746" customWidth="1"/>
    <col min="2062" max="2062" width="11.7109375" style="2746" customWidth="1"/>
    <col min="2063" max="2063" width="1.28515625" style="2746" customWidth="1"/>
    <col min="2064" max="2064" width="4.5703125" style="2746" bestFit="1" customWidth="1"/>
    <col min="2065" max="2065" width="15.42578125" style="2746" customWidth="1"/>
    <col min="2066" max="2066" width="27.5703125" style="2746" customWidth="1"/>
    <col min="2067" max="2067" width="13.42578125" style="2746" customWidth="1"/>
    <col min="2068" max="2068" width="6" style="2746" customWidth="1"/>
    <col min="2069" max="2069" width="13.28515625" style="2746" bestFit="1" customWidth="1"/>
    <col min="2070" max="2070" width="33" style="2746" bestFit="1" customWidth="1"/>
    <col min="2071" max="2304" width="9.140625" style="2746"/>
    <col min="2305" max="2305" width="7.5703125" style="2746" customWidth="1"/>
    <col min="2306" max="2306" width="24" style="2746" customWidth="1"/>
    <col min="2307" max="2307" width="1" style="2746" customWidth="1"/>
    <col min="2308" max="2308" width="2" style="2746" customWidth="1"/>
    <col min="2309" max="2309" width="1.28515625" style="2746" customWidth="1"/>
    <col min="2310" max="2310" width="2" style="2746" customWidth="1"/>
    <col min="2311" max="2311" width="1.28515625" style="2746" customWidth="1"/>
    <col min="2312" max="2312" width="2" style="2746" customWidth="1"/>
    <col min="2313" max="2313" width="1.28515625" style="2746" customWidth="1"/>
    <col min="2314" max="2314" width="2" style="2746" customWidth="1"/>
    <col min="2315" max="2315" width="1.28515625" style="2746" customWidth="1"/>
    <col min="2316" max="2316" width="2" style="2746" customWidth="1"/>
    <col min="2317" max="2317" width="1.28515625" style="2746" customWidth="1"/>
    <col min="2318" max="2318" width="11.7109375" style="2746" customWidth="1"/>
    <col min="2319" max="2319" width="1.28515625" style="2746" customWidth="1"/>
    <col min="2320" max="2320" width="4.5703125" style="2746" bestFit="1" customWidth="1"/>
    <col min="2321" max="2321" width="15.42578125" style="2746" customWidth="1"/>
    <col min="2322" max="2322" width="27.5703125" style="2746" customWidth="1"/>
    <col min="2323" max="2323" width="13.42578125" style="2746" customWidth="1"/>
    <col min="2324" max="2324" width="6" style="2746" customWidth="1"/>
    <col min="2325" max="2325" width="13.28515625" style="2746" bestFit="1" customWidth="1"/>
    <col min="2326" max="2326" width="33" style="2746" bestFit="1" customWidth="1"/>
    <col min="2327" max="2560" width="9.140625" style="2746"/>
    <col min="2561" max="2561" width="7.5703125" style="2746" customWidth="1"/>
    <col min="2562" max="2562" width="24" style="2746" customWidth="1"/>
    <col min="2563" max="2563" width="1" style="2746" customWidth="1"/>
    <col min="2564" max="2564" width="2" style="2746" customWidth="1"/>
    <col min="2565" max="2565" width="1.28515625" style="2746" customWidth="1"/>
    <col min="2566" max="2566" width="2" style="2746" customWidth="1"/>
    <col min="2567" max="2567" width="1.28515625" style="2746" customWidth="1"/>
    <col min="2568" max="2568" width="2" style="2746" customWidth="1"/>
    <col min="2569" max="2569" width="1.28515625" style="2746" customWidth="1"/>
    <col min="2570" max="2570" width="2" style="2746" customWidth="1"/>
    <col min="2571" max="2571" width="1.28515625" style="2746" customWidth="1"/>
    <col min="2572" max="2572" width="2" style="2746" customWidth="1"/>
    <col min="2573" max="2573" width="1.28515625" style="2746" customWidth="1"/>
    <col min="2574" max="2574" width="11.7109375" style="2746" customWidth="1"/>
    <col min="2575" max="2575" width="1.28515625" style="2746" customWidth="1"/>
    <col min="2576" max="2576" width="4.5703125" style="2746" bestFit="1" customWidth="1"/>
    <col min="2577" max="2577" width="15.42578125" style="2746" customWidth="1"/>
    <col min="2578" max="2578" width="27.5703125" style="2746" customWidth="1"/>
    <col min="2579" max="2579" width="13.42578125" style="2746" customWidth="1"/>
    <col min="2580" max="2580" width="6" style="2746" customWidth="1"/>
    <col min="2581" max="2581" width="13.28515625" style="2746" bestFit="1" customWidth="1"/>
    <col min="2582" max="2582" width="33" style="2746" bestFit="1" customWidth="1"/>
    <col min="2583" max="2816" width="9.140625" style="2746"/>
    <col min="2817" max="2817" width="7.5703125" style="2746" customWidth="1"/>
    <col min="2818" max="2818" width="24" style="2746" customWidth="1"/>
    <col min="2819" max="2819" width="1" style="2746" customWidth="1"/>
    <col min="2820" max="2820" width="2" style="2746" customWidth="1"/>
    <col min="2821" max="2821" width="1.28515625" style="2746" customWidth="1"/>
    <col min="2822" max="2822" width="2" style="2746" customWidth="1"/>
    <col min="2823" max="2823" width="1.28515625" style="2746" customWidth="1"/>
    <col min="2824" max="2824" width="2" style="2746" customWidth="1"/>
    <col min="2825" max="2825" width="1.28515625" style="2746" customWidth="1"/>
    <col min="2826" max="2826" width="2" style="2746" customWidth="1"/>
    <col min="2827" max="2827" width="1.28515625" style="2746" customWidth="1"/>
    <col min="2828" max="2828" width="2" style="2746" customWidth="1"/>
    <col min="2829" max="2829" width="1.28515625" style="2746" customWidth="1"/>
    <col min="2830" max="2830" width="11.7109375" style="2746" customWidth="1"/>
    <col min="2831" max="2831" width="1.28515625" style="2746" customWidth="1"/>
    <col min="2832" max="2832" width="4.5703125" style="2746" bestFit="1" customWidth="1"/>
    <col min="2833" max="2833" width="15.42578125" style="2746" customWidth="1"/>
    <col min="2834" max="2834" width="27.5703125" style="2746" customWidth="1"/>
    <col min="2835" max="2835" width="13.42578125" style="2746" customWidth="1"/>
    <col min="2836" max="2836" width="6" style="2746" customWidth="1"/>
    <col min="2837" max="2837" width="13.28515625" style="2746" bestFit="1" customWidth="1"/>
    <col min="2838" max="2838" width="33" style="2746" bestFit="1" customWidth="1"/>
    <col min="2839" max="3072" width="9.140625" style="2746"/>
    <col min="3073" max="3073" width="7.5703125" style="2746" customWidth="1"/>
    <col min="3074" max="3074" width="24" style="2746" customWidth="1"/>
    <col min="3075" max="3075" width="1" style="2746" customWidth="1"/>
    <col min="3076" max="3076" width="2" style="2746" customWidth="1"/>
    <col min="3077" max="3077" width="1.28515625" style="2746" customWidth="1"/>
    <col min="3078" max="3078" width="2" style="2746" customWidth="1"/>
    <col min="3079" max="3079" width="1.28515625" style="2746" customWidth="1"/>
    <col min="3080" max="3080" width="2" style="2746" customWidth="1"/>
    <col min="3081" max="3081" width="1.28515625" style="2746" customWidth="1"/>
    <col min="3082" max="3082" width="2" style="2746" customWidth="1"/>
    <col min="3083" max="3083" width="1.28515625" style="2746" customWidth="1"/>
    <col min="3084" max="3084" width="2" style="2746" customWidth="1"/>
    <col min="3085" max="3085" width="1.28515625" style="2746" customWidth="1"/>
    <col min="3086" max="3086" width="11.7109375" style="2746" customWidth="1"/>
    <col min="3087" max="3087" width="1.28515625" style="2746" customWidth="1"/>
    <col min="3088" max="3088" width="4.5703125" style="2746" bestFit="1" customWidth="1"/>
    <col min="3089" max="3089" width="15.42578125" style="2746" customWidth="1"/>
    <col min="3090" max="3090" width="27.5703125" style="2746" customWidth="1"/>
    <col min="3091" max="3091" width="13.42578125" style="2746" customWidth="1"/>
    <col min="3092" max="3092" width="6" style="2746" customWidth="1"/>
    <col min="3093" max="3093" width="13.28515625" style="2746" bestFit="1" customWidth="1"/>
    <col min="3094" max="3094" width="33" style="2746" bestFit="1" customWidth="1"/>
    <col min="3095" max="3328" width="9.140625" style="2746"/>
    <col min="3329" max="3329" width="7.5703125" style="2746" customWidth="1"/>
    <col min="3330" max="3330" width="24" style="2746" customWidth="1"/>
    <col min="3331" max="3331" width="1" style="2746" customWidth="1"/>
    <col min="3332" max="3332" width="2" style="2746" customWidth="1"/>
    <col min="3333" max="3333" width="1.28515625" style="2746" customWidth="1"/>
    <col min="3334" max="3334" width="2" style="2746" customWidth="1"/>
    <col min="3335" max="3335" width="1.28515625" style="2746" customWidth="1"/>
    <col min="3336" max="3336" width="2" style="2746" customWidth="1"/>
    <col min="3337" max="3337" width="1.28515625" style="2746" customWidth="1"/>
    <col min="3338" max="3338" width="2" style="2746" customWidth="1"/>
    <col min="3339" max="3339" width="1.28515625" style="2746" customWidth="1"/>
    <col min="3340" max="3340" width="2" style="2746" customWidth="1"/>
    <col min="3341" max="3341" width="1.28515625" style="2746" customWidth="1"/>
    <col min="3342" max="3342" width="11.7109375" style="2746" customWidth="1"/>
    <col min="3343" max="3343" width="1.28515625" style="2746" customWidth="1"/>
    <col min="3344" max="3344" width="4.5703125" style="2746" bestFit="1" customWidth="1"/>
    <col min="3345" max="3345" width="15.42578125" style="2746" customWidth="1"/>
    <col min="3346" max="3346" width="27.5703125" style="2746" customWidth="1"/>
    <col min="3347" max="3347" width="13.42578125" style="2746" customWidth="1"/>
    <col min="3348" max="3348" width="6" style="2746" customWidth="1"/>
    <col min="3349" max="3349" width="13.28515625" style="2746" bestFit="1" customWidth="1"/>
    <col min="3350" max="3350" width="33" style="2746" bestFit="1" customWidth="1"/>
    <col min="3351" max="3584" width="9.140625" style="2746"/>
    <col min="3585" max="3585" width="7.5703125" style="2746" customWidth="1"/>
    <col min="3586" max="3586" width="24" style="2746" customWidth="1"/>
    <col min="3587" max="3587" width="1" style="2746" customWidth="1"/>
    <col min="3588" max="3588" width="2" style="2746" customWidth="1"/>
    <col min="3589" max="3589" width="1.28515625" style="2746" customWidth="1"/>
    <col min="3590" max="3590" width="2" style="2746" customWidth="1"/>
    <col min="3591" max="3591" width="1.28515625" style="2746" customWidth="1"/>
    <col min="3592" max="3592" width="2" style="2746" customWidth="1"/>
    <col min="3593" max="3593" width="1.28515625" style="2746" customWidth="1"/>
    <col min="3594" max="3594" width="2" style="2746" customWidth="1"/>
    <col min="3595" max="3595" width="1.28515625" style="2746" customWidth="1"/>
    <col min="3596" max="3596" width="2" style="2746" customWidth="1"/>
    <col min="3597" max="3597" width="1.28515625" style="2746" customWidth="1"/>
    <col min="3598" max="3598" width="11.7109375" style="2746" customWidth="1"/>
    <col min="3599" max="3599" width="1.28515625" style="2746" customWidth="1"/>
    <col min="3600" max="3600" width="4.5703125" style="2746" bestFit="1" customWidth="1"/>
    <col min="3601" max="3601" width="15.42578125" style="2746" customWidth="1"/>
    <col min="3602" max="3602" width="27.5703125" style="2746" customWidth="1"/>
    <col min="3603" max="3603" width="13.42578125" style="2746" customWidth="1"/>
    <col min="3604" max="3604" width="6" style="2746" customWidth="1"/>
    <col min="3605" max="3605" width="13.28515625" style="2746" bestFit="1" customWidth="1"/>
    <col min="3606" max="3606" width="33" style="2746" bestFit="1" customWidth="1"/>
    <col min="3607" max="3840" width="9.140625" style="2746"/>
    <col min="3841" max="3841" width="7.5703125" style="2746" customWidth="1"/>
    <col min="3842" max="3842" width="24" style="2746" customWidth="1"/>
    <col min="3843" max="3843" width="1" style="2746" customWidth="1"/>
    <col min="3844" max="3844" width="2" style="2746" customWidth="1"/>
    <col min="3845" max="3845" width="1.28515625" style="2746" customWidth="1"/>
    <col min="3846" max="3846" width="2" style="2746" customWidth="1"/>
    <col min="3847" max="3847" width="1.28515625" style="2746" customWidth="1"/>
    <col min="3848" max="3848" width="2" style="2746" customWidth="1"/>
    <col min="3849" max="3849" width="1.28515625" style="2746" customWidth="1"/>
    <col min="3850" max="3850" width="2" style="2746" customWidth="1"/>
    <col min="3851" max="3851" width="1.28515625" style="2746" customWidth="1"/>
    <col min="3852" max="3852" width="2" style="2746" customWidth="1"/>
    <col min="3853" max="3853" width="1.28515625" style="2746" customWidth="1"/>
    <col min="3854" max="3854" width="11.7109375" style="2746" customWidth="1"/>
    <col min="3855" max="3855" width="1.28515625" style="2746" customWidth="1"/>
    <col min="3856" max="3856" width="4.5703125" style="2746" bestFit="1" customWidth="1"/>
    <col min="3857" max="3857" width="15.42578125" style="2746" customWidth="1"/>
    <col min="3858" max="3858" width="27.5703125" style="2746" customWidth="1"/>
    <col min="3859" max="3859" width="13.42578125" style="2746" customWidth="1"/>
    <col min="3860" max="3860" width="6" style="2746" customWidth="1"/>
    <col min="3861" max="3861" width="13.28515625" style="2746" bestFit="1" customWidth="1"/>
    <col min="3862" max="3862" width="33" style="2746" bestFit="1" customWidth="1"/>
    <col min="3863" max="4096" width="9.140625" style="2746"/>
    <col min="4097" max="4097" width="7.5703125" style="2746" customWidth="1"/>
    <col min="4098" max="4098" width="24" style="2746" customWidth="1"/>
    <col min="4099" max="4099" width="1" style="2746" customWidth="1"/>
    <col min="4100" max="4100" width="2" style="2746" customWidth="1"/>
    <col min="4101" max="4101" width="1.28515625" style="2746" customWidth="1"/>
    <col min="4102" max="4102" width="2" style="2746" customWidth="1"/>
    <col min="4103" max="4103" width="1.28515625" style="2746" customWidth="1"/>
    <col min="4104" max="4104" width="2" style="2746" customWidth="1"/>
    <col min="4105" max="4105" width="1.28515625" style="2746" customWidth="1"/>
    <col min="4106" max="4106" width="2" style="2746" customWidth="1"/>
    <col min="4107" max="4107" width="1.28515625" style="2746" customWidth="1"/>
    <col min="4108" max="4108" width="2" style="2746" customWidth="1"/>
    <col min="4109" max="4109" width="1.28515625" style="2746" customWidth="1"/>
    <col min="4110" max="4110" width="11.7109375" style="2746" customWidth="1"/>
    <col min="4111" max="4111" width="1.28515625" style="2746" customWidth="1"/>
    <col min="4112" max="4112" width="4.5703125" style="2746" bestFit="1" customWidth="1"/>
    <col min="4113" max="4113" width="15.42578125" style="2746" customWidth="1"/>
    <col min="4114" max="4114" width="27.5703125" style="2746" customWidth="1"/>
    <col min="4115" max="4115" width="13.42578125" style="2746" customWidth="1"/>
    <col min="4116" max="4116" width="6" style="2746" customWidth="1"/>
    <col min="4117" max="4117" width="13.28515625" style="2746" bestFit="1" customWidth="1"/>
    <col min="4118" max="4118" width="33" style="2746" bestFit="1" customWidth="1"/>
    <col min="4119" max="4352" width="9.140625" style="2746"/>
    <col min="4353" max="4353" width="7.5703125" style="2746" customWidth="1"/>
    <col min="4354" max="4354" width="24" style="2746" customWidth="1"/>
    <col min="4355" max="4355" width="1" style="2746" customWidth="1"/>
    <col min="4356" max="4356" width="2" style="2746" customWidth="1"/>
    <col min="4357" max="4357" width="1.28515625" style="2746" customWidth="1"/>
    <col min="4358" max="4358" width="2" style="2746" customWidth="1"/>
    <col min="4359" max="4359" width="1.28515625" style="2746" customWidth="1"/>
    <col min="4360" max="4360" width="2" style="2746" customWidth="1"/>
    <col min="4361" max="4361" width="1.28515625" style="2746" customWidth="1"/>
    <col min="4362" max="4362" width="2" style="2746" customWidth="1"/>
    <col min="4363" max="4363" width="1.28515625" style="2746" customWidth="1"/>
    <col min="4364" max="4364" width="2" style="2746" customWidth="1"/>
    <col min="4365" max="4365" width="1.28515625" style="2746" customWidth="1"/>
    <col min="4366" max="4366" width="11.7109375" style="2746" customWidth="1"/>
    <col min="4367" max="4367" width="1.28515625" style="2746" customWidth="1"/>
    <col min="4368" max="4368" width="4.5703125" style="2746" bestFit="1" customWidth="1"/>
    <col min="4369" max="4369" width="15.42578125" style="2746" customWidth="1"/>
    <col min="4370" max="4370" width="27.5703125" style="2746" customWidth="1"/>
    <col min="4371" max="4371" width="13.42578125" style="2746" customWidth="1"/>
    <col min="4372" max="4372" width="6" style="2746" customWidth="1"/>
    <col min="4373" max="4373" width="13.28515625" style="2746" bestFit="1" customWidth="1"/>
    <col min="4374" max="4374" width="33" style="2746" bestFit="1" customWidth="1"/>
    <col min="4375" max="4608" width="9.140625" style="2746"/>
    <col min="4609" max="4609" width="7.5703125" style="2746" customWidth="1"/>
    <col min="4610" max="4610" width="24" style="2746" customWidth="1"/>
    <col min="4611" max="4611" width="1" style="2746" customWidth="1"/>
    <col min="4612" max="4612" width="2" style="2746" customWidth="1"/>
    <col min="4613" max="4613" width="1.28515625" style="2746" customWidth="1"/>
    <col min="4614" max="4614" width="2" style="2746" customWidth="1"/>
    <col min="4615" max="4615" width="1.28515625" style="2746" customWidth="1"/>
    <col min="4616" max="4616" width="2" style="2746" customWidth="1"/>
    <col min="4617" max="4617" width="1.28515625" style="2746" customWidth="1"/>
    <col min="4618" max="4618" width="2" style="2746" customWidth="1"/>
    <col min="4619" max="4619" width="1.28515625" style="2746" customWidth="1"/>
    <col min="4620" max="4620" width="2" style="2746" customWidth="1"/>
    <col min="4621" max="4621" width="1.28515625" style="2746" customWidth="1"/>
    <col min="4622" max="4622" width="11.7109375" style="2746" customWidth="1"/>
    <col min="4623" max="4623" width="1.28515625" style="2746" customWidth="1"/>
    <col min="4624" max="4624" width="4.5703125" style="2746" bestFit="1" customWidth="1"/>
    <col min="4625" max="4625" width="15.42578125" style="2746" customWidth="1"/>
    <col min="4626" max="4626" width="27.5703125" style="2746" customWidth="1"/>
    <col min="4627" max="4627" width="13.42578125" style="2746" customWidth="1"/>
    <col min="4628" max="4628" width="6" style="2746" customWidth="1"/>
    <col min="4629" max="4629" width="13.28515625" style="2746" bestFit="1" customWidth="1"/>
    <col min="4630" max="4630" width="33" style="2746" bestFit="1" customWidth="1"/>
    <col min="4631" max="4864" width="9.140625" style="2746"/>
    <col min="4865" max="4865" width="7.5703125" style="2746" customWidth="1"/>
    <col min="4866" max="4866" width="24" style="2746" customWidth="1"/>
    <col min="4867" max="4867" width="1" style="2746" customWidth="1"/>
    <col min="4868" max="4868" width="2" style="2746" customWidth="1"/>
    <col min="4869" max="4869" width="1.28515625" style="2746" customWidth="1"/>
    <col min="4870" max="4870" width="2" style="2746" customWidth="1"/>
    <col min="4871" max="4871" width="1.28515625" style="2746" customWidth="1"/>
    <col min="4872" max="4872" width="2" style="2746" customWidth="1"/>
    <col min="4873" max="4873" width="1.28515625" style="2746" customWidth="1"/>
    <col min="4874" max="4874" width="2" style="2746" customWidth="1"/>
    <col min="4875" max="4875" width="1.28515625" style="2746" customWidth="1"/>
    <col min="4876" max="4876" width="2" style="2746" customWidth="1"/>
    <col min="4877" max="4877" width="1.28515625" style="2746" customWidth="1"/>
    <col min="4878" max="4878" width="11.7109375" style="2746" customWidth="1"/>
    <col min="4879" max="4879" width="1.28515625" style="2746" customWidth="1"/>
    <col min="4880" max="4880" width="4.5703125" style="2746" bestFit="1" customWidth="1"/>
    <col min="4881" max="4881" width="15.42578125" style="2746" customWidth="1"/>
    <col min="4882" max="4882" width="27.5703125" style="2746" customWidth="1"/>
    <col min="4883" max="4883" width="13.42578125" style="2746" customWidth="1"/>
    <col min="4884" max="4884" width="6" style="2746" customWidth="1"/>
    <col min="4885" max="4885" width="13.28515625" style="2746" bestFit="1" customWidth="1"/>
    <col min="4886" max="4886" width="33" style="2746" bestFit="1" customWidth="1"/>
    <col min="4887" max="5120" width="9.140625" style="2746"/>
    <col min="5121" max="5121" width="7.5703125" style="2746" customWidth="1"/>
    <col min="5122" max="5122" width="24" style="2746" customWidth="1"/>
    <col min="5123" max="5123" width="1" style="2746" customWidth="1"/>
    <col min="5124" max="5124" width="2" style="2746" customWidth="1"/>
    <col min="5125" max="5125" width="1.28515625" style="2746" customWidth="1"/>
    <col min="5126" max="5126" width="2" style="2746" customWidth="1"/>
    <col min="5127" max="5127" width="1.28515625" style="2746" customWidth="1"/>
    <col min="5128" max="5128" width="2" style="2746" customWidth="1"/>
    <col min="5129" max="5129" width="1.28515625" style="2746" customWidth="1"/>
    <col min="5130" max="5130" width="2" style="2746" customWidth="1"/>
    <col min="5131" max="5131" width="1.28515625" style="2746" customWidth="1"/>
    <col min="5132" max="5132" width="2" style="2746" customWidth="1"/>
    <col min="5133" max="5133" width="1.28515625" style="2746" customWidth="1"/>
    <col min="5134" max="5134" width="11.7109375" style="2746" customWidth="1"/>
    <col min="5135" max="5135" width="1.28515625" style="2746" customWidth="1"/>
    <col min="5136" max="5136" width="4.5703125" style="2746" bestFit="1" customWidth="1"/>
    <col min="5137" max="5137" width="15.42578125" style="2746" customWidth="1"/>
    <col min="5138" max="5138" width="27.5703125" style="2746" customWidth="1"/>
    <col min="5139" max="5139" width="13.42578125" style="2746" customWidth="1"/>
    <col min="5140" max="5140" width="6" style="2746" customWidth="1"/>
    <col min="5141" max="5141" width="13.28515625" style="2746" bestFit="1" customWidth="1"/>
    <col min="5142" max="5142" width="33" style="2746" bestFit="1" customWidth="1"/>
    <col min="5143" max="5376" width="9.140625" style="2746"/>
    <col min="5377" max="5377" width="7.5703125" style="2746" customWidth="1"/>
    <col min="5378" max="5378" width="24" style="2746" customWidth="1"/>
    <col min="5379" max="5379" width="1" style="2746" customWidth="1"/>
    <col min="5380" max="5380" width="2" style="2746" customWidth="1"/>
    <col min="5381" max="5381" width="1.28515625" style="2746" customWidth="1"/>
    <col min="5382" max="5382" width="2" style="2746" customWidth="1"/>
    <col min="5383" max="5383" width="1.28515625" style="2746" customWidth="1"/>
    <col min="5384" max="5384" width="2" style="2746" customWidth="1"/>
    <col min="5385" max="5385" width="1.28515625" style="2746" customWidth="1"/>
    <col min="5386" max="5386" width="2" style="2746" customWidth="1"/>
    <col min="5387" max="5387" width="1.28515625" style="2746" customWidth="1"/>
    <col min="5388" max="5388" width="2" style="2746" customWidth="1"/>
    <col min="5389" max="5389" width="1.28515625" style="2746" customWidth="1"/>
    <col min="5390" max="5390" width="11.7109375" style="2746" customWidth="1"/>
    <col min="5391" max="5391" width="1.28515625" style="2746" customWidth="1"/>
    <col min="5392" max="5392" width="4.5703125" style="2746" bestFit="1" customWidth="1"/>
    <col min="5393" max="5393" width="15.42578125" style="2746" customWidth="1"/>
    <col min="5394" max="5394" width="27.5703125" style="2746" customWidth="1"/>
    <col min="5395" max="5395" width="13.42578125" style="2746" customWidth="1"/>
    <col min="5396" max="5396" width="6" style="2746" customWidth="1"/>
    <col min="5397" max="5397" width="13.28515625" style="2746" bestFit="1" customWidth="1"/>
    <col min="5398" max="5398" width="33" style="2746" bestFit="1" customWidth="1"/>
    <col min="5399" max="5632" width="9.140625" style="2746"/>
    <col min="5633" max="5633" width="7.5703125" style="2746" customWidth="1"/>
    <col min="5634" max="5634" width="24" style="2746" customWidth="1"/>
    <col min="5635" max="5635" width="1" style="2746" customWidth="1"/>
    <col min="5636" max="5636" width="2" style="2746" customWidth="1"/>
    <col min="5637" max="5637" width="1.28515625" style="2746" customWidth="1"/>
    <col min="5638" max="5638" width="2" style="2746" customWidth="1"/>
    <col min="5639" max="5639" width="1.28515625" style="2746" customWidth="1"/>
    <col min="5640" max="5640" width="2" style="2746" customWidth="1"/>
    <col min="5641" max="5641" width="1.28515625" style="2746" customWidth="1"/>
    <col min="5642" max="5642" width="2" style="2746" customWidth="1"/>
    <col min="5643" max="5643" width="1.28515625" style="2746" customWidth="1"/>
    <col min="5644" max="5644" width="2" style="2746" customWidth="1"/>
    <col min="5645" max="5645" width="1.28515625" style="2746" customWidth="1"/>
    <col min="5646" max="5646" width="11.7109375" style="2746" customWidth="1"/>
    <col min="5647" max="5647" width="1.28515625" style="2746" customWidth="1"/>
    <col min="5648" max="5648" width="4.5703125" style="2746" bestFit="1" customWidth="1"/>
    <col min="5649" max="5649" width="15.42578125" style="2746" customWidth="1"/>
    <col min="5650" max="5650" width="27.5703125" style="2746" customWidth="1"/>
    <col min="5651" max="5651" width="13.42578125" style="2746" customWidth="1"/>
    <col min="5652" max="5652" width="6" style="2746" customWidth="1"/>
    <col min="5653" max="5653" width="13.28515625" style="2746" bestFit="1" customWidth="1"/>
    <col min="5654" max="5654" width="33" style="2746" bestFit="1" customWidth="1"/>
    <col min="5655" max="5888" width="9.140625" style="2746"/>
    <col min="5889" max="5889" width="7.5703125" style="2746" customWidth="1"/>
    <col min="5890" max="5890" width="24" style="2746" customWidth="1"/>
    <col min="5891" max="5891" width="1" style="2746" customWidth="1"/>
    <col min="5892" max="5892" width="2" style="2746" customWidth="1"/>
    <col min="5893" max="5893" width="1.28515625" style="2746" customWidth="1"/>
    <col min="5894" max="5894" width="2" style="2746" customWidth="1"/>
    <col min="5895" max="5895" width="1.28515625" style="2746" customWidth="1"/>
    <col min="5896" max="5896" width="2" style="2746" customWidth="1"/>
    <col min="5897" max="5897" width="1.28515625" style="2746" customWidth="1"/>
    <col min="5898" max="5898" width="2" style="2746" customWidth="1"/>
    <col min="5899" max="5899" width="1.28515625" style="2746" customWidth="1"/>
    <col min="5900" max="5900" width="2" style="2746" customWidth="1"/>
    <col min="5901" max="5901" width="1.28515625" style="2746" customWidth="1"/>
    <col min="5902" max="5902" width="11.7109375" style="2746" customWidth="1"/>
    <col min="5903" max="5903" width="1.28515625" style="2746" customWidth="1"/>
    <col min="5904" max="5904" width="4.5703125" style="2746" bestFit="1" customWidth="1"/>
    <col min="5905" max="5905" width="15.42578125" style="2746" customWidth="1"/>
    <col min="5906" max="5906" width="27.5703125" style="2746" customWidth="1"/>
    <col min="5907" max="5907" width="13.42578125" style="2746" customWidth="1"/>
    <col min="5908" max="5908" width="6" style="2746" customWidth="1"/>
    <col min="5909" max="5909" width="13.28515625" style="2746" bestFit="1" customWidth="1"/>
    <col min="5910" max="5910" width="33" style="2746" bestFit="1" customWidth="1"/>
    <col min="5911" max="6144" width="9.140625" style="2746"/>
    <col min="6145" max="6145" width="7.5703125" style="2746" customWidth="1"/>
    <col min="6146" max="6146" width="24" style="2746" customWidth="1"/>
    <col min="6147" max="6147" width="1" style="2746" customWidth="1"/>
    <col min="6148" max="6148" width="2" style="2746" customWidth="1"/>
    <col min="6149" max="6149" width="1.28515625" style="2746" customWidth="1"/>
    <col min="6150" max="6150" width="2" style="2746" customWidth="1"/>
    <col min="6151" max="6151" width="1.28515625" style="2746" customWidth="1"/>
    <col min="6152" max="6152" width="2" style="2746" customWidth="1"/>
    <col min="6153" max="6153" width="1.28515625" style="2746" customWidth="1"/>
    <col min="6154" max="6154" width="2" style="2746" customWidth="1"/>
    <col min="6155" max="6155" width="1.28515625" style="2746" customWidth="1"/>
    <col min="6156" max="6156" width="2" style="2746" customWidth="1"/>
    <col min="6157" max="6157" width="1.28515625" style="2746" customWidth="1"/>
    <col min="6158" max="6158" width="11.7109375" style="2746" customWidth="1"/>
    <col min="6159" max="6159" width="1.28515625" style="2746" customWidth="1"/>
    <col min="6160" max="6160" width="4.5703125" style="2746" bestFit="1" customWidth="1"/>
    <col min="6161" max="6161" width="15.42578125" style="2746" customWidth="1"/>
    <col min="6162" max="6162" width="27.5703125" style="2746" customWidth="1"/>
    <col min="6163" max="6163" width="13.42578125" style="2746" customWidth="1"/>
    <col min="6164" max="6164" width="6" style="2746" customWidth="1"/>
    <col min="6165" max="6165" width="13.28515625" style="2746" bestFit="1" customWidth="1"/>
    <col min="6166" max="6166" width="33" style="2746" bestFit="1" customWidth="1"/>
    <col min="6167" max="6400" width="9.140625" style="2746"/>
    <col min="6401" max="6401" width="7.5703125" style="2746" customWidth="1"/>
    <col min="6402" max="6402" width="24" style="2746" customWidth="1"/>
    <col min="6403" max="6403" width="1" style="2746" customWidth="1"/>
    <col min="6404" max="6404" width="2" style="2746" customWidth="1"/>
    <col min="6405" max="6405" width="1.28515625" style="2746" customWidth="1"/>
    <col min="6406" max="6406" width="2" style="2746" customWidth="1"/>
    <col min="6407" max="6407" width="1.28515625" style="2746" customWidth="1"/>
    <col min="6408" max="6408" width="2" style="2746" customWidth="1"/>
    <col min="6409" max="6409" width="1.28515625" style="2746" customWidth="1"/>
    <col min="6410" max="6410" width="2" style="2746" customWidth="1"/>
    <col min="6411" max="6411" width="1.28515625" style="2746" customWidth="1"/>
    <col min="6412" max="6412" width="2" style="2746" customWidth="1"/>
    <col min="6413" max="6413" width="1.28515625" style="2746" customWidth="1"/>
    <col min="6414" max="6414" width="11.7109375" style="2746" customWidth="1"/>
    <col min="6415" max="6415" width="1.28515625" style="2746" customWidth="1"/>
    <col min="6416" max="6416" width="4.5703125" style="2746" bestFit="1" customWidth="1"/>
    <col min="6417" max="6417" width="15.42578125" style="2746" customWidth="1"/>
    <col min="6418" max="6418" width="27.5703125" style="2746" customWidth="1"/>
    <col min="6419" max="6419" width="13.42578125" style="2746" customWidth="1"/>
    <col min="6420" max="6420" width="6" style="2746" customWidth="1"/>
    <col min="6421" max="6421" width="13.28515625" style="2746" bestFit="1" customWidth="1"/>
    <col min="6422" max="6422" width="33" style="2746" bestFit="1" customWidth="1"/>
    <col min="6423" max="6656" width="9.140625" style="2746"/>
    <col min="6657" max="6657" width="7.5703125" style="2746" customWidth="1"/>
    <col min="6658" max="6658" width="24" style="2746" customWidth="1"/>
    <col min="6659" max="6659" width="1" style="2746" customWidth="1"/>
    <col min="6660" max="6660" width="2" style="2746" customWidth="1"/>
    <col min="6661" max="6661" width="1.28515625" style="2746" customWidth="1"/>
    <col min="6662" max="6662" width="2" style="2746" customWidth="1"/>
    <col min="6663" max="6663" width="1.28515625" style="2746" customWidth="1"/>
    <col min="6664" max="6664" width="2" style="2746" customWidth="1"/>
    <col min="6665" max="6665" width="1.28515625" style="2746" customWidth="1"/>
    <col min="6666" max="6666" width="2" style="2746" customWidth="1"/>
    <col min="6667" max="6667" width="1.28515625" style="2746" customWidth="1"/>
    <col min="6668" max="6668" width="2" style="2746" customWidth="1"/>
    <col min="6669" max="6669" width="1.28515625" style="2746" customWidth="1"/>
    <col min="6670" max="6670" width="11.7109375" style="2746" customWidth="1"/>
    <col min="6671" max="6671" width="1.28515625" style="2746" customWidth="1"/>
    <col min="6672" max="6672" width="4.5703125" style="2746" bestFit="1" customWidth="1"/>
    <col min="6673" max="6673" width="15.42578125" style="2746" customWidth="1"/>
    <col min="6674" max="6674" width="27.5703125" style="2746" customWidth="1"/>
    <col min="6675" max="6675" width="13.42578125" style="2746" customWidth="1"/>
    <col min="6676" max="6676" width="6" style="2746" customWidth="1"/>
    <col min="6677" max="6677" width="13.28515625" style="2746" bestFit="1" customWidth="1"/>
    <col min="6678" max="6678" width="33" style="2746" bestFit="1" customWidth="1"/>
    <col min="6679" max="6912" width="9.140625" style="2746"/>
    <col min="6913" max="6913" width="7.5703125" style="2746" customWidth="1"/>
    <col min="6914" max="6914" width="24" style="2746" customWidth="1"/>
    <col min="6915" max="6915" width="1" style="2746" customWidth="1"/>
    <col min="6916" max="6916" width="2" style="2746" customWidth="1"/>
    <col min="6917" max="6917" width="1.28515625" style="2746" customWidth="1"/>
    <col min="6918" max="6918" width="2" style="2746" customWidth="1"/>
    <col min="6919" max="6919" width="1.28515625" style="2746" customWidth="1"/>
    <col min="6920" max="6920" width="2" style="2746" customWidth="1"/>
    <col min="6921" max="6921" width="1.28515625" style="2746" customWidth="1"/>
    <col min="6922" max="6922" width="2" style="2746" customWidth="1"/>
    <col min="6923" max="6923" width="1.28515625" style="2746" customWidth="1"/>
    <col min="6924" max="6924" width="2" style="2746" customWidth="1"/>
    <col min="6925" max="6925" width="1.28515625" style="2746" customWidth="1"/>
    <col min="6926" max="6926" width="11.7109375" style="2746" customWidth="1"/>
    <col min="6927" max="6927" width="1.28515625" style="2746" customWidth="1"/>
    <col min="6928" max="6928" width="4.5703125" style="2746" bestFit="1" customWidth="1"/>
    <col min="6929" max="6929" width="15.42578125" style="2746" customWidth="1"/>
    <col min="6930" max="6930" width="27.5703125" style="2746" customWidth="1"/>
    <col min="6931" max="6931" width="13.42578125" style="2746" customWidth="1"/>
    <col min="6932" max="6932" width="6" style="2746" customWidth="1"/>
    <col min="6933" max="6933" width="13.28515625" style="2746" bestFit="1" customWidth="1"/>
    <col min="6934" max="6934" width="33" style="2746" bestFit="1" customWidth="1"/>
    <col min="6935" max="7168" width="9.140625" style="2746"/>
    <col min="7169" max="7169" width="7.5703125" style="2746" customWidth="1"/>
    <col min="7170" max="7170" width="24" style="2746" customWidth="1"/>
    <col min="7171" max="7171" width="1" style="2746" customWidth="1"/>
    <col min="7172" max="7172" width="2" style="2746" customWidth="1"/>
    <col min="7173" max="7173" width="1.28515625" style="2746" customWidth="1"/>
    <col min="7174" max="7174" width="2" style="2746" customWidth="1"/>
    <col min="7175" max="7175" width="1.28515625" style="2746" customWidth="1"/>
    <col min="7176" max="7176" width="2" style="2746" customWidth="1"/>
    <col min="7177" max="7177" width="1.28515625" style="2746" customWidth="1"/>
    <col min="7178" max="7178" width="2" style="2746" customWidth="1"/>
    <col min="7179" max="7179" width="1.28515625" style="2746" customWidth="1"/>
    <col min="7180" max="7180" width="2" style="2746" customWidth="1"/>
    <col min="7181" max="7181" width="1.28515625" style="2746" customWidth="1"/>
    <col min="7182" max="7182" width="11.7109375" style="2746" customWidth="1"/>
    <col min="7183" max="7183" width="1.28515625" style="2746" customWidth="1"/>
    <col min="7184" max="7184" width="4.5703125" style="2746" bestFit="1" customWidth="1"/>
    <col min="7185" max="7185" width="15.42578125" style="2746" customWidth="1"/>
    <col min="7186" max="7186" width="27.5703125" style="2746" customWidth="1"/>
    <col min="7187" max="7187" width="13.42578125" style="2746" customWidth="1"/>
    <col min="7188" max="7188" width="6" style="2746" customWidth="1"/>
    <col min="7189" max="7189" width="13.28515625" style="2746" bestFit="1" customWidth="1"/>
    <col min="7190" max="7190" width="33" style="2746" bestFit="1" customWidth="1"/>
    <col min="7191" max="7424" width="9.140625" style="2746"/>
    <col min="7425" max="7425" width="7.5703125" style="2746" customWidth="1"/>
    <col min="7426" max="7426" width="24" style="2746" customWidth="1"/>
    <col min="7427" max="7427" width="1" style="2746" customWidth="1"/>
    <col min="7428" max="7428" width="2" style="2746" customWidth="1"/>
    <col min="7429" max="7429" width="1.28515625" style="2746" customWidth="1"/>
    <col min="7430" max="7430" width="2" style="2746" customWidth="1"/>
    <col min="7431" max="7431" width="1.28515625" style="2746" customWidth="1"/>
    <col min="7432" max="7432" width="2" style="2746" customWidth="1"/>
    <col min="7433" max="7433" width="1.28515625" style="2746" customWidth="1"/>
    <col min="7434" max="7434" width="2" style="2746" customWidth="1"/>
    <col min="7435" max="7435" width="1.28515625" style="2746" customWidth="1"/>
    <col min="7436" max="7436" width="2" style="2746" customWidth="1"/>
    <col min="7437" max="7437" width="1.28515625" style="2746" customWidth="1"/>
    <col min="7438" max="7438" width="11.7109375" style="2746" customWidth="1"/>
    <col min="7439" max="7439" width="1.28515625" style="2746" customWidth="1"/>
    <col min="7440" max="7440" width="4.5703125" style="2746" bestFit="1" customWidth="1"/>
    <col min="7441" max="7441" width="15.42578125" style="2746" customWidth="1"/>
    <col min="7442" max="7442" width="27.5703125" style="2746" customWidth="1"/>
    <col min="7443" max="7443" width="13.42578125" style="2746" customWidth="1"/>
    <col min="7444" max="7444" width="6" style="2746" customWidth="1"/>
    <col min="7445" max="7445" width="13.28515625" style="2746" bestFit="1" customWidth="1"/>
    <col min="7446" max="7446" width="33" style="2746" bestFit="1" customWidth="1"/>
    <col min="7447" max="7680" width="9.140625" style="2746"/>
    <col min="7681" max="7681" width="7.5703125" style="2746" customWidth="1"/>
    <col min="7682" max="7682" width="24" style="2746" customWidth="1"/>
    <col min="7683" max="7683" width="1" style="2746" customWidth="1"/>
    <col min="7684" max="7684" width="2" style="2746" customWidth="1"/>
    <col min="7685" max="7685" width="1.28515625" style="2746" customWidth="1"/>
    <col min="7686" max="7686" width="2" style="2746" customWidth="1"/>
    <col min="7687" max="7687" width="1.28515625" style="2746" customWidth="1"/>
    <col min="7688" max="7688" width="2" style="2746" customWidth="1"/>
    <col min="7689" max="7689" width="1.28515625" style="2746" customWidth="1"/>
    <col min="7690" max="7690" width="2" style="2746" customWidth="1"/>
    <col min="7691" max="7691" width="1.28515625" style="2746" customWidth="1"/>
    <col min="7692" max="7692" width="2" style="2746" customWidth="1"/>
    <col min="7693" max="7693" width="1.28515625" style="2746" customWidth="1"/>
    <col min="7694" max="7694" width="11.7109375" style="2746" customWidth="1"/>
    <col min="7695" max="7695" width="1.28515625" style="2746" customWidth="1"/>
    <col min="7696" max="7696" width="4.5703125" style="2746" bestFit="1" customWidth="1"/>
    <col min="7697" max="7697" width="15.42578125" style="2746" customWidth="1"/>
    <col min="7698" max="7698" width="27.5703125" style="2746" customWidth="1"/>
    <col min="7699" max="7699" width="13.42578125" style="2746" customWidth="1"/>
    <col min="7700" max="7700" width="6" style="2746" customWidth="1"/>
    <col min="7701" max="7701" width="13.28515625" style="2746" bestFit="1" customWidth="1"/>
    <col min="7702" max="7702" width="33" style="2746" bestFit="1" customWidth="1"/>
    <col min="7703" max="7936" width="9.140625" style="2746"/>
    <col min="7937" max="7937" width="7.5703125" style="2746" customWidth="1"/>
    <col min="7938" max="7938" width="24" style="2746" customWidth="1"/>
    <col min="7939" max="7939" width="1" style="2746" customWidth="1"/>
    <col min="7940" max="7940" width="2" style="2746" customWidth="1"/>
    <col min="7941" max="7941" width="1.28515625" style="2746" customWidth="1"/>
    <col min="7942" max="7942" width="2" style="2746" customWidth="1"/>
    <col min="7943" max="7943" width="1.28515625" style="2746" customWidth="1"/>
    <col min="7944" max="7944" width="2" style="2746" customWidth="1"/>
    <col min="7945" max="7945" width="1.28515625" style="2746" customWidth="1"/>
    <col min="7946" max="7946" width="2" style="2746" customWidth="1"/>
    <col min="7947" max="7947" width="1.28515625" style="2746" customWidth="1"/>
    <col min="7948" max="7948" width="2" style="2746" customWidth="1"/>
    <col min="7949" max="7949" width="1.28515625" style="2746" customWidth="1"/>
    <col min="7950" max="7950" width="11.7109375" style="2746" customWidth="1"/>
    <col min="7951" max="7951" width="1.28515625" style="2746" customWidth="1"/>
    <col min="7952" max="7952" width="4.5703125" style="2746" bestFit="1" customWidth="1"/>
    <col min="7953" max="7953" width="15.42578125" style="2746" customWidth="1"/>
    <col min="7954" max="7954" width="27.5703125" style="2746" customWidth="1"/>
    <col min="7955" max="7955" width="13.42578125" style="2746" customWidth="1"/>
    <col min="7956" max="7956" width="6" style="2746" customWidth="1"/>
    <col min="7957" max="7957" width="13.28515625" style="2746" bestFit="1" customWidth="1"/>
    <col min="7958" max="7958" width="33" style="2746" bestFit="1" customWidth="1"/>
    <col min="7959" max="8192" width="9.140625" style="2746"/>
    <col min="8193" max="8193" width="7.5703125" style="2746" customWidth="1"/>
    <col min="8194" max="8194" width="24" style="2746" customWidth="1"/>
    <col min="8195" max="8195" width="1" style="2746" customWidth="1"/>
    <col min="8196" max="8196" width="2" style="2746" customWidth="1"/>
    <col min="8197" max="8197" width="1.28515625" style="2746" customWidth="1"/>
    <col min="8198" max="8198" width="2" style="2746" customWidth="1"/>
    <col min="8199" max="8199" width="1.28515625" style="2746" customWidth="1"/>
    <col min="8200" max="8200" width="2" style="2746" customWidth="1"/>
    <col min="8201" max="8201" width="1.28515625" style="2746" customWidth="1"/>
    <col min="8202" max="8202" width="2" style="2746" customWidth="1"/>
    <col min="8203" max="8203" width="1.28515625" style="2746" customWidth="1"/>
    <col min="8204" max="8204" width="2" style="2746" customWidth="1"/>
    <col min="8205" max="8205" width="1.28515625" style="2746" customWidth="1"/>
    <col min="8206" max="8206" width="11.7109375" style="2746" customWidth="1"/>
    <col min="8207" max="8207" width="1.28515625" style="2746" customWidth="1"/>
    <col min="8208" max="8208" width="4.5703125" style="2746" bestFit="1" customWidth="1"/>
    <col min="8209" max="8209" width="15.42578125" style="2746" customWidth="1"/>
    <col min="8210" max="8210" width="27.5703125" style="2746" customWidth="1"/>
    <col min="8211" max="8211" width="13.42578125" style="2746" customWidth="1"/>
    <col min="8212" max="8212" width="6" style="2746" customWidth="1"/>
    <col min="8213" max="8213" width="13.28515625" style="2746" bestFit="1" customWidth="1"/>
    <col min="8214" max="8214" width="33" style="2746" bestFit="1" customWidth="1"/>
    <col min="8215" max="8448" width="9.140625" style="2746"/>
    <col min="8449" max="8449" width="7.5703125" style="2746" customWidth="1"/>
    <col min="8450" max="8450" width="24" style="2746" customWidth="1"/>
    <col min="8451" max="8451" width="1" style="2746" customWidth="1"/>
    <col min="8452" max="8452" width="2" style="2746" customWidth="1"/>
    <col min="8453" max="8453" width="1.28515625" style="2746" customWidth="1"/>
    <col min="8454" max="8454" width="2" style="2746" customWidth="1"/>
    <col min="8455" max="8455" width="1.28515625" style="2746" customWidth="1"/>
    <col min="8456" max="8456" width="2" style="2746" customWidth="1"/>
    <col min="8457" max="8457" width="1.28515625" style="2746" customWidth="1"/>
    <col min="8458" max="8458" width="2" style="2746" customWidth="1"/>
    <col min="8459" max="8459" width="1.28515625" style="2746" customWidth="1"/>
    <col min="8460" max="8460" width="2" style="2746" customWidth="1"/>
    <col min="8461" max="8461" width="1.28515625" style="2746" customWidth="1"/>
    <col min="8462" max="8462" width="11.7109375" style="2746" customWidth="1"/>
    <col min="8463" max="8463" width="1.28515625" style="2746" customWidth="1"/>
    <col min="8464" max="8464" width="4.5703125" style="2746" bestFit="1" customWidth="1"/>
    <col min="8465" max="8465" width="15.42578125" style="2746" customWidth="1"/>
    <col min="8466" max="8466" width="27.5703125" style="2746" customWidth="1"/>
    <col min="8467" max="8467" width="13.42578125" style="2746" customWidth="1"/>
    <col min="8468" max="8468" width="6" style="2746" customWidth="1"/>
    <col min="8469" max="8469" width="13.28515625" style="2746" bestFit="1" customWidth="1"/>
    <col min="8470" max="8470" width="33" style="2746" bestFit="1" customWidth="1"/>
    <col min="8471" max="8704" width="9.140625" style="2746"/>
    <col min="8705" max="8705" width="7.5703125" style="2746" customWidth="1"/>
    <col min="8706" max="8706" width="24" style="2746" customWidth="1"/>
    <col min="8707" max="8707" width="1" style="2746" customWidth="1"/>
    <col min="8708" max="8708" width="2" style="2746" customWidth="1"/>
    <col min="8709" max="8709" width="1.28515625" style="2746" customWidth="1"/>
    <col min="8710" max="8710" width="2" style="2746" customWidth="1"/>
    <col min="8711" max="8711" width="1.28515625" style="2746" customWidth="1"/>
    <col min="8712" max="8712" width="2" style="2746" customWidth="1"/>
    <col min="8713" max="8713" width="1.28515625" style="2746" customWidth="1"/>
    <col min="8714" max="8714" width="2" style="2746" customWidth="1"/>
    <col min="8715" max="8715" width="1.28515625" style="2746" customWidth="1"/>
    <col min="8716" max="8716" width="2" style="2746" customWidth="1"/>
    <col min="8717" max="8717" width="1.28515625" style="2746" customWidth="1"/>
    <col min="8718" max="8718" width="11.7109375" style="2746" customWidth="1"/>
    <col min="8719" max="8719" width="1.28515625" style="2746" customWidth="1"/>
    <col min="8720" max="8720" width="4.5703125" style="2746" bestFit="1" customWidth="1"/>
    <col min="8721" max="8721" width="15.42578125" style="2746" customWidth="1"/>
    <col min="8722" max="8722" width="27.5703125" style="2746" customWidth="1"/>
    <col min="8723" max="8723" width="13.42578125" style="2746" customWidth="1"/>
    <col min="8724" max="8724" width="6" style="2746" customWidth="1"/>
    <col min="8725" max="8725" width="13.28515625" style="2746" bestFit="1" customWidth="1"/>
    <col min="8726" max="8726" width="33" style="2746" bestFit="1" customWidth="1"/>
    <col min="8727" max="8960" width="9.140625" style="2746"/>
    <col min="8961" max="8961" width="7.5703125" style="2746" customWidth="1"/>
    <col min="8962" max="8962" width="24" style="2746" customWidth="1"/>
    <col min="8963" max="8963" width="1" style="2746" customWidth="1"/>
    <col min="8964" max="8964" width="2" style="2746" customWidth="1"/>
    <col min="8965" max="8965" width="1.28515625" style="2746" customWidth="1"/>
    <col min="8966" max="8966" width="2" style="2746" customWidth="1"/>
    <col min="8967" max="8967" width="1.28515625" style="2746" customWidth="1"/>
    <col min="8968" max="8968" width="2" style="2746" customWidth="1"/>
    <col min="8969" max="8969" width="1.28515625" style="2746" customWidth="1"/>
    <col min="8970" max="8970" width="2" style="2746" customWidth="1"/>
    <col min="8971" max="8971" width="1.28515625" style="2746" customWidth="1"/>
    <col min="8972" max="8972" width="2" style="2746" customWidth="1"/>
    <col min="8973" max="8973" width="1.28515625" style="2746" customWidth="1"/>
    <col min="8974" max="8974" width="11.7109375" style="2746" customWidth="1"/>
    <col min="8975" max="8975" width="1.28515625" style="2746" customWidth="1"/>
    <col min="8976" max="8976" width="4.5703125" style="2746" bestFit="1" customWidth="1"/>
    <col min="8977" max="8977" width="15.42578125" style="2746" customWidth="1"/>
    <col min="8978" max="8978" width="27.5703125" style="2746" customWidth="1"/>
    <col min="8979" max="8979" width="13.42578125" style="2746" customWidth="1"/>
    <col min="8980" max="8980" width="6" style="2746" customWidth="1"/>
    <col min="8981" max="8981" width="13.28515625" style="2746" bestFit="1" customWidth="1"/>
    <col min="8982" max="8982" width="33" style="2746" bestFit="1" customWidth="1"/>
    <col min="8983" max="9216" width="9.140625" style="2746"/>
    <col min="9217" max="9217" width="7.5703125" style="2746" customWidth="1"/>
    <col min="9218" max="9218" width="24" style="2746" customWidth="1"/>
    <col min="9219" max="9219" width="1" style="2746" customWidth="1"/>
    <col min="9220" max="9220" width="2" style="2746" customWidth="1"/>
    <col min="9221" max="9221" width="1.28515625" style="2746" customWidth="1"/>
    <col min="9222" max="9222" width="2" style="2746" customWidth="1"/>
    <col min="9223" max="9223" width="1.28515625" style="2746" customWidth="1"/>
    <col min="9224" max="9224" width="2" style="2746" customWidth="1"/>
    <col min="9225" max="9225" width="1.28515625" style="2746" customWidth="1"/>
    <col min="9226" max="9226" width="2" style="2746" customWidth="1"/>
    <col min="9227" max="9227" width="1.28515625" style="2746" customWidth="1"/>
    <col min="9228" max="9228" width="2" style="2746" customWidth="1"/>
    <col min="9229" max="9229" width="1.28515625" style="2746" customWidth="1"/>
    <col min="9230" max="9230" width="11.7109375" style="2746" customWidth="1"/>
    <col min="9231" max="9231" width="1.28515625" style="2746" customWidth="1"/>
    <col min="9232" max="9232" width="4.5703125" style="2746" bestFit="1" customWidth="1"/>
    <col min="9233" max="9233" width="15.42578125" style="2746" customWidth="1"/>
    <col min="9234" max="9234" width="27.5703125" style="2746" customWidth="1"/>
    <col min="9235" max="9235" width="13.42578125" style="2746" customWidth="1"/>
    <col min="9236" max="9236" width="6" style="2746" customWidth="1"/>
    <col min="9237" max="9237" width="13.28515625" style="2746" bestFit="1" customWidth="1"/>
    <col min="9238" max="9238" width="33" style="2746" bestFit="1" customWidth="1"/>
    <col min="9239" max="9472" width="9.140625" style="2746"/>
    <col min="9473" max="9473" width="7.5703125" style="2746" customWidth="1"/>
    <col min="9474" max="9474" width="24" style="2746" customWidth="1"/>
    <col min="9475" max="9475" width="1" style="2746" customWidth="1"/>
    <col min="9476" max="9476" width="2" style="2746" customWidth="1"/>
    <col min="9477" max="9477" width="1.28515625" style="2746" customWidth="1"/>
    <col min="9478" max="9478" width="2" style="2746" customWidth="1"/>
    <col min="9479" max="9479" width="1.28515625" style="2746" customWidth="1"/>
    <col min="9480" max="9480" width="2" style="2746" customWidth="1"/>
    <col min="9481" max="9481" width="1.28515625" style="2746" customWidth="1"/>
    <col min="9482" max="9482" width="2" style="2746" customWidth="1"/>
    <col min="9483" max="9483" width="1.28515625" style="2746" customWidth="1"/>
    <col min="9484" max="9484" width="2" style="2746" customWidth="1"/>
    <col min="9485" max="9485" width="1.28515625" style="2746" customWidth="1"/>
    <col min="9486" max="9486" width="11.7109375" style="2746" customWidth="1"/>
    <col min="9487" max="9487" width="1.28515625" style="2746" customWidth="1"/>
    <col min="9488" max="9488" width="4.5703125" style="2746" bestFit="1" customWidth="1"/>
    <col min="9489" max="9489" width="15.42578125" style="2746" customWidth="1"/>
    <col min="9490" max="9490" width="27.5703125" style="2746" customWidth="1"/>
    <col min="9491" max="9491" width="13.42578125" style="2746" customWidth="1"/>
    <col min="9492" max="9492" width="6" style="2746" customWidth="1"/>
    <col min="9493" max="9493" width="13.28515625" style="2746" bestFit="1" customWidth="1"/>
    <col min="9494" max="9494" width="33" style="2746" bestFit="1" customWidth="1"/>
    <col min="9495" max="9728" width="9.140625" style="2746"/>
    <col min="9729" max="9729" width="7.5703125" style="2746" customWidth="1"/>
    <col min="9730" max="9730" width="24" style="2746" customWidth="1"/>
    <col min="9731" max="9731" width="1" style="2746" customWidth="1"/>
    <col min="9732" max="9732" width="2" style="2746" customWidth="1"/>
    <col min="9733" max="9733" width="1.28515625" style="2746" customWidth="1"/>
    <col min="9734" max="9734" width="2" style="2746" customWidth="1"/>
    <col min="9735" max="9735" width="1.28515625" style="2746" customWidth="1"/>
    <col min="9736" max="9736" width="2" style="2746" customWidth="1"/>
    <col min="9737" max="9737" width="1.28515625" style="2746" customWidth="1"/>
    <col min="9738" max="9738" width="2" style="2746" customWidth="1"/>
    <col min="9739" max="9739" width="1.28515625" style="2746" customWidth="1"/>
    <col min="9740" max="9740" width="2" style="2746" customWidth="1"/>
    <col min="9741" max="9741" width="1.28515625" style="2746" customWidth="1"/>
    <col min="9742" max="9742" width="11.7109375" style="2746" customWidth="1"/>
    <col min="9743" max="9743" width="1.28515625" style="2746" customWidth="1"/>
    <col min="9744" max="9744" width="4.5703125" style="2746" bestFit="1" customWidth="1"/>
    <col min="9745" max="9745" width="15.42578125" style="2746" customWidth="1"/>
    <col min="9746" max="9746" width="27.5703125" style="2746" customWidth="1"/>
    <col min="9747" max="9747" width="13.42578125" style="2746" customWidth="1"/>
    <col min="9748" max="9748" width="6" style="2746" customWidth="1"/>
    <col min="9749" max="9749" width="13.28515625" style="2746" bestFit="1" customWidth="1"/>
    <col min="9750" max="9750" width="33" style="2746" bestFit="1" customWidth="1"/>
    <col min="9751" max="9984" width="9.140625" style="2746"/>
    <col min="9985" max="9985" width="7.5703125" style="2746" customWidth="1"/>
    <col min="9986" max="9986" width="24" style="2746" customWidth="1"/>
    <col min="9987" max="9987" width="1" style="2746" customWidth="1"/>
    <col min="9988" max="9988" width="2" style="2746" customWidth="1"/>
    <col min="9989" max="9989" width="1.28515625" style="2746" customWidth="1"/>
    <col min="9990" max="9990" width="2" style="2746" customWidth="1"/>
    <col min="9991" max="9991" width="1.28515625" style="2746" customWidth="1"/>
    <col min="9992" max="9992" width="2" style="2746" customWidth="1"/>
    <col min="9993" max="9993" width="1.28515625" style="2746" customWidth="1"/>
    <col min="9994" max="9994" width="2" style="2746" customWidth="1"/>
    <col min="9995" max="9995" width="1.28515625" style="2746" customWidth="1"/>
    <col min="9996" max="9996" width="2" style="2746" customWidth="1"/>
    <col min="9997" max="9997" width="1.28515625" style="2746" customWidth="1"/>
    <col min="9998" max="9998" width="11.7109375" style="2746" customWidth="1"/>
    <col min="9999" max="9999" width="1.28515625" style="2746" customWidth="1"/>
    <col min="10000" max="10000" width="4.5703125" style="2746" bestFit="1" customWidth="1"/>
    <col min="10001" max="10001" width="15.42578125" style="2746" customWidth="1"/>
    <col min="10002" max="10002" width="27.5703125" style="2746" customWidth="1"/>
    <col min="10003" max="10003" width="13.42578125" style="2746" customWidth="1"/>
    <col min="10004" max="10004" width="6" style="2746" customWidth="1"/>
    <col min="10005" max="10005" width="13.28515625" style="2746" bestFit="1" customWidth="1"/>
    <col min="10006" max="10006" width="33" style="2746" bestFit="1" customWidth="1"/>
    <col min="10007" max="10240" width="9.140625" style="2746"/>
    <col min="10241" max="10241" width="7.5703125" style="2746" customWidth="1"/>
    <col min="10242" max="10242" width="24" style="2746" customWidth="1"/>
    <col min="10243" max="10243" width="1" style="2746" customWidth="1"/>
    <col min="10244" max="10244" width="2" style="2746" customWidth="1"/>
    <col min="10245" max="10245" width="1.28515625" style="2746" customWidth="1"/>
    <col min="10246" max="10246" width="2" style="2746" customWidth="1"/>
    <col min="10247" max="10247" width="1.28515625" style="2746" customWidth="1"/>
    <col min="10248" max="10248" width="2" style="2746" customWidth="1"/>
    <col min="10249" max="10249" width="1.28515625" style="2746" customWidth="1"/>
    <col min="10250" max="10250" width="2" style="2746" customWidth="1"/>
    <col min="10251" max="10251" width="1.28515625" style="2746" customWidth="1"/>
    <col min="10252" max="10252" width="2" style="2746" customWidth="1"/>
    <col min="10253" max="10253" width="1.28515625" style="2746" customWidth="1"/>
    <col min="10254" max="10254" width="11.7109375" style="2746" customWidth="1"/>
    <col min="10255" max="10255" width="1.28515625" style="2746" customWidth="1"/>
    <col min="10256" max="10256" width="4.5703125" style="2746" bestFit="1" customWidth="1"/>
    <col min="10257" max="10257" width="15.42578125" style="2746" customWidth="1"/>
    <col min="10258" max="10258" width="27.5703125" style="2746" customWidth="1"/>
    <col min="10259" max="10259" width="13.42578125" style="2746" customWidth="1"/>
    <col min="10260" max="10260" width="6" style="2746" customWidth="1"/>
    <col min="10261" max="10261" width="13.28515625" style="2746" bestFit="1" customWidth="1"/>
    <col min="10262" max="10262" width="33" style="2746" bestFit="1" customWidth="1"/>
    <col min="10263" max="10496" width="9.140625" style="2746"/>
    <col min="10497" max="10497" width="7.5703125" style="2746" customWidth="1"/>
    <col min="10498" max="10498" width="24" style="2746" customWidth="1"/>
    <col min="10499" max="10499" width="1" style="2746" customWidth="1"/>
    <col min="10500" max="10500" width="2" style="2746" customWidth="1"/>
    <col min="10501" max="10501" width="1.28515625" style="2746" customWidth="1"/>
    <col min="10502" max="10502" width="2" style="2746" customWidth="1"/>
    <col min="10503" max="10503" width="1.28515625" style="2746" customWidth="1"/>
    <col min="10504" max="10504" width="2" style="2746" customWidth="1"/>
    <col min="10505" max="10505" width="1.28515625" style="2746" customWidth="1"/>
    <col min="10506" max="10506" width="2" style="2746" customWidth="1"/>
    <col min="10507" max="10507" width="1.28515625" style="2746" customWidth="1"/>
    <col min="10508" max="10508" width="2" style="2746" customWidth="1"/>
    <col min="10509" max="10509" width="1.28515625" style="2746" customWidth="1"/>
    <col min="10510" max="10510" width="11.7109375" style="2746" customWidth="1"/>
    <col min="10511" max="10511" width="1.28515625" style="2746" customWidth="1"/>
    <col min="10512" max="10512" width="4.5703125" style="2746" bestFit="1" customWidth="1"/>
    <col min="10513" max="10513" width="15.42578125" style="2746" customWidth="1"/>
    <col min="10514" max="10514" width="27.5703125" style="2746" customWidth="1"/>
    <col min="10515" max="10515" width="13.42578125" style="2746" customWidth="1"/>
    <col min="10516" max="10516" width="6" style="2746" customWidth="1"/>
    <col min="10517" max="10517" width="13.28515625" style="2746" bestFit="1" customWidth="1"/>
    <col min="10518" max="10518" width="33" style="2746" bestFit="1" customWidth="1"/>
    <col min="10519" max="10752" width="9.140625" style="2746"/>
    <col min="10753" max="10753" width="7.5703125" style="2746" customWidth="1"/>
    <col min="10754" max="10754" width="24" style="2746" customWidth="1"/>
    <col min="10755" max="10755" width="1" style="2746" customWidth="1"/>
    <col min="10756" max="10756" width="2" style="2746" customWidth="1"/>
    <col min="10757" max="10757" width="1.28515625" style="2746" customWidth="1"/>
    <col min="10758" max="10758" width="2" style="2746" customWidth="1"/>
    <col min="10759" max="10759" width="1.28515625" style="2746" customWidth="1"/>
    <col min="10760" max="10760" width="2" style="2746" customWidth="1"/>
    <col min="10761" max="10761" width="1.28515625" style="2746" customWidth="1"/>
    <col min="10762" max="10762" width="2" style="2746" customWidth="1"/>
    <col min="10763" max="10763" width="1.28515625" style="2746" customWidth="1"/>
    <col min="10764" max="10764" width="2" style="2746" customWidth="1"/>
    <col min="10765" max="10765" width="1.28515625" style="2746" customWidth="1"/>
    <col min="10766" max="10766" width="11.7109375" style="2746" customWidth="1"/>
    <col min="10767" max="10767" width="1.28515625" style="2746" customWidth="1"/>
    <col min="10768" max="10768" width="4.5703125" style="2746" bestFit="1" customWidth="1"/>
    <col min="10769" max="10769" width="15.42578125" style="2746" customWidth="1"/>
    <col min="10770" max="10770" width="27.5703125" style="2746" customWidth="1"/>
    <col min="10771" max="10771" width="13.42578125" style="2746" customWidth="1"/>
    <col min="10772" max="10772" width="6" style="2746" customWidth="1"/>
    <col min="10773" max="10773" width="13.28515625" style="2746" bestFit="1" customWidth="1"/>
    <col min="10774" max="10774" width="33" style="2746" bestFit="1" customWidth="1"/>
    <col min="10775" max="11008" width="9.140625" style="2746"/>
    <col min="11009" max="11009" width="7.5703125" style="2746" customWidth="1"/>
    <col min="11010" max="11010" width="24" style="2746" customWidth="1"/>
    <col min="11011" max="11011" width="1" style="2746" customWidth="1"/>
    <col min="11012" max="11012" width="2" style="2746" customWidth="1"/>
    <col min="11013" max="11013" width="1.28515625" style="2746" customWidth="1"/>
    <col min="11014" max="11014" width="2" style="2746" customWidth="1"/>
    <col min="11015" max="11015" width="1.28515625" style="2746" customWidth="1"/>
    <col min="11016" max="11016" width="2" style="2746" customWidth="1"/>
    <col min="11017" max="11017" width="1.28515625" style="2746" customWidth="1"/>
    <col min="11018" max="11018" width="2" style="2746" customWidth="1"/>
    <col min="11019" max="11019" width="1.28515625" style="2746" customWidth="1"/>
    <col min="11020" max="11020" width="2" style="2746" customWidth="1"/>
    <col min="11021" max="11021" width="1.28515625" style="2746" customWidth="1"/>
    <col min="11022" max="11022" width="11.7109375" style="2746" customWidth="1"/>
    <col min="11023" max="11023" width="1.28515625" style="2746" customWidth="1"/>
    <col min="11024" max="11024" width="4.5703125" style="2746" bestFit="1" customWidth="1"/>
    <col min="11025" max="11025" width="15.42578125" style="2746" customWidth="1"/>
    <col min="11026" max="11026" width="27.5703125" style="2746" customWidth="1"/>
    <col min="11027" max="11027" width="13.42578125" style="2746" customWidth="1"/>
    <col min="11028" max="11028" width="6" style="2746" customWidth="1"/>
    <col min="11029" max="11029" width="13.28515625" style="2746" bestFit="1" customWidth="1"/>
    <col min="11030" max="11030" width="33" style="2746" bestFit="1" customWidth="1"/>
    <col min="11031" max="11264" width="9.140625" style="2746"/>
    <col min="11265" max="11265" width="7.5703125" style="2746" customWidth="1"/>
    <col min="11266" max="11266" width="24" style="2746" customWidth="1"/>
    <col min="11267" max="11267" width="1" style="2746" customWidth="1"/>
    <col min="11268" max="11268" width="2" style="2746" customWidth="1"/>
    <col min="11269" max="11269" width="1.28515625" style="2746" customWidth="1"/>
    <col min="11270" max="11270" width="2" style="2746" customWidth="1"/>
    <col min="11271" max="11271" width="1.28515625" style="2746" customWidth="1"/>
    <col min="11272" max="11272" width="2" style="2746" customWidth="1"/>
    <col min="11273" max="11273" width="1.28515625" style="2746" customWidth="1"/>
    <col min="11274" max="11274" width="2" style="2746" customWidth="1"/>
    <col min="11275" max="11275" width="1.28515625" style="2746" customWidth="1"/>
    <col min="11276" max="11276" width="2" style="2746" customWidth="1"/>
    <col min="11277" max="11277" width="1.28515625" style="2746" customWidth="1"/>
    <col min="11278" max="11278" width="11.7109375" style="2746" customWidth="1"/>
    <col min="11279" max="11279" width="1.28515625" style="2746" customWidth="1"/>
    <col min="11280" max="11280" width="4.5703125" style="2746" bestFit="1" customWidth="1"/>
    <col min="11281" max="11281" width="15.42578125" style="2746" customWidth="1"/>
    <col min="11282" max="11282" width="27.5703125" style="2746" customWidth="1"/>
    <col min="11283" max="11283" width="13.42578125" style="2746" customWidth="1"/>
    <col min="11284" max="11284" width="6" style="2746" customWidth="1"/>
    <col min="11285" max="11285" width="13.28515625" style="2746" bestFit="1" customWidth="1"/>
    <col min="11286" max="11286" width="33" style="2746" bestFit="1" customWidth="1"/>
    <col min="11287" max="11520" width="9.140625" style="2746"/>
    <col min="11521" max="11521" width="7.5703125" style="2746" customWidth="1"/>
    <col min="11522" max="11522" width="24" style="2746" customWidth="1"/>
    <col min="11523" max="11523" width="1" style="2746" customWidth="1"/>
    <col min="11524" max="11524" width="2" style="2746" customWidth="1"/>
    <col min="11525" max="11525" width="1.28515625" style="2746" customWidth="1"/>
    <col min="11526" max="11526" width="2" style="2746" customWidth="1"/>
    <col min="11527" max="11527" width="1.28515625" style="2746" customWidth="1"/>
    <col min="11528" max="11528" width="2" style="2746" customWidth="1"/>
    <col min="11529" max="11529" width="1.28515625" style="2746" customWidth="1"/>
    <col min="11530" max="11530" width="2" style="2746" customWidth="1"/>
    <col min="11531" max="11531" width="1.28515625" style="2746" customWidth="1"/>
    <col min="11532" max="11532" width="2" style="2746" customWidth="1"/>
    <col min="11533" max="11533" width="1.28515625" style="2746" customWidth="1"/>
    <col min="11534" max="11534" width="11.7109375" style="2746" customWidth="1"/>
    <col min="11535" max="11535" width="1.28515625" style="2746" customWidth="1"/>
    <col min="11536" max="11536" width="4.5703125" style="2746" bestFit="1" customWidth="1"/>
    <col min="11537" max="11537" width="15.42578125" style="2746" customWidth="1"/>
    <col min="11538" max="11538" width="27.5703125" style="2746" customWidth="1"/>
    <col min="11539" max="11539" width="13.42578125" style="2746" customWidth="1"/>
    <col min="11540" max="11540" width="6" style="2746" customWidth="1"/>
    <col min="11541" max="11541" width="13.28515625" style="2746" bestFit="1" customWidth="1"/>
    <col min="11542" max="11542" width="33" style="2746" bestFit="1" customWidth="1"/>
    <col min="11543" max="11776" width="9.140625" style="2746"/>
    <col min="11777" max="11777" width="7.5703125" style="2746" customWidth="1"/>
    <col min="11778" max="11778" width="24" style="2746" customWidth="1"/>
    <col min="11779" max="11779" width="1" style="2746" customWidth="1"/>
    <col min="11780" max="11780" width="2" style="2746" customWidth="1"/>
    <col min="11781" max="11781" width="1.28515625" style="2746" customWidth="1"/>
    <col min="11782" max="11782" width="2" style="2746" customWidth="1"/>
    <col min="11783" max="11783" width="1.28515625" style="2746" customWidth="1"/>
    <col min="11784" max="11784" width="2" style="2746" customWidth="1"/>
    <col min="11785" max="11785" width="1.28515625" style="2746" customWidth="1"/>
    <col min="11786" max="11786" width="2" style="2746" customWidth="1"/>
    <col min="11787" max="11787" width="1.28515625" style="2746" customWidth="1"/>
    <col min="11788" max="11788" width="2" style="2746" customWidth="1"/>
    <col min="11789" max="11789" width="1.28515625" style="2746" customWidth="1"/>
    <col min="11790" max="11790" width="11.7109375" style="2746" customWidth="1"/>
    <col min="11791" max="11791" width="1.28515625" style="2746" customWidth="1"/>
    <col min="11792" max="11792" width="4.5703125" style="2746" bestFit="1" customWidth="1"/>
    <col min="11793" max="11793" width="15.42578125" style="2746" customWidth="1"/>
    <col min="11794" max="11794" width="27.5703125" style="2746" customWidth="1"/>
    <col min="11795" max="11795" width="13.42578125" style="2746" customWidth="1"/>
    <col min="11796" max="11796" width="6" style="2746" customWidth="1"/>
    <col min="11797" max="11797" width="13.28515625" style="2746" bestFit="1" customWidth="1"/>
    <col min="11798" max="11798" width="33" style="2746" bestFit="1" customWidth="1"/>
    <col min="11799" max="12032" width="9.140625" style="2746"/>
    <col min="12033" max="12033" width="7.5703125" style="2746" customWidth="1"/>
    <col min="12034" max="12034" width="24" style="2746" customWidth="1"/>
    <col min="12035" max="12035" width="1" style="2746" customWidth="1"/>
    <col min="12036" max="12036" width="2" style="2746" customWidth="1"/>
    <col min="12037" max="12037" width="1.28515625" style="2746" customWidth="1"/>
    <col min="12038" max="12038" width="2" style="2746" customWidth="1"/>
    <col min="12039" max="12039" width="1.28515625" style="2746" customWidth="1"/>
    <col min="12040" max="12040" width="2" style="2746" customWidth="1"/>
    <col min="12041" max="12041" width="1.28515625" style="2746" customWidth="1"/>
    <col min="12042" max="12042" width="2" style="2746" customWidth="1"/>
    <col min="12043" max="12043" width="1.28515625" style="2746" customWidth="1"/>
    <col min="12044" max="12044" width="2" style="2746" customWidth="1"/>
    <col min="12045" max="12045" width="1.28515625" style="2746" customWidth="1"/>
    <col min="12046" max="12046" width="11.7109375" style="2746" customWidth="1"/>
    <col min="12047" max="12047" width="1.28515625" style="2746" customWidth="1"/>
    <col min="12048" max="12048" width="4.5703125" style="2746" bestFit="1" customWidth="1"/>
    <col min="12049" max="12049" width="15.42578125" style="2746" customWidth="1"/>
    <col min="12050" max="12050" width="27.5703125" style="2746" customWidth="1"/>
    <col min="12051" max="12051" width="13.42578125" style="2746" customWidth="1"/>
    <col min="12052" max="12052" width="6" style="2746" customWidth="1"/>
    <col min="12053" max="12053" width="13.28515625" style="2746" bestFit="1" customWidth="1"/>
    <col min="12054" max="12054" width="33" style="2746" bestFit="1" customWidth="1"/>
    <col min="12055" max="12288" width="9.140625" style="2746"/>
    <col min="12289" max="12289" width="7.5703125" style="2746" customWidth="1"/>
    <col min="12290" max="12290" width="24" style="2746" customWidth="1"/>
    <col min="12291" max="12291" width="1" style="2746" customWidth="1"/>
    <col min="12292" max="12292" width="2" style="2746" customWidth="1"/>
    <col min="12293" max="12293" width="1.28515625" style="2746" customWidth="1"/>
    <col min="12294" max="12294" width="2" style="2746" customWidth="1"/>
    <col min="12295" max="12295" width="1.28515625" style="2746" customWidth="1"/>
    <col min="12296" max="12296" width="2" style="2746" customWidth="1"/>
    <col min="12297" max="12297" width="1.28515625" style="2746" customWidth="1"/>
    <col min="12298" max="12298" width="2" style="2746" customWidth="1"/>
    <col min="12299" max="12299" width="1.28515625" style="2746" customWidth="1"/>
    <col min="12300" max="12300" width="2" style="2746" customWidth="1"/>
    <col min="12301" max="12301" width="1.28515625" style="2746" customWidth="1"/>
    <col min="12302" max="12302" width="11.7109375" style="2746" customWidth="1"/>
    <col min="12303" max="12303" width="1.28515625" style="2746" customWidth="1"/>
    <col min="12304" max="12304" width="4.5703125" style="2746" bestFit="1" customWidth="1"/>
    <col min="12305" max="12305" width="15.42578125" style="2746" customWidth="1"/>
    <col min="12306" max="12306" width="27.5703125" style="2746" customWidth="1"/>
    <col min="12307" max="12307" width="13.42578125" style="2746" customWidth="1"/>
    <col min="12308" max="12308" width="6" style="2746" customWidth="1"/>
    <col min="12309" max="12309" width="13.28515625" style="2746" bestFit="1" customWidth="1"/>
    <col min="12310" max="12310" width="33" style="2746" bestFit="1" customWidth="1"/>
    <col min="12311" max="12544" width="9.140625" style="2746"/>
    <col min="12545" max="12545" width="7.5703125" style="2746" customWidth="1"/>
    <col min="12546" max="12546" width="24" style="2746" customWidth="1"/>
    <col min="12547" max="12547" width="1" style="2746" customWidth="1"/>
    <col min="12548" max="12548" width="2" style="2746" customWidth="1"/>
    <col min="12549" max="12549" width="1.28515625" style="2746" customWidth="1"/>
    <col min="12550" max="12550" width="2" style="2746" customWidth="1"/>
    <col min="12551" max="12551" width="1.28515625" style="2746" customWidth="1"/>
    <col min="12552" max="12552" width="2" style="2746" customWidth="1"/>
    <col min="12553" max="12553" width="1.28515625" style="2746" customWidth="1"/>
    <col min="12554" max="12554" width="2" style="2746" customWidth="1"/>
    <col min="12555" max="12555" width="1.28515625" style="2746" customWidth="1"/>
    <col min="12556" max="12556" width="2" style="2746" customWidth="1"/>
    <col min="12557" max="12557" width="1.28515625" style="2746" customWidth="1"/>
    <col min="12558" max="12558" width="11.7109375" style="2746" customWidth="1"/>
    <col min="12559" max="12559" width="1.28515625" style="2746" customWidth="1"/>
    <col min="12560" max="12560" width="4.5703125" style="2746" bestFit="1" customWidth="1"/>
    <col min="12561" max="12561" width="15.42578125" style="2746" customWidth="1"/>
    <col min="12562" max="12562" width="27.5703125" style="2746" customWidth="1"/>
    <col min="12563" max="12563" width="13.42578125" style="2746" customWidth="1"/>
    <col min="12564" max="12564" width="6" style="2746" customWidth="1"/>
    <col min="12565" max="12565" width="13.28515625" style="2746" bestFit="1" customWidth="1"/>
    <col min="12566" max="12566" width="33" style="2746" bestFit="1" customWidth="1"/>
    <col min="12567" max="12800" width="9.140625" style="2746"/>
    <col min="12801" max="12801" width="7.5703125" style="2746" customWidth="1"/>
    <col min="12802" max="12802" width="24" style="2746" customWidth="1"/>
    <col min="12803" max="12803" width="1" style="2746" customWidth="1"/>
    <col min="12804" max="12804" width="2" style="2746" customWidth="1"/>
    <col min="12805" max="12805" width="1.28515625" style="2746" customWidth="1"/>
    <col min="12806" max="12806" width="2" style="2746" customWidth="1"/>
    <col min="12807" max="12807" width="1.28515625" style="2746" customWidth="1"/>
    <col min="12808" max="12808" width="2" style="2746" customWidth="1"/>
    <col min="12809" max="12809" width="1.28515625" style="2746" customWidth="1"/>
    <col min="12810" max="12810" width="2" style="2746" customWidth="1"/>
    <col min="12811" max="12811" width="1.28515625" style="2746" customWidth="1"/>
    <col min="12812" max="12812" width="2" style="2746" customWidth="1"/>
    <col min="12813" max="12813" width="1.28515625" style="2746" customWidth="1"/>
    <col min="12814" max="12814" width="11.7109375" style="2746" customWidth="1"/>
    <col min="12815" max="12815" width="1.28515625" style="2746" customWidth="1"/>
    <col min="12816" max="12816" width="4.5703125" style="2746" bestFit="1" customWidth="1"/>
    <col min="12817" max="12817" width="15.42578125" style="2746" customWidth="1"/>
    <col min="12818" max="12818" width="27.5703125" style="2746" customWidth="1"/>
    <col min="12819" max="12819" width="13.42578125" style="2746" customWidth="1"/>
    <col min="12820" max="12820" width="6" style="2746" customWidth="1"/>
    <col min="12821" max="12821" width="13.28515625" style="2746" bestFit="1" customWidth="1"/>
    <col min="12822" max="12822" width="33" style="2746" bestFit="1" customWidth="1"/>
    <col min="12823" max="13056" width="9.140625" style="2746"/>
    <col min="13057" max="13057" width="7.5703125" style="2746" customWidth="1"/>
    <col min="13058" max="13058" width="24" style="2746" customWidth="1"/>
    <col min="13059" max="13059" width="1" style="2746" customWidth="1"/>
    <col min="13060" max="13060" width="2" style="2746" customWidth="1"/>
    <col min="13061" max="13061" width="1.28515625" style="2746" customWidth="1"/>
    <col min="13062" max="13062" width="2" style="2746" customWidth="1"/>
    <col min="13063" max="13063" width="1.28515625" style="2746" customWidth="1"/>
    <col min="13064" max="13064" width="2" style="2746" customWidth="1"/>
    <col min="13065" max="13065" width="1.28515625" style="2746" customWidth="1"/>
    <col min="13066" max="13066" width="2" style="2746" customWidth="1"/>
    <col min="13067" max="13067" width="1.28515625" style="2746" customWidth="1"/>
    <col min="13068" max="13068" width="2" style="2746" customWidth="1"/>
    <col min="13069" max="13069" width="1.28515625" style="2746" customWidth="1"/>
    <col min="13070" max="13070" width="11.7109375" style="2746" customWidth="1"/>
    <col min="13071" max="13071" width="1.28515625" style="2746" customWidth="1"/>
    <col min="13072" max="13072" width="4.5703125" style="2746" bestFit="1" customWidth="1"/>
    <col min="13073" max="13073" width="15.42578125" style="2746" customWidth="1"/>
    <col min="13074" max="13074" width="27.5703125" style="2746" customWidth="1"/>
    <col min="13075" max="13075" width="13.42578125" style="2746" customWidth="1"/>
    <col min="13076" max="13076" width="6" style="2746" customWidth="1"/>
    <col min="13077" max="13077" width="13.28515625" style="2746" bestFit="1" customWidth="1"/>
    <col min="13078" max="13078" width="33" style="2746" bestFit="1" customWidth="1"/>
    <col min="13079" max="13312" width="9.140625" style="2746"/>
    <col min="13313" max="13313" width="7.5703125" style="2746" customWidth="1"/>
    <col min="13314" max="13314" width="24" style="2746" customWidth="1"/>
    <col min="13315" max="13315" width="1" style="2746" customWidth="1"/>
    <col min="13316" max="13316" width="2" style="2746" customWidth="1"/>
    <col min="13317" max="13317" width="1.28515625" style="2746" customWidth="1"/>
    <col min="13318" max="13318" width="2" style="2746" customWidth="1"/>
    <col min="13319" max="13319" width="1.28515625" style="2746" customWidth="1"/>
    <col min="13320" max="13320" width="2" style="2746" customWidth="1"/>
    <col min="13321" max="13321" width="1.28515625" style="2746" customWidth="1"/>
    <col min="13322" max="13322" width="2" style="2746" customWidth="1"/>
    <col min="13323" max="13323" width="1.28515625" style="2746" customWidth="1"/>
    <col min="13324" max="13324" width="2" style="2746" customWidth="1"/>
    <col min="13325" max="13325" width="1.28515625" style="2746" customWidth="1"/>
    <col min="13326" max="13326" width="11.7109375" style="2746" customWidth="1"/>
    <col min="13327" max="13327" width="1.28515625" style="2746" customWidth="1"/>
    <col min="13328" max="13328" width="4.5703125" style="2746" bestFit="1" customWidth="1"/>
    <col min="13329" max="13329" width="15.42578125" style="2746" customWidth="1"/>
    <col min="13330" max="13330" width="27.5703125" style="2746" customWidth="1"/>
    <col min="13331" max="13331" width="13.42578125" style="2746" customWidth="1"/>
    <col min="13332" max="13332" width="6" style="2746" customWidth="1"/>
    <col min="13333" max="13333" width="13.28515625" style="2746" bestFit="1" customWidth="1"/>
    <col min="13334" max="13334" width="33" style="2746" bestFit="1" customWidth="1"/>
    <col min="13335" max="13568" width="9.140625" style="2746"/>
    <col min="13569" max="13569" width="7.5703125" style="2746" customWidth="1"/>
    <col min="13570" max="13570" width="24" style="2746" customWidth="1"/>
    <col min="13571" max="13571" width="1" style="2746" customWidth="1"/>
    <col min="13572" max="13572" width="2" style="2746" customWidth="1"/>
    <col min="13573" max="13573" width="1.28515625" style="2746" customWidth="1"/>
    <col min="13574" max="13574" width="2" style="2746" customWidth="1"/>
    <col min="13575" max="13575" width="1.28515625" style="2746" customWidth="1"/>
    <col min="13576" max="13576" width="2" style="2746" customWidth="1"/>
    <col min="13577" max="13577" width="1.28515625" style="2746" customWidth="1"/>
    <col min="13578" max="13578" width="2" style="2746" customWidth="1"/>
    <col min="13579" max="13579" width="1.28515625" style="2746" customWidth="1"/>
    <col min="13580" max="13580" width="2" style="2746" customWidth="1"/>
    <col min="13581" max="13581" width="1.28515625" style="2746" customWidth="1"/>
    <col min="13582" max="13582" width="11.7109375" style="2746" customWidth="1"/>
    <col min="13583" max="13583" width="1.28515625" style="2746" customWidth="1"/>
    <col min="13584" max="13584" width="4.5703125" style="2746" bestFit="1" customWidth="1"/>
    <col min="13585" max="13585" width="15.42578125" style="2746" customWidth="1"/>
    <col min="13586" max="13586" width="27.5703125" style="2746" customWidth="1"/>
    <col min="13587" max="13587" width="13.42578125" style="2746" customWidth="1"/>
    <col min="13588" max="13588" width="6" style="2746" customWidth="1"/>
    <col min="13589" max="13589" width="13.28515625" style="2746" bestFit="1" customWidth="1"/>
    <col min="13590" max="13590" width="33" style="2746" bestFit="1" customWidth="1"/>
    <col min="13591" max="13824" width="9.140625" style="2746"/>
    <col min="13825" max="13825" width="7.5703125" style="2746" customWidth="1"/>
    <col min="13826" max="13826" width="24" style="2746" customWidth="1"/>
    <col min="13827" max="13827" width="1" style="2746" customWidth="1"/>
    <col min="13828" max="13828" width="2" style="2746" customWidth="1"/>
    <col min="13829" max="13829" width="1.28515625" style="2746" customWidth="1"/>
    <col min="13830" max="13830" width="2" style="2746" customWidth="1"/>
    <col min="13831" max="13831" width="1.28515625" style="2746" customWidth="1"/>
    <col min="13832" max="13832" width="2" style="2746" customWidth="1"/>
    <col min="13833" max="13833" width="1.28515625" style="2746" customWidth="1"/>
    <col min="13834" max="13834" width="2" style="2746" customWidth="1"/>
    <col min="13835" max="13835" width="1.28515625" style="2746" customWidth="1"/>
    <col min="13836" max="13836" width="2" style="2746" customWidth="1"/>
    <col min="13837" max="13837" width="1.28515625" style="2746" customWidth="1"/>
    <col min="13838" max="13838" width="11.7109375" style="2746" customWidth="1"/>
    <col min="13839" max="13839" width="1.28515625" style="2746" customWidth="1"/>
    <col min="13840" max="13840" width="4.5703125" style="2746" bestFit="1" customWidth="1"/>
    <col min="13841" max="13841" width="15.42578125" style="2746" customWidth="1"/>
    <col min="13842" max="13842" width="27.5703125" style="2746" customWidth="1"/>
    <col min="13843" max="13843" width="13.42578125" style="2746" customWidth="1"/>
    <col min="13844" max="13844" width="6" style="2746" customWidth="1"/>
    <col min="13845" max="13845" width="13.28515625" style="2746" bestFit="1" customWidth="1"/>
    <col min="13846" max="13846" width="33" style="2746" bestFit="1" customWidth="1"/>
    <col min="13847" max="14080" width="9.140625" style="2746"/>
    <col min="14081" max="14081" width="7.5703125" style="2746" customWidth="1"/>
    <col min="14082" max="14082" width="24" style="2746" customWidth="1"/>
    <col min="14083" max="14083" width="1" style="2746" customWidth="1"/>
    <col min="14084" max="14084" width="2" style="2746" customWidth="1"/>
    <col min="14085" max="14085" width="1.28515625" style="2746" customWidth="1"/>
    <col min="14086" max="14086" width="2" style="2746" customWidth="1"/>
    <col min="14087" max="14087" width="1.28515625" style="2746" customWidth="1"/>
    <col min="14088" max="14088" width="2" style="2746" customWidth="1"/>
    <col min="14089" max="14089" width="1.28515625" style="2746" customWidth="1"/>
    <col min="14090" max="14090" width="2" style="2746" customWidth="1"/>
    <col min="14091" max="14091" width="1.28515625" style="2746" customWidth="1"/>
    <col min="14092" max="14092" width="2" style="2746" customWidth="1"/>
    <col min="14093" max="14093" width="1.28515625" style="2746" customWidth="1"/>
    <col min="14094" max="14094" width="11.7109375" style="2746" customWidth="1"/>
    <col min="14095" max="14095" width="1.28515625" style="2746" customWidth="1"/>
    <col min="14096" max="14096" width="4.5703125" style="2746" bestFit="1" customWidth="1"/>
    <col min="14097" max="14097" width="15.42578125" style="2746" customWidth="1"/>
    <col min="14098" max="14098" width="27.5703125" style="2746" customWidth="1"/>
    <col min="14099" max="14099" width="13.42578125" style="2746" customWidth="1"/>
    <col min="14100" max="14100" width="6" style="2746" customWidth="1"/>
    <col min="14101" max="14101" width="13.28515625" style="2746" bestFit="1" customWidth="1"/>
    <col min="14102" max="14102" width="33" style="2746" bestFit="1" customWidth="1"/>
    <col min="14103" max="14336" width="9.140625" style="2746"/>
    <col min="14337" max="14337" width="7.5703125" style="2746" customWidth="1"/>
    <col min="14338" max="14338" width="24" style="2746" customWidth="1"/>
    <col min="14339" max="14339" width="1" style="2746" customWidth="1"/>
    <col min="14340" max="14340" width="2" style="2746" customWidth="1"/>
    <col min="14341" max="14341" width="1.28515625" style="2746" customWidth="1"/>
    <col min="14342" max="14342" width="2" style="2746" customWidth="1"/>
    <col min="14343" max="14343" width="1.28515625" style="2746" customWidth="1"/>
    <col min="14344" max="14344" width="2" style="2746" customWidth="1"/>
    <col min="14345" max="14345" width="1.28515625" style="2746" customWidth="1"/>
    <col min="14346" max="14346" width="2" style="2746" customWidth="1"/>
    <col min="14347" max="14347" width="1.28515625" style="2746" customWidth="1"/>
    <col min="14348" max="14348" width="2" style="2746" customWidth="1"/>
    <col min="14349" max="14349" width="1.28515625" style="2746" customWidth="1"/>
    <col min="14350" max="14350" width="11.7109375" style="2746" customWidth="1"/>
    <col min="14351" max="14351" width="1.28515625" style="2746" customWidth="1"/>
    <col min="14352" max="14352" width="4.5703125" style="2746" bestFit="1" customWidth="1"/>
    <col min="14353" max="14353" width="15.42578125" style="2746" customWidth="1"/>
    <col min="14354" max="14354" width="27.5703125" style="2746" customWidth="1"/>
    <col min="14355" max="14355" width="13.42578125" style="2746" customWidth="1"/>
    <col min="14356" max="14356" width="6" style="2746" customWidth="1"/>
    <col min="14357" max="14357" width="13.28515625" style="2746" bestFit="1" customWidth="1"/>
    <col min="14358" max="14358" width="33" style="2746" bestFit="1" customWidth="1"/>
    <col min="14359" max="14592" width="9.140625" style="2746"/>
    <col min="14593" max="14593" width="7.5703125" style="2746" customWidth="1"/>
    <col min="14594" max="14594" width="24" style="2746" customWidth="1"/>
    <col min="14595" max="14595" width="1" style="2746" customWidth="1"/>
    <col min="14596" max="14596" width="2" style="2746" customWidth="1"/>
    <col min="14597" max="14597" width="1.28515625" style="2746" customWidth="1"/>
    <col min="14598" max="14598" width="2" style="2746" customWidth="1"/>
    <col min="14599" max="14599" width="1.28515625" style="2746" customWidth="1"/>
    <col min="14600" max="14600" width="2" style="2746" customWidth="1"/>
    <col min="14601" max="14601" width="1.28515625" style="2746" customWidth="1"/>
    <col min="14602" max="14602" width="2" style="2746" customWidth="1"/>
    <col min="14603" max="14603" width="1.28515625" style="2746" customWidth="1"/>
    <col min="14604" max="14604" width="2" style="2746" customWidth="1"/>
    <col min="14605" max="14605" width="1.28515625" style="2746" customWidth="1"/>
    <col min="14606" max="14606" width="11.7109375" style="2746" customWidth="1"/>
    <col min="14607" max="14607" width="1.28515625" style="2746" customWidth="1"/>
    <col min="14608" max="14608" width="4.5703125" style="2746" bestFit="1" customWidth="1"/>
    <col min="14609" max="14609" width="15.42578125" style="2746" customWidth="1"/>
    <col min="14610" max="14610" width="27.5703125" style="2746" customWidth="1"/>
    <col min="14611" max="14611" width="13.42578125" style="2746" customWidth="1"/>
    <col min="14612" max="14612" width="6" style="2746" customWidth="1"/>
    <col min="14613" max="14613" width="13.28515625" style="2746" bestFit="1" customWidth="1"/>
    <col min="14614" max="14614" width="33" style="2746" bestFit="1" customWidth="1"/>
    <col min="14615" max="14848" width="9.140625" style="2746"/>
    <col min="14849" max="14849" width="7.5703125" style="2746" customWidth="1"/>
    <col min="14850" max="14850" width="24" style="2746" customWidth="1"/>
    <col min="14851" max="14851" width="1" style="2746" customWidth="1"/>
    <col min="14852" max="14852" width="2" style="2746" customWidth="1"/>
    <col min="14853" max="14853" width="1.28515625" style="2746" customWidth="1"/>
    <col min="14854" max="14854" width="2" style="2746" customWidth="1"/>
    <col min="14855" max="14855" width="1.28515625" style="2746" customWidth="1"/>
    <col min="14856" max="14856" width="2" style="2746" customWidth="1"/>
    <col min="14857" max="14857" width="1.28515625" style="2746" customWidth="1"/>
    <col min="14858" max="14858" width="2" style="2746" customWidth="1"/>
    <col min="14859" max="14859" width="1.28515625" style="2746" customWidth="1"/>
    <col min="14860" max="14860" width="2" style="2746" customWidth="1"/>
    <col min="14861" max="14861" width="1.28515625" style="2746" customWidth="1"/>
    <col min="14862" max="14862" width="11.7109375" style="2746" customWidth="1"/>
    <col min="14863" max="14863" width="1.28515625" style="2746" customWidth="1"/>
    <col min="14864" max="14864" width="4.5703125" style="2746" bestFit="1" customWidth="1"/>
    <col min="14865" max="14865" width="15.42578125" style="2746" customWidth="1"/>
    <col min="14866" max="14866" width="27.5703125" style="2746" customWidth="1"/>
    <col min="14867" max="14867" width="13.42578125" style="2746" customWidth="1"/>
    <col min="14868" max="14868" width="6" style="2746" customWidth="1"/>
    <col min="14869" max="14869" width="13.28515625" style="2746" bestFit="1" customWidth="1"/>
    <col min="14870" max="14870" width="33" style="2746" bestFit="1" customWidth="1"/>
    <col min="14871" max="15104" width="9.140625" style="2746"/>
    <col min="15105" max="15105" width="7.5703125" style="2746" customWidth="1"/>
    <col min="15106" max="15106" width="24" style="2746" customWidth="1"/>
    <col min="15107" max="15107" width="1" style="2746" customWidth="1"/>
    <col min="15108" max="15108" width="2" style="2746" customWidth="1"/>
    <col min="15109" max="15109" width="1.28515625" style="2746" customWidth="1"/>
    <col min="15110" max="15110" width="2" style="2746" customWidth="1"/>
    <col min="15111" max="15111" width="1.28515625" style="2746" customWidth="1"/>
    <col min="15112" max="15112" width="2" style="2746" customWidth="1"/>
    <col min="15113" max="15113" width="1.28515625" style="2746" customWidth="1"/>
    <col min="15114" max="15114" width="2" style="2746" customWidth="1"/>
    <col min="15115" max="15115" width="1.28515625" style="2746" customWidth="1"/>
    <col min="15116" max="15116" width="2" style="2746" customWidth="1"/>
    <col min="15117" max="15117" width="1.28515625" style="2746" customWidth="1"/>
    <col min="15118" max="15118" width="11.7109375" style="2746" customWidth="1"/>
    <col min="15119" max="15119" width="1.28515625" style="2746" customWidth="1"/>
    <col min="15120" max="15120" width="4.5703125" style="2746" bestFit="1" customWidth="1"/>
    <col min="15121" max="15121" width="15.42578125" style="2746" customWidth="1"/>
    <col min="15122" max="15122" width="27.5703125" style="2746" customWidth="1"/>
    <col min="15123" max="15123" width="13.42578125" style="2746" customWidth="1"/>
    <col min="15124" max="15124" width="6" style="2746" customWidth="1"/>
    <col min="15125" max="15125" width="13.28515625" style="2746" bestFit="1" customWidth="1"/>
    <col min="15126" max="15126" width="33" style="2746" bestFit="1" customWidth="1"/>
    <col min="15127" max="15360" width="9.140625" style="2746"/>
    <col min="15361" max="15361" width="7.5703125" style="2746" customWidth="1"/>
    <col min="15362" max="15362" width="24" style="2746" customWidth="1"/>
    <col min="15363" max="15363" width="1" style="2746" customWidth="1"/>
    <col min="15364" max="15364" width="2" style="2746" customWidth="1"/>
    <col min="15365" max="15365" width="1.28515625" style="2746" customWidth="1"/>
    <col min="15366" max="15366" width="2" style="2746" customWidth="1"/>
    <col min="15367" max="15367" width="1.28515625" style="2746" customWidth="1"/>
    <col min="15368" max="15368" width="2" style="2746" customWidth="1"/>
    <col min="15369" max="15369" width="1.28515625" style="2746" customWidth="1"/>
    <col min="15370" max="15370" width="2" style="2746" customWidth="1"/>
    <col min="15371" max="15371" width="1.28515625" style="2746" customWidth="1"/>
    <col min="15372" max="15372" width="2" style="2746" customWidth="1"/>
    <col min="15373" max="15373" width="1.28515625" style="2746" customWidth="1"/>
    <col min="15374" max="15374" width="11.7109375" style="2746" customWidth="1"/>
    <col min="15375" max="15375" width="1.28515625" style="2746" customWidth="1"/>
    <col min="15376" max="15376" width="4.5703125" style="2746" bestFit="1" customWidth="1"/>
    <col min="15377" max="15377" width="15.42578125" style="2746" customWidth="1"/>
    <col min="15378" max="15378" width="27.5703125" style="2746" customWidth="1"/>
    <col min="15379" max="15379" width="13.42578125" style="2746" customWidth="1"/>
    <col min="15380" max="15380" width="6" style="2746" customWidth="1"/>
    <col min="15381" max="15381" width="13.28515625" style="2746" bestFit="1" customWidth="1"/>
    <col min="15382" max="15382" width="33" style="2746" bestFit="1" customWidth="1"/>
    <col min="15383" max="15616" width="9.140625" style="2746"/>
    <col min="15617" max="15617" width="7.5703125" style="2746" customWidth="1"/>
    <col min="15618" max="15618" width="24" style="2746" customWidth="1"/>
    <col min="15619" max="15619" width="1" style="2746" customWidth="1"/>
    <col min="15620" max="15620" width="2" style="2746" customWidth="1"/>
    <col min="15621" max="15621" width="1.28515625" style="2746" customWidth="1"/>
    <col min="15622" max="15622" width="2" style="2746" customWidth="1"/>
    <col min="15623" max="15623" width="1.28515625" style="2746" customWidth="1"/>
    <col min="15624" max="15624" width="2" style="2746" customWidth="1"/>
    <col min="15625" max="15625" width="1.28515625" style="2746" customWidth="1"/>
    <col min="15626" max="15626" width="2" style="2746" customWidth="1"/>
    <col min="15627" max="15627" width="1.28515625" style="2746" customWidth="1"/>
    <col min="15628" max="15628" width="2" style="2746" customWidth="1"/>
    <col min="15629" max="15629" width="1.28515625" style="2746" customWidth="1"/>
    <col min="15630" max="15630" width="11.7109375" style="2746" customWidth="1"/>
    <col min="15631" max="15631" width="1.28515625" style="2746" customWidth="1"/>
    <col min="15632" max="15632" width="4.5703125" style="2746" bestFit="1" customWidth="1"/>
    <col min="15633" max="15633" width="15.42578125" style="2746" customWidth="1"/>
    <col min="15634" max="15634" width="27.5703125" style="2746" customWidth="1"/>
    <col min="15635" max="15635" width="13.42578125" style="2746" customWidth="1"/>
    <col min="15636" max="15636" width="6" style="2746" customWidth="1"/>
    <col min="15637" max="15637" width="13.28515625" style="2746" bestFit="1" customWidth="1"/>
    <col min="15638" max="15638" width="33" style="2746" bestFit="1" customWidth="1"/>
    <col min="15639" max="15872" width="9.140625" style="2746"/>
    <col min="15873" max="15873" width="7.5703125" style="2746" customWidth="1"/>
    <col min="15874" max="15874" width="24" style="2746" customWidth="1"/>
    <col min="15875" max="15875" width="1" style="2746" customWidth="1"/>
    <col min="15876" max="15876" width="2" style="2746" customWidth="1"/>
    <col min="15877" max="15877" width="1.28515625" style="2746" customWidth="1"/>
    <col min="15878" max="15878" width="2" style="2746" customWidth="1"/>
    <col min="15879" max="15879" width="1.28515625" style="2746" customWidth="1"/>
    <col min="15880" max="15880" width="2" style="2746" customWidth="1"/>
    <col min="15881" max="15881" width="1.28515625" style="2746" customWidth="1"/>
    <col min="15882" max="15882" width="2" style="2746" customWidth="1"/>
    <col min="15883" max="15883" width="1.28515625" style="2746" customWidth="1"/>
    <col min="15884" max="15884" width="2" style="2746" customWidth="1"/>
    <col min="15885" max="15885" width="1.28515625" style="2746" customWidth="1"/>
    <col min="15886" max="15886" width="11.7109375" style="2746" customWidth="1"/>
    <col min="15887" max="15887" width="1.28515625" style="2746" customWidth="1"/>
    <col min="15888" max="15888" width="4.5703125" style="2746" bestFit="1" customWidth="1"/>
    <col min="15889" max="15889" width="15.42578125" style="2746" customWidth="1"/>
    <col min="15890" max="15890" width="27.5703125" style="2746" customWidth="1"/>
    <col min="15891" max="15891" width="13.42578125" style="2746" customWidth="1"/>
    <col min="15892" max="15892" width="6" style="2746" customWidth="1"/>
    <col min="15893" max="15893" width="13.28515625" style="2746" bestFit="1" customWidth="1"/>
    <col min="15894" max="15894" width="33" style="2746" bestFit="1" customWidth="1"/>
    <col min="15895" max="16128" width="9.140625" style="2746"/>
    <col min="16129" max="16129" width="7.5703125" style="2746" customWidth="1"/>
    <col min="16130" max="16130" width="24" style="2746" customWidth="1"/>
    <col min="16131" max="16131" width="1" style="2746" customWidth="1"/>
    <col min="16132" max="16132" width="2" style="2746" customWidth="1"/>
    <col min="16133" max="16133" width="1.28515625" style="2746" customWidth="1"/>
    <col min="16134" max="16134" width="2" style="2746" customWidth="1"/>
    <col min="16135" max="16135" width="1.28515625" style="2746" customWidth="1"/>
    <col min="16136" max="16136" width="2" style="2746" customWidth="1"/>
    <col min="16137" max="16137" width="1.28515625" style="2746" customWidth="1"/>
    <col min="16138" max="16138" width="2" style="2746" customWidth="1"/>
    <col min="16139" max="16139" width="1.28515625" style="2746" customWidth="1"/>
    <col min="16140" max="16140" width="2" style="2746" customWidth="1"/>
    <col min="16141" max="16141" width="1.28515625" style="2746" customWidth="1"/>
    <col min="16142" max="16142" width="11.7109375" style="2746" customWidth="1"/>
    <col min="16143" max="16143" width="1.28515625" style="2746" customWidth="1"/>
    <col min="16144" max="16144" width="4.5703125" style="2746" bestFit="1" customWidth="1"/>
    <col min="16145" max="16145" width="15.42578125" style="2746" customWidth="1"/>
    <col min="16146" max="16146" width="27.5703125" style="2746" customWidth="1"/>
    <col min="16147" max="16147" width="13.42578125" style="2746" customWidth="1"/>
    <col min="16148" max="16148" width="6" style="2746" customWidth="1"/>
    <col min="16149" max="16149" width="13.28515625" style="2746" bestFit="1" customWidth="1"/>
    <col min="16150" max="16150" width="33" style="2746" bestFit="1" customWidth="1"/>
    <col min="16151" max="16384" width="9.140625" style="2746"/>
  </cols>
  <sheetData>
    <row r="1" spans="1:25" ht="19.5" customHeight="1">
      <c r="B1" s="2741" t="s">
        <v>220</v>
      </c>
      <c r="C1" s="2742"/>
      <c r="D1" s="2743"/>
      <c r="E1" s="2743"/>
      <c r="F1" s="2744" t="s">
        <v>6655</v>
      </c>
      <c r="G1" s="2744"/>
      <c r="H1" s="2744"/>
      <c r="I1" s="2744"/>
      <c r="J1" s="2744"/>
      <c r="K1" s="2744"/>
      <c r="L1" s="2744"/>
      <c r="M1" s="2744"/>
      <c r="N1" s="2744"/>
      <c r="O1" s="2744"/>
      <c r="P1" s="2744"/>
      <c r="Q1" s="2744"/>
      <c r="R1" s="2744"/>
      <c r="S1" s="2744"/>
      <c r="T1" s="2744"/>
      <c r="U1" s="2744"/>
      <c r="V1" s="2745"/>
    </row>
    <row r="2" spans="1:25" s="2749" customFormat="1" ht="12" customHeight="1">
      <c r="A2" s="2740"/>
      <c r="B2" s="2747" t="s">
        <v>6656</v>
      </c>
      <c r="C2" s="2747"/>
      <c r="D2" s="2747"/>
      <c r="E2" s="2747"/>
      <c r="F2" s="2748"/>
      <c r="G2" s="2748"/>
      <c r="H2" s="2748"/>
      <c r="I2" s="2748"/>
      <c r="J2" s="2748"/>
      <c r="K2" s="2748"/>
      <c r="L2" s="2748"/>
      <c r="M2" s="2748"/>
      <c r="N2" s="2748"/>
      <c r="O2" s="2748"/>
      <c r="P2" s="2748"/>
      <c r="Q2" s="2748"/>
      <c r="R2" s="2748"/>
      <c r="S2" s="2748"/>
      <c r="T2" s="2748"/>
      <c r="U2" s="2748"/>
      <c r="V2" s="2746"/>
    </row>
    <row r="3" spans="1:25" s="2749" customFormat="1">
      <c r="A3" s="2740"/>
      <c r="B3" s="2750" t="s">
        <v>6657</v>
      </c>
      <c r="C3" s="2751"/>
      <c r="D3" s="2752"/>
      <c r="E3" s="2751"/>
      <c r="F3" s="2752"/>
      <c r="G3" s="2746"/>
      <c r="H3" s="2746"/>
      <c r="I3" s="2746"/>
      <c r="J3" s="2746"/>
      <c r="K3" s="2746"/>
      <c r="L3" s="2746"/>
      <c r="M3" s="2746"/>
      <c r="N3" s="2746"/>
      <c r="O3" s="2746"/>
      <c r="P3" s="2746"/>
      <c r="Q3" s="2746"/>
      <c r="R3" s="2746"/>
      <c r="S3" s="2746"/>
      <c r="T3" s="2746"/>
      <c r="U3" s="2753"/>
      <c r="V3" s="2746"/>
    </row>
    <row r="4" spans="1:25" s="2761" customFormat="1" ht="67.5" customHeight="1">
      <c r="A4" s="2754"/>
      <c r="B4" s="2755" t="s">
        <v>1870</v>
      </c>
      <c r="C4" s="2756"/>
      <c r="D4" s="2757" t="s">
        <v>6658</v>
      </c>
      <c r="E4" s="2756"/>
      <c r="F4" s="2757" t="s">
        <v>1262</v>
      </c>
      <c r="G4" s="2756"/>
      <c r="H4" s="2757" t="s">
        <v>6659</v>
      </c>
      <c r="I4" s="2756"/>
      <c r="J4" s="2757" t="s">
        <v>6660</v>
      </c>
      <c r="K4" s="2756"/>
      <c r="L4" s="2757" t="s">
        <v>6661</v>
      </c>
      <c r="M4" s="2756"/>
      <c r="N4" s="2757" t="s">
        <v>6662</v>
      </c>
      <c r="O4" s="2756"/>
      <c r="P4" s="2758" t="s">
        <v>6663</v>
      </c>
      <c r="Q4" s="2758"/>
      <c r="R4" s="2758"/>
      <c r="S4" s="2758"/>
      <c r="T4" s="2758"/>
      <c r="U4" s="2759"/>
      <c r="V4" s="2758" t="s">
        <v>6664</v>
      </c>
      <c r="W4" s="2760"/>
      <c r="X4" s="2760"/>
    </row>
    <row r="5" spans="1:25" s="2773" customFormat="1">
      <c r="A5" s="2762">
        <v>1</v>
      </c>
      <c r="B5" s="2763" t="s">
        <v>6665</v>
      </c>
      <c r="C5" s="2764"/>
      <c r="D5" s="2765"/>
      <c r="E5" s="2764"/>
      <c r="F5" s="2766" t="s">
        <v>6666</v>
      </c>
      <c r="G5" s="2764"/>
      <c r="H5" s="2765"/>
      <c r="I5" s="2764"/>
      <c r="J5" s="2765"/>
      <c r="K5" s="2764"/>
      <c r="L5" s="2765"/>
      <c r="M5" s="2764"/>
      <c r="N5" s="2765"/>
      <c r="O5" s="2764"/>
      <c r="P5" s="3228" t="s">
        <v>6667</v>
      </c>
      <c r="Q5" s="3228"/>
      <c r="R5" s="2767" t="s">
        <v>6668</v>
      </c>
      <c r="S5" s="2768" t="s">
        <v>1140</v>
      </c>
      <c r="T5" s="2769">
        <v>76903</v>
      </c>
      <c r="U5" s="2770" t="s">
        <v>6669</v>
      </c>
      <c r="V5" s="2771" t="s">
        <v>6670</v>
      </c>
      <c r="W5" s="2772"/>
      <c r="X5" s="2772"/>
      <c r="Y5" s="2772"/>
    </row>
    <row r="6" spans="1:25" s="2773" customFormat="1">
      <c r="A6" s="2774">
        <v>2</v>
      </c>
      <c r="B6" s="2775" t="s">
        <v>6671</v>
      </c>
      <c r="C6" s="2764"/>
      <c r="D6" s="2766" t="s">
        <v>6666</v>
      </c>
      <c r="E6" s="2764"/>
      <c r="F6" s="2776"/>
      <c r="G6" s="2764"/>
      <c r="H6" s="2776"/>
      <c r="I6" s="2764"/>
      <c r="J6" s="2776"/>
      <c r="K6" s="2764"/>
      <c r="L6" s="2776"/>
      <c r="M6" s="2764"/>
      <c r="N6" s="2776"/>
      <c r="O6" s="2764"/>
      <c r="P6" s="3227" t="s">
        <v>6672</v>
      </c>
      <c r="Q6" s="3227"/>
      <c r="R6" s="2777" t="s">
        <v>6673</v>
      </c>
      <c r="S6" s="2778" t="s">
        <v>1086</v>
      </c>
      <c r="T6" s="2779">
        <v>78738</v>
      </c>
      <c r="U6" s="2780" t="s">
        <v>6674</v>
      </c>
      <c r="V6" s="2781" t="s">
        <v>6675</v>
      </c>
      <c r="W6" s="2772"/>
      <c r="X6" s="2772"/>
      <c r="Y6" s="2772"/>
    </row>
    <row r="7" spans="1:25" s="2773" customFormat="1">
      <c r="A7" s="2762">
        <v>3</v>
      </c>
      <c r="B7" s="2763" t="s">
        <v>6676</v>
      </c>
      <c r="C7" s="2764"/>
      <c r="D7" s="2765"/>
      <c r="E7" s="2764"/>
      <c r="F7" s="2765"/>
      <c r="G7" s="2764"/>
      <c r="H7" s="2765"/>
      <c r="I7" s="2764"/>
      <c r="J7" s="2765"/>
      <c r="K7" s="2764"/>
      <c r="L7" s="2766" t="s">
        <v>6666</v>
      </c>
      <c r="M7" s="2764"/>
      <c r="N7" s="2765"/>
      <c r="O7" s="2764"/>
      <c r="P7" s="3228" t="s">
        <v>6677</v>
      </c>
      <c r="Q7" s="3228"/>
      <c r="R7" s="2767" t="s">
        <v>6678</v>
      </c>
      <c r="S7" s="2768" t="s">
        <v>4545</v>
      </c>
      <c r="T7" s="2769">
        <v>79404</v>
      </c>
      <c r="U7" s="2770" t="s">
        <v>6679</v>
      </c>
      <c r="V7" s="2771" t="s">
        <v>6680</v>
      </c>
      <c r="W7" s="2772"/>
      <c r="X7" s="2772"/>
      <c r="Y7" s="2772"/>
    </row>
    <row r="8" spans="1:25" s="2773" customFormat="1">
      <c r="A8" s="2774">
        <v>4</v>
      </c>
      <c r="B8" s="2775" t="s">
        <v>6681</v>
      </c>
      <c r="C8" s="2764"/>
      <c r="D8" s="2776"/>
      <c r="E8" s="2764"/>
      <c r="F8" s="2776"/>
      <c r="G8" s="2764"/>
      <c r="H8" s="2776"/>
      <c r="I8" s="2764"/>
      <c r="J8" s="2776"/>
      <c r="K8" s="2764"/>
      <c r="L8" s="2776"/>
      <c r="M8" s="2764"/>
      <c r="N8" s="2766" t="s">
        <v>6666</v>
      </c>
      <c r="O8" s="2764"/>
      <c r="P8" s="3227" t="s">
        <v>6682</v>
      </c>
      <c r="Q8" s="3227"/>
      <c r="R8" s="2777" t="s">
        <v>6683</v>
      </c>
      <c r="S8" s="2778" t="s">
        <v>4390</v>
      </c>
      <c r="T8" s="2779">
        <v>75229</v>
      </c>
      <c r="U8" s="2780" t="s">
        <v>6684</v>
      </c>
      <c r="V8" s="2781" t="s">
        <v>6685</v>
      </c>
      <c r="W8" s="2772"/>
      <c r="X8" s="2772"/>
      <c r="Y8" s="2772"/>
    </row>
    <row r="9" spans="1:25" s="2773" customFormat="1">
      <c r="A9" s="2762">
        <v>5</v>
      </c>
      <c r="B9" s="2763" t="s">
        <v>6686</v>
      </c>
      <c r="C9" s="2764"/>
      <c r="D9" s="2765"/>
      <c r="E9" s="2764"/>
      <c r="F9" s="2766" t="s">
        <v>6666</v>
      </c>
      <c r="G9" s="2764"/>
      <c r="H9" s="2765"/>
      <c r="I9" s="2764"/>
      <c r="J9" s="2765" t="s">
        <v>6666</v>
      </c>
      <c r="K9" s="2764"/>
      <c r="L9" s="2766" t="s">
        <v>6666</v>
      </c>
      <c r="M9" s="2764"/>
      <c r="N9" s="2765"/>
      <c r="O9" s="2764"/>
      <c r="P9" s="3228" t="s">
        <v>6687</v>
      </c>
      <c r="Q9" s="3228"/>
      <c r="R9" s="2767" t="s">
        <v>6688</v>
      </c>
      <c r="S9" s="2768" t="s">
        <v>6689</v>
      </c>
      <c r="T9" s="2769">
        <v>79601</v>
      </c>
      <c r="U9" s="2770">
        <v>3256985560</v>
      </c>
      <c r="V9" s="2771" t="s">
        <v>6690</v>
      </c>
      <c r="W9" s="2772"/>
      <c r="X9" s="2772"/>
      <c r="Y9" s="2772"/>
    </row>
    <row r="10" spans="1:25">
      <c r="A10" s="2774">
        <v>6</v>
      </c>
      <c r="B10" s="2775" t="s">
        <v>6691</v>
      </c>
      <c r="C10" s="2764"/>
      <c r="D10" s="2766" t="s">
        <v>6666</v>
      </c>
      <c r="E10" s="2764"/>
      <c r="F10" s="2766" t="s">
        <v>6666</v>
      </c>
      <c r="G10" s="2764"/>
      <c r="H10" s="2782"/>
      <c r="I10" s="2764"/>
      <c r="J10" s="2782"/>
      <c r="K10" s="2764"/>
      <c r="L10" s="2782"/>
      <c r="M10" s="2764"/>
      <c r="N10" s="2776"/>
      <c r="O10" s="2764"/>
      <c r="P10" s="3227" t="s">
        <v>6692</v>
      </c>
      <c r="Q10" s="3227"/>
      <c r="R10" s="2777" t="s">
        <v>6693</v>
      </c>
      <c r="S10" s="2778" t="s">
        <v>1144</v>
      </c>
      <c r="T10" s="2779">
        <v>76109</v>
      </c>
      <c r="U10" s="2780" t="s">
        <v>6694</v>
      </c>
      <c r="V10" s="2781" t="s">
        <v>6695</v>
      </c>
      <c r="W10" s="2751"/>
      <c r="X10" s="2751"/>
      <c r="Y10" s="2751"/>
    </row>
    <row r="11" spans="1:25">
      <c r="A11" s="2762">
        <v>7</v>
      </c>
      <c r="B11" s="2763" t="s">
        <v>6696</v>
      </c>
      <c r="C11" s="2764"/>
      <c r="D11" s="2765"/>
      <c r="E11" s="2764"/>
      <c r="F11" s="2765" t="s">
        <v>6666</v>
      </c>
      <c r="G11" s="2764"/>
      <c r="H11" s="2765"/>
      <c r="I11" s="2764"/>
      <c r="J11" s="2765" t="s">
        <v>6666</v>
      </c>
      <c r="K11" s="2764"/>
      <c r="L11" s="2776"/>
      <c r="M11" s="2764"/>
      <c r="N11" s="2765"/>
      <c r="O11" s="2764"/>
      <c r="P11" s="3228" t="s">
        <v>6697</v>
      </c>
      <c r="Q11" s="3228"/>
      <c r="R11" s="2767" t="s">
        <v>6698</v>
      </c>
      <c r="S11" s="2768" t="s">
        <v>1144</v>
      </c>
      <c r="T11" s="2769">
        <v>76120</v>
      </c>
      <c r="U11" s="2770">
        <v>8174519000</v>
      </c>
      <c r="V11" s="2771" t="s">
        <v>38</v>
      </c>
      <c r="W11" s="2751"/>
      <c r="X11" s="2751"/>
      <c r="Y11" s="2751"/>
    </row>
    <row r="12" spans="1:25">
      <c r="A12" s="2774">
        <v>8</v>
      </c>
      <c r="B12" s="2775" t="s">
        <v>6699</v>
      </c>
      <c r="C12" s="2764"/>
      <c r="D12" s="2766" t="s">
        <v>6666</v>
      </c>
      <c r="E12" s="2764"/>
      <c r="F12" s="2776"/>
      <c r="G12" s="2764"/>
      <c r="H12" s="2776"/>
      <c r="I12" s="2764"/>
      <c r="J12" s="2776"/>
      <c r="K12" s="2764"/>
      <c r="L12" s="2776"/>
      <c r="M12" s="2764"/>
      <c r="N12" s="2776"/>
      <c r="O12" s="2764"/>
      <c r="P12" s="3227" t="s">
        <v>6700</v>
      </c>
      <c r="Q12" s="3227"/>
      <c r="R12" s="2777" t="s">
        <v>6701</v>
      </c>
      <c r="S12" s="2778" t="s">
        <v>1140</v>
      </c>
      <c r="T12" s="2779">
        <v>76903</v>
      </c>
      <c r="U12" s="2780" t="s">
        <v>6702</v>
      </c>
      <c r="V12" s="2781" t="s">
        <v>6703</v>
      </c>
      <c r="W12" s="2751"/>
      <c r="X12" s="2772"/>
      <c r="Y12" s="2751"/>
    </row>
    <row r="13" spans="1:25">
      <c r="A13" s="2762">
        <v>9</v>
      </c>
      <c r="B13" s="2763" t="s">
        <v>6704</v>
      </c>
      <c r="C13" s="2764"/>
      <c r="D13" s="2766" t="s">
        <v>6666</v>
      </c>
      <c r="E13" s="2764"/>
      <c r="F13" s="2766" t="s">
        <v>6666</v>
      </c>
      <c r="G13" s="2764"/>
      <c r="H13" s="2765"/>
      <c r="I13" s="2764"/>
      <c r="J13" s="2765"/>
      <c r="K13" s="2764"/>
      <c r="L13" s="2765"/>
      <c r="M13" s="2764"/>
      <c r="N13" s="2765"/>
      <c r="O13" s="2764"/>
      <c r="P13" s="3228" t="s">
        <v>6705</v>
      </c>
      <c r="Q13" s="3228"/>
      <c r="R13" s="2767" t="s">
        <v>6706</v>
      </c>
      <c r="S13" s="2768" t="s">
        <v>4535</v>
      </c>
      <c r="T13" s="2769">
        <v>76901</v>
      </c>
      <c r="U13" s="2770" t="s">
        <v>6707</v>
      </c>
      <c r="V13" s="2771" t="s">
        <v>6708</v>
      </c>
      <c r="W13" s="2751"/>
      <c r="X13" s="2751"/>
      <c r="Y13" s="2751"/>
    </row>
    <row r="14" spans="1:25">
      <c r="A14" s="2774">
        <v>10</v>
      </c>
      <c r="B14" s="2775" t="s">
        <v>6709</v>
      </c>
      <c r="C14" s="2764"/>
      <c r="D14" s="2766" t="s">
        <v>6666</v>
      </c>
      <c r="E14" s="2764"/>
      <c r="F14" s="2766" t="s">
        <v>6666</v>
      </c>
      <c r="G14" s="2764"/>
      <c r="H14" s="2776"/>
      <c r="I14" s="2764"/>
      <c r="J14" s="2766" t="s">
        <v>6666</v>
      </c>
      <c r="K14" s="2764"/>
      <c r="L14" s="2776"/>
      <c r="M14" s="2764"/>
      <c r="N14" s="2776"/>
      <c r="O14" s="2764"/>
      <c r="P14" s="3227" t="s">
        <v>6710</v>
      </c>
      <c r="Q14" s="3227"/>
      <c r="R14" s="2777" t="s">
        <v>6711</v>
      </c>
      <c r="S14" s="2778" t="s">
        <v>1747</v>
      </c>
      <c r="T14" s="2779">
        <v>78217</v>
      </c>
      <c r="U14" s="2780" t="s">
        <v>6712</v>
      </c>
      <c r="V14" s="2781" t="s">
        <v>6713</v>
      </c>
      <c r="W14" s="2751"/>
      <c r="X14" s="2751"/>
      <c r="Y14" s="2751"/>
    </row>
    <row r="15" spans="1:25">
      <c r="A15" s="2762">
        <v>11</v>
      </c>
      <c r="B15" s="2763" t="s">
        <v>1831</v>
      </c>
      <c r="C15" s="2764"/>
      <c r="D15" s="2766" t="s">
        <v>6666</v>
      </c>
      <c r="E15" s="2764"/>
      <c r="F15" s="2766" t="s">
        <v>6666</v>
      </c>
      <c r="G15" s="2764"/>
      <c r="H15" s="2766" t="s">
        <v>6666</v>
      </c>
      <c r="I15" s="2764"/>
      <c r="J15" s="2765"/>
      <c r="K15" s="2764"/>
      <c r="L15" s="2765"/>
      <c r="M15" s="2764"/>
      <c r="N15" s="2765"/>
      <c r="O15" s="2764"/>
      <c r="P15" s="3228" t="s">
        <v>6714</v>
      </c>
      <c r="Q15" s="3228"/>
      <c r="R15" s="2767" t="s">
        <v>6715</v>
      </c>
      <c r="S15" s="2768" t="s">
        <v>6689</v>
      </c>
      <c r="T15" s="2769">
        <v>76901</v>
      </c>
      <c r="U15" s="2770" t="s">
        <v>6716</v>
      </c>
      <c r="V15" s="2771" t="s">
        <v>6717</v>
      </c>
      <c r="W15" s="2751"/>
      <c r="X15" s="2751"/>
      <c r="Y15" s="2751"/>
    </row>
    <row r="16" spans="1:25">
      <c r="A16" s="2774">
        <v>12</v>
      </c>
      <c r="B16" s="2783" t="s">
        <v>6718</v>
      </c>
      <c r="C16" s="2764"/>
      <c r="D16" s="2776"/>
      <c r="E16" s="2764"/>
      <c r="F16" s="2766" t="s">
        <v>6666</v>
      </c>
      <c r="G16" s="2764"/>
      <c r="H16" s="2776"/>
      <c r="I16" s="2764"/>
      <c r="J16" s="2766" t="s">
        <v>6666</v>
      </c>
      <c r="K16" s="2764"/>
      <c r="L16" s="2766" t="s">
        <v>6666</v>
      </c>
      <c r="M16" s="2764"/>
      <c r="N16" s="2776"/>
      <c r="O16" s="2764"/>
      <c r="P16" s="3227" t="s">
        <v>39</v>
      </c>
      <c r="Q16" s="3227"/>
      <c r="R16" s="2777" t="s">
        <v>6719</v>
      </c>
      <c r="S16" s="2778" t="s">
        <v>1140</v>
      </c>
      <c r="T16" s="2779">
        <v>76903</v>
      </c>
      <c r="U16" s="2780" t="s">
        <v>6720</v>
      </c>
      <c r="V16" s="2781" t="s">
        <v>41</v>
      </c>
      <c r="W16" s="2751"/>
      <c r="X16" s="2751"/>
      <c r="Y16" s="2751"/>
    </row>
    <row r="17" spans="1:25">
      <c r="A17" s="2762">
        <v>13</v>
      </c>
      <c r="B17" s="2763" t="s">
        <v>6721</v>
      </c>
      <c r="C17" s="2764"/>
      <c r="D17" s="2765"/>
      <c r="E17" s="2764"/>
      <c r="F17" s="2765"/>
      <c r="G17" s="2764"/>
      <c r="H17" s="2766" t="s">
        <v>6666</v>
      </c>
      <c r="I17" s="2764"/>
      <c r="J17" s="2765"/>
      <c r="K17" s="2764"/>
      <c r="L17" s="2765"/>
      <c r="M17" s="2764"/>
      <c r="N17" s="2765"/>
      <c r="O17" s="2764"/>
      <c r="P17" s="3228" t="s">
        <v>6722</v>
      </c>
      <c r="Q17" s="3228"/>
      <c r="R17" s="2767" t="s">
        <v>6723</v>
      </c>
      <c r="S17" s="2768" t="s">
        <v>1144</v>
      </c>
      <c r="T17" s="2769">
        <v>76102</v>
      </c>
      <c r="U17" s="2770" t="s">
        <v>6724</v>
      </c>
      <c r="V17" s="2771" t="s">
        <v>6725</v>
      </c>
      <c r="W17" s="2751"/>
      <c r="X17" s="2751"/>
      <c r="Y17" s="2751"/>
    </row>
    <row r="18" spans="1:25">
      <c r="A18" s="2774">
        <v>14</v>
      </c>
      <c r="B18" s="2775" t="s">
        <v>6726</v>
      </c>
      <c r="C18" s="2764"/>
      <c r="D18" s="2776"/>
      <c r="E18" s="2764"/>
      <c r="F18" s="2766" t="s">
        <v>6666</v>
      </c>
      <c r="G18" s="2764"/>
      <c r="H18" s="2776"/>
      <c r="I18" s="2764"/>
      <c r="J18" s="2766" t="s">
        <v>6666</v>
      </c>
      <c r="K18" s="2764"/>
      <c r="L18" s="2776"/>
      <c r="M18" s="2764"/>
      <c r="N18" s="2776"/>
      <c r="O18" s="2764"/>
      <c r="P18" s="3227" t="s">
        <v>6727</v>
      </c>
      <c r="Q18" s="3227"/>
      <c r="R18" s="2777" t="s">
        <v>6728</v>
      </c>
      <c r="S18" s="2778" t="s">
        <v>1140</v>
      </c>
      <c r="T18" s="2779">
        <v>76904</v>
      </c>
      <c r="U18" s="2780" t="s">
        <v>6729</v>
      </c>
      <c r="V18" s="2781" t="s">
        <v>6730</v>
      </c>
      <c r="W18" s="2751"/>
      <c r="X18" s="2751"/>
      <c r="Y18" s="2751"/>
    </row>
    <row r="19" spans="1:25" ht="12.75">
      <c r="C19" s="2785"/>
      <c r="D19" s="2786"/>
      <c r="E19" s="2785"/>
      <c r="F19" s="2786"/>
      <c r="G19" s="2785"/>
      <c r="H19" s="2786"/>
      <c r="I19" s="2785"/>
      <c r="J19" s="2786"/>
      <c r="K19" s="2785"/>
      <c r="L19" s="2786"/>
      <c r="M19" s="2785"/>
      <c r="N19" s="2786"/>
      <c r="O19" s="2785"/>
      <c r="P19" s="2787"/>
      <c r="Q19" s="2787"/>
      <c r="R19" s="2787"/>
      <c r="S19" s="2788"/>
      <c r="T19" s="2788"/>
      <c r="U19" s="2789"/>
      <c r="V19" s="2751"/>
      <c r="W19" s="2751"/>
      <c r="X19" s="2751"/>
      <c r="Y19" s="2751"/>
    </row>
    <row r="20" spans="1:25" ht="15" customHeight="1">
      <c r="A20" s="2746"/>
      <c r="B20" s="3229" t="s">
        <v>6731</v>
      </c>
      <c r="C20" s="3229"/>
      <c r="D20" s="3229"/>
      <c r="E20" s="3229"/>
      <c r="F20" s="3229"/>
      <c r="G20" s="3229"/>
      <c r="H20" s="3229"/>
      <c r="I20" s="3229"/>
      <c r="J20" s="3229"/>
      <c r="K20" s="3229"/>
      <c r="L20" s="3229"/>
      <c r="M20" s="3229"/>
      <c r="N20" s="3229"/>
      <c r="O20" s="3229"/>
      <c r="P20" s="3229"/>
      <c r="Q20" s="3229"/>
      <c r="R20" s="3229"/>
    </row>
    <row r="21" spans="1:25" ht="15" customHeight="1">
      <c r="A21" s="2746"/>
      <c r="B21" s="3229"/>
      <c r="C21" s="3229"/>
      <c r="D21" s="3229"/>
      <c r="E21" s="3229"/>
      <c r="F21" s="3229"/>
      <c r="G21" s="3229"/>
      <c r="H21" s="3229"/>
      <c r="I21" s="3229"/>
      <c r="J21" s="3229"/>
      <c r="K21" s="3229"/>
      <c r="L21" s="3229"/>
      <c r="M21" s="3229"/>
      <c r="N21" s="3229"/>
      <c r="O21" s="3229"/>
      <c r="P21" s="3229"/>
      <c r="Q21" s="3229"/>
      <c r="R21" s="3229"/>
      <c r="S21" s="2790"/>
      <c r="T21" s="2790"/>
      <c r="U21" s="2790"/>
      <c r="V21" s="2790"/>
    </row>
    <row r="22" spans="1:25" s="2749" customFormat="1" ht="12" customHeight="1">
      <c r="B22" s="3229"/>
      <c r="C22" s="3229"/>
      <c r="D22" s="3229"/>
      <c r="E22" s="3229"/>
      <c r="F22" s="3229"/>
      <c r="G22" s="3229"/>
      <c r="H22" s="3229"/>
      <c r="I22" s="3229"/>
      <c r="J22" s="3229"/>
      <c r="K22" s="3229"/>
      <c r="L22" s="3229"/>
      <c r="M22" s="3229"/>
      <c r="N22" s="3229"/>
      <c r="O22" s="3229"/>
      <c r="P22" s="3229"/>
      <c r="Q22" s="3229"/>
      <c r="R22" s="3229"/>
      <c r="S22" s="2790"/>
      <c r="T22" s="2790"/>
      <c r="U22" s="2790"/>
      <c r="V22" s="2790"/>
    </row>
    <row r="23" spans="1:25" s="2749" customFormat="1" ht="12.75" customHeight="1">
      <c r="B23" s="2790"/>
      <c r="C23" s="2790"/>
      <c r="D23" s="2790"/>
      <c r="E23" s="2790"/>
      <c r="F23" s="2790"/>
      <c r="G23" s="2790"/>
      <c r="H23" s="2790"/>
      <c r="I23" s="2790"/>
      <c r="J23" s="2790"/>
      <c r="K23" s="2790"/>
      <c r="L23" s="2790"/>
      <c r="M23" s="2790"/>
      <c r="N23" s="2790"/>
      <c r="O23" s="2790"/>
      <c r="P23" s="2790"/>
      <c r="Q23" s="2790"/>
      <c r="R23" s="2790"/>
      <c r="S23" s="2790"/>
      <c r="T23" s="2790"/>
      <c r="U23" s="2790"/>
      <c r="V23" s="2790"/>
    </row>
    <row r="24" spans="1:25" s="2749" customFormat="1">
      <c r="A24" s="2791"/>
      <c r="B24" s="2792" t="s">
        <v>6732</v>
      </c>
      <c r="C24" s="2787"/>
      <c r="D24" s="2793"/>
      <c r="E24" s="2793"/>
      <c r="F24" s="2793"/>
      <c r="G24" s="2793"/>
      <c r="H24" s="2793"/>
      <c r="I24" s="2793"/>
      <c r="J24" s="2793"/>
      <c r="K24" s="2787"/>
      <c r="L24" s="2787"/>
      <c r="M24" s="2787"/>
      <c r="N24" s="2787"/>
      <c r="O24" s="2787"/>
      <c r="P24" s="2787"/>
      <c r="Q24" s="2787"/>
      <c r="R24" s="2787"/>
      <c r="U24" s="2794"/>
    </row>
    <row r="25" spans="1:25" s="2749" customFormat="1">
      <c r="A25" s="2791"/>
      <c r="B25" s="2795" t="s">
        <v>6733</v>
      </c>
      <c r="C25" s="2787"/>
      <c r="D25" s="2793"/>
      <c r="E25" s="2793"/>
      <c r="F25" s="2793"/>
      <c r="G25" s="2793"/>
      <c r="H25" s="2793"/>
      <c r="I25" s="2793"/>
      <c r="J25" s="2793"/>
      <c r="K25" s="2787"/>
      <c r="L25" s="2787"/>
      <c r="M25" s="2787"/>
      <c r="N25" s="2787"/>
      <c r="O25" s="2787"/>
      <c r="P25" s="2787"/>
      <c r="Q25" s="2787"/>
      <c r="R25" s="2787"/>
      <c r="U25" s="2794"/>
    </row>
    <row r="26" spans="1:25" s="2749" customFormat="1">
      <c r="A26" s="2791"/>
      <c r="B26" s="2795" t="s">
        <v>6734</v>
      </c>
      <c r="C26" s="2787"/>
      <c r="D26" s="2793"/>
      <c r="E26" s="2793"/>
      <c r="F26" s="2793"/>
      <c r="G26" s="2793"/>
      <c r="H26" s="2793"/>
      <c r="I26" s="2793"/>
      <c r="J26" s="2793"/>
      <c r="K26" s="2787"/>
      <c r="L26" s="2787"/>
      <c r="M26" s="2787"/>
      <c r="N26" s="2787"/>
      <c r="O26" s="2787"/>
      <c r="P26" s="2787"/>
      <c r="Q26" s="2787"/>
      <c r="R26" s="2787"/>
      <c r="U26" s="2794"/>
    </row>
    <row r="27" spans="1:25" s="2749" customFormat="1">
      <c r="A27" s="2791"/>
      <c r="B27" s="2795" t="s">
        <v>220</v>
      </c>
      <c r="C27" s="2787"/>
      <c r="D27" s="2793"/>
      <c r="E27" s="2793"/>
      <c r="F27" s="2793"/>
      <c r="G27" s="2793"/>
      <c r="H27" s="2793"/>
      <c r="I27" s="2793"/>
      <c r="J27" s="2793"/>
      <c r="K27" s="2787"/>
      <c r="L27" s="2787"/>
      <c r="M27" s="2787"/>
      <c r="N27" s="2787"/>
      <c r="O27" s="2787"/>
      <c r="P27" s="2787"/>
      <c r="Q27" s="2787"/>
      <c r="R27" s="2787"/>
      <c r="U27" s="2794"/>
    </row>
    <row r="28" spans="1:25" s="2749" customFormat="1">
      <c r="A28" s="2791"/>
      <c r="B28" s="2795" t="s">
        <v>6735</v>
      </c>
      <c r="C28" s="2787"/>
      <c r="D28" s="2793"/>
      <c r="E28" s="2793"/>
      <c r="F28" s="2793"/>
      <c r="G28" s="2793"/>
      <c r="H28" s="2793"/>
      <c r="I28" s="2793"/>
      <c r="J28" s="2793"/>
      <c r="K28" s="2787"/>
      <c r="L28" s="2787"/>
      <c r="M28" s="2787"/>
      <c r="N28" s="2787"/>
      <c r="O28" s="2787"/>
      <c r="P28" s="2787"/>
      <c r="Q28" s="2787"/>
      <c r="R28" s="2787"/>
      <c r="U28" s="2794"/>
    </row>
    <row r="29" spans="1:25" s="2749" customFormat="1">
      <c r="A29" s="2791"/>
      <c r="B29" s="2795" t="s">
        <v>6736</v>
      </c>
      <c r="C29" s="2787"/>
      <c r="D29" s="2793"/>
      <c r="E29" s="2793"/>
      <c r="F29" s="2793"/>
      <c r="G29" s="2793"/>
      <c r="H29" s="2793"/>
      <c r="I29" s="2793"/>
      <c r="J29" s="2793"/>
      <c r="K29" s="2787"/>
      <c r="L29" s="2787"/>
      <c r="M29" s="2787"/>
      <c r="N29" s="2787"/>
      <c r="O29" s="2787"/>
      <c r="P29" s="2787"/>
      <c r="Q29" s="2787"/>
      <c r="R29" s="2787"/>
      <c r="U29" s="2794"/>
    </row>
    <row r="30" spans="1:25" s="2749" customFormat="1" ht="14.25" customHeight="1">
      <c r="A30" s="2791"/>
      <c r="B30" s="2795" t="s">
        <v>6737</v>
      </c>
      <c r="C30" s="2787"/>
      <c r="D30" s="2793"/>
      <c r="E30" s="2793"/>
      <c r="F30" s="2793"/>
      <c r="G30" s="2793"/>
      <c r="H30" s="2793"/>
      <c r="I30" s="2793"/>
      <c r="J30" s="2793"/>
      <c r="K30" s="2787"/>
      <c r="L30" s="2787"/>
      <c r="M30" s="2787"/>
      <c r="N30" s="2787"/>
      <c r="O30" s="2787"/>
      <c r="P30" s="2787"/>
      <c r="Q30" s="2787"/>
      <c r="R30" s="2787"/>
      <c r="U30" s="2794"/>
    </row>
    <row r="31" spans="1:25" s="2749" customFormat="1">
      <c r="A31" s="2791"/>
      <c r="B31" s="2795" t="s">
        <v>6738</v>
      </c>
      <c r="C31" s="2787"/>
      <c r="D31" s="2793"/>
      <c r="E31" s="2793"/>
      <c r="F31" s="2793"/>
      <c r="G31" s="2793"/>
      <c r="H31" s="2793"/>
      <c r="I31" s="2793"/>
      <c r="J31" s="2793"/>
      <c r="K31" s="2787"/>
      <c r="L31" s="2787"/>
      <c r="M31" s="2787"/>
      <c r="N31" s="2787"/>
      <c r="O31" s="2787"/>
      <c r="P31" s="2787"/>
      <c r="Q31" s="2787"/>
      <c r="R31" s="2787"/>
      <c r="U31" s="2794"/>
    </row>
    <row r="32" spans="1:25" s="2749" customFormat="1" ht="12.75">
      <c r="A32" s="2791"/>
      <c r="B32" s="2796"/>
      <c r="D32" s="2788"/>
      <c r="E32" s="2788"/>
      <c r="F32" s="2788"/>
      <c r="G32" s="2788"/>
      <c r="H32" s="2788"/>
      <c r="I32" s="2788"/>
      <c r="J32" s="2788"/>
      <c r="U32" s="2794"/>
    </row>
    <row r="33" spans="1:21" s="2749" customFormat="1" ht="12.75">
      <c r="A33" s="2791"/>
      <c r="B33" s="2792"/>
      <c r="D33" s="2788"/>
      <c r="E33" s="2788"/>
      <c r="F33" s="2788"/>
      <c r="G33" s="2788"/>
      <c r="H33" s="2788"/>
      <c r="I33" s="2788"/>
      <c r="J33" s="2788"/>
      <c r="U33" s="2794"/>
    </row>
    <row r="34" spans="1:21" s="2749" customFormat="1" ht="12.75">
      <c r="A34" s="2791"/>
      <c r="B34" s="2792"/>
      <c r="D34" s="2788"/>
      <c r="E34" s="2788"/>
      <c r="F34" s="2788"/>
      <c r="G34" s="2788"/>
      <c r="H34" s="2788"/>
      <c r="I34" s="2788"/>
      <c r="J34" s="2788"/>
      <c r="U34" s="2794"/>
    </row>
    <row r="35" spans="1:21" s="2749" customFormat="1">
      <c r="A35" s="2791"/>
      <c r="B35" s="2784"/>
      <c r="D35" s="2797"/>
      <c r="F35" s="2797"/>
      <c r="U35" s="2794"/>
    </row>
    <row r="36" spans="1:21" s="2749" customFormat="1">
      <c r="A36" s="2791"/>
      <c r="B36" s="2784"/>
      <c r="D36" s="2797"/>
      <c r="F36" s="2797"/>
      <c r="U36" s="2794"/>
    </row>
    <row r="37" spans="1:21">
      <c r="E37" s="2749"/>
      <c r="F37" s="2797"/>
      <c r="G37" s="2749"/>
      <c r="H37" s="2749"/>
      <c r="I37" s="2749"/>
      <c r="J37" s="2749"/>
      <c r="K37" s="2749"/>
      <c r="L37" s="2749"/>
      <c r="M37" s="2749"/>
      <c r="N37" s="2749"/>
      <c r="O37" s="2749"/>
      <c r="P37" s="2749"/>
      <c r="Q37" s="2749"/>
      <c r="R37" s="2749"/>
    </row>
    <row r="38" spans="1:21">
      <c r="E38" s="2749"/>
      <c r="F38" s="2797"/>
      <c r="G38" s="2749"/>
      <c r="H38" s="2749"/>
      <c r="I38" s="2749"/>
      <c r="J38" s="2749"/>
      <c r="K38" s="2749"/>
      <c r="L38" s="2749"/>
      <c r="M38" s="2749"/>
      <c r="N38" s="2749"/>
      <c r="O38" s="2749"/>
      <c r="P38" s="2749"/>
      <c r="Q38" s="2749"/>
      <c r="R38" s="2749"/>
    </row>
    <row r="39" spans="1:21">
      <c r="E39" s="2749"/>
      <c r="F39" s="2797"/>
      <c r="G39" s="2749"/>
      <c r="H39" s="2749"/>
      <c r="I39" s="2749"/>
      <c r="J39" s="2749"/>
      <c r="K39" s="2749"/>
      <c r="L39" s="2749"/>
      <c r="M39" s="2749"/>
      <c r="N39" s="2749"/>
      <c r="O39" s="2749"/>
      <c r="P39" s="2749"/>
      <c r="Q39" s="2749"/>
      <c r="R39" s="2749"/>
    </row>
    <row r="40" spans="1:21">
      <c r="E40" s="2749"/>
      <c r="F40" s="2797"/>
      <c r="G40" s="2749"/>
      <c r="H40" s="2749"/>
      <c r="I40" s="2749"/>
      <c r="J40" s="2749"/>
      <c r="K40" s="2749"/>
      <c r="L40" s="2749"/>
      <c r="M40" s="2749"/>
      <c r="N40" s="2749"/>
      <c r="O40" s="2749"/>
      <c r="P40" s="2749"/>
      <c r="Q40" s="2749"/>
      <c r="R40" s="2749"/>
    </row>
    <row r="41" spans="1:21">
      <c r="E41" s="2749"/>
      <c r="F41" s="2797"/>
      <c r="G41" s="2749"/>
      <c r="H41" s="2749"/>
      <c r="I41" s="2749"/>
      <c r="J41" s="2749"/>
      <c r="K41" s="2749"/>
      <c r="L41" s="2749"/>
      <c r="M41" s="2749"/>
      <c r="N41" s="2749"/>
      <c r="O41" s="2749"/>
      <c r="P41" s="2749"/>
      <c r="Q41" s="2749"/>
      <c r="R41" s="2749"/>
    </row>
    <row r="42" spans="1:21">
      <c r="E42" s="2749"/>
      <c r="F42" s="2797"/>
      <c r="G42" s="2749"/>
      <c r="H42" s="2749"/>
      <c r="I42" s="2749"/>
      <c r="J42" s="2749"/>
      <c r="K42" s="2749"/>
      <c r="L42" s="2749"/>
      <c r="M42" s="2749"/>
      <c r="N42" s="2749"/>
      <c r="O42" s="2749"/>
      <c r="P42" s="2749"/>
      <c r="Q42" s="2749"/>
      <c r="R42" s="2749"/>
    </row>
    <row r="43" spans="1:21">
      <c r="E43" s="2749"/>
      <c r="F43" s="2797"/>
      <c r="G43" s="2749"/>
      <c r="H43" s="2749"/>
      <c r="I43" s="2749"/>
      <c r="J43" s="2749"/>
      <c r="K43" s="2749"/>
      <c r="L43" s="2749"/>
      <c r="M43" s="2749"/>
      <c r="N43" s="2749"/>
      <c r="O43" s="2749"/>
      <c r="P43" s="2749"/>
      <c r="Q43" s="2749"/>
      <c r="R43" s="2749"/>
    </row>
    <row r="44" spans="1:21">
      <c r="E44" s="2749"/>
      <c r="F44" s="2797"/>
      <c r="G44" s="2749"/>
      <c r="H44" s="2749"/>
      <c r="I44" s="2749"/>
      <c r="J44" s="2749"/>
      <c r="K44" s="2749"/>
      <c r="L44" s="2749"/>
      <c r="M44" s="2749"/>
      <c r="N44" s="2749"/>
      <c r="O44" s="2749"/>
      <c r="P44" s="2749"/>
      <c r="Q44" s="2749"/>
      <c r="R44" s="2749"/>
    </row>
    <row r="45" spans="1:21">
      <c r="E45" s="2749"/>
      <c r="F45" s="2797"/>
      <c r="G45" s="2749"/>
      <c r="H45" s="2749"/>
      <c r="I45" s="2749"/>
      <c r="J45" s="2749"/>
      <c r="K45" s="2749"/>
      <c r="L45" s="2749"/>
      <c r="M45" s="2749"/>
      <c r="N45" s="2749"/>
      <c r="O45" s="2749"/>
      <c r="P45" s="2749"/>
      <c r="Q45" s="2749"/>
      <c r="R45" s="2749"/>
    </row>
    <row r="46" spans="1:21">
      <c r="E46" s="2749"/>
      <c r="F46" s="2797"/>
      <c r="G46" s="2749"/>
      <c r="H46" s="2749"/>
      <c r="I46" s="2749"/>
      <c r="J46" s="2749"/>
      <c r="K46" s="2749"/>
      <c r="L46" s="2749"/>
      <c r="M46" s="2749"/>
      <c r="N46" s="2749"/>
      <c r="O46" s="2749"/>
      <c r="P46" s="2749"/>
      <c r="Q46" s="2749"/>
      <c r="R46" s="2749"/>
    </row>
    <row r="47" spans="1:21">
      <c r="E47" s="2749"/>
      <c r="F47" s="2797"/>
      <c r="G47" s="2749"/>
      <c r="H47" s="2749"/>
      <c r="I47" s="2749"/>
      <c r="J47" s="2749"/>
      <c r="K47" s="2749"/>
      <c r="L47" s="2749"/>
      <c r="M47" s="2749"/>
      <c r="N47" s="2749"/>
      <c r="O47" s="2749"/>
      <c r="P47" s="2749"/>
      <c r="Q47" s="2749"/>
      <c r="R47" s="2749"/>
    </row>
    <row r="48" spans="1:21">
      <c r="E48" s="2749"/>
      <c r="F48" s="2797"/>
      <c r="G48" s="2749"/>
      <c r="H48" s="2749"/>
      <c r="I48" s="2749"/>
      <c r="J48" s="2749"/>
      <c r="K48" s="2749"/>
      <c r="L48" s="2749"/>
      <c r="M48" s="2749"/>
      <c r="N48" s="2749"/>
      <c r="O48" s="2749"/>
      <c r="P48" s="2749"/>
      <c r="Q48" s="2749"/>
      <c r="R48" s="2749"/>
    </row>
    <row r="49" spans="5:18">
      <c r="E49" s="2749"/>
      <c r="F49" s="2797"/>
      <c r="G49" s="2749"/>
      <c r="H49" s="2749"/>
      <c r="I49" s="2749"/>
      <c r="J49" s="2749"/>
      <c r="K49" s="2749"/>
      <c r="L49" s="2749"/>
      <c r="M49" s="2749"/>
      <c r="N49" s="2749"/>
      <c r="O49" s="2749"/>
      <c r="P49" s="2749"/>
      <c r="Q49" s="2749"/>
      <c r="R49" s="2749"/>
    </row>
    <row r="50" spans="5:18">
      <c r="E50" s="2749"/>
      <c r="F50" s="2797"/>
      <c r="G50" s="2749"/>
      <c r="H50" s="2749"/>
      <c r="I50" s="2749"/>
      <c r="J50" s="2749"/>
      <c r="K50" s="2749"/>
      <c r="L50" s="2749"/>
      <c r="M50" s="2749"/>
      <c r="N50" s="2749"/>
      <c r="O50" s="2749"/>
      <c r="P50" s="2749"/>
      <c r="Q50" s="2749"/>
      <c r="R50" s="2749"/>
    </row>
    <row r="51" spans="5:18">
      <c r="E51" s="2749"/>
      <c r="F51" s="2797"/>
      <c r="G51" s="2749"/>
      <c r="H51" s="2749"/>
      <c r="I51" s="2749"/>
      <c r="J51" s="2749"/>
      <c r="K51" s="2749"/>
      <c r="L51" s="2749"/>
      <c r="M51" s="2749"/>
      <c r="N51" s="2749"/>
      <c r="O51" s="2749"/>
      <c r="P51" s="2749"/>
      <c r="Q51" s="2749"/>
      <c r="R51" s="2749"/>
    </row>
    <row r="52" spans="5:18">
      <c r="E52" s="2749"/>
      <c r="F52" s="2797"/>
      <c r="G52" s="2749"/>
      <c r="H52" s="2749"/>
      <c r="I52" s="2749"/>
      <c r="J52" s="2749"/>
      <c r="K52" s="2749"/>
      <c r="L52" s="2749"/>
      <c r="M52" s="2749"/>
      <c r="N52" s="2749"/>
      <c r="O52" s="2749"/>
      <c r="P52" s="2749"/>
      <c r="Q52" s="2749"/>
      <c r="R52" s="2749"/>
    </row>
    <row r="53" spans="5:18">
      <c r="E53" s="2749"/>
      <c r="F53" s="2797"/>
      <c r="G53" s="2749"/>
      <c r="H53" s="2749"/>
      <c r="I53" s="2749"/>
      <c r="J53" s="2749"/>
      <c r="K53" s="2749"/>
      <c r="L53" s="2749"/>
      <c r="M53" s="2749"/>
      <c r="N53" s="2749"/>
      <c r="O53" s="2749"/>
      <c r="P53" s="2749"/>
      <c r="Q53" s="2749"/>
      <c r="R53" s="2749"/>
    </row>
    <row r="54" spans="5:18">
      <c r="E54" s="2749"/>
      <c r="F54" s="2797"/>
      <c r="G54" s="2749"/>
      <c r="H54" s="2749"/>
      <c r="I54" s="2749"/>
      <c r="J54" s="2749"/>
      <c r="K54" s="2749"/>
      <c r="L54" s="2749"/>
      <c r="M54" s="2749"/>
      <c r="N54" s="2749"/>
      <c r="O54" s="2749"/>
      <c r="P54" s="2749"/>
      <c r="Q54" s="2749"/>
      <c r="R54" s="2749"/>
    </row>
    <row r="55" spans="5:18">
      <c r="E55" s="2749"/>
      <c r="F55" s="2797"/>
      <c r="G55" s="2749"/>
      <c r="H55" s="2749"/>
      <c r="I55" s="2749"/>
      <c r="J55" s="2749"/>
      <c r="K55" s="2749"/>
      <c r="L55" s="2749"/>
      <c r="M55" s="2749"/>
      <c r="N55" s="2749"/>
      <c r="O55" s="2749"/>
      <c r="P55" s="2749"/>
      <c r="Q55" s="2749"/>
      <c r="R55" s="2749"/>
    </row>
    <row r="56" spans="5:18">
      <c r="E56" s="2749"/>
      <c r="F56" s="2797"/>
      <c r="G56" s="2749"/>
      <c r="H56" s="2749"/>
      <c r="I56" s="2749"/>
      <c r="J56" s="2749"/>
      <c r="K56" s="2749"/>
      <c r="L56" s="2749"/>
      <c r="M56" s="2749"/>
      <c r="N56" s="2749"/>
      <c r="O56" s="2749"/>
      <c r="P56" s="2749"/>
      <c r="Q56" s="2749"/>
      <c r="R56" s="2749"/>
    </row>
    <row r="57" spans="5:18">
      <c r="E57" s="2749"/>
      <c r="F57" s="2797"/>
      <c r="G57" s="2749"/>
      <c r="H57" s="2749"/>
      <c r="I57" s="2749"/>
      <c r="J57" s="2749"/>
      <c r="K57" s="2749"/>
      <c r="L57" s="2749"/>
      <c r="M57" s="2749"/>
      <c r="N57" s="2749"/>
      <c r="O57" s="2749"/>
      <c r="P57" s="2749"/>
      <c r="Q57" s="2749"/>
      <c r="R57" s="2749"/>
    </row>
    <row r="58" spans="5:18">
      <c r="E58" s="2749"/>
      <c r="F58" s="2797"/>
      <c r="G58" s="2749"/>
      <c r="H58" s="2749"/>
      <c r="I58" s="2749"/>
      <c r="J58" s="2749"/>
      <c r="K58" s="2749"/>
      <c r="L58" s="2749"/>
      <c r="M58" s="2749"/>
      <c r="N58" s="2749"/>
      <c r="O58" s="2749"/>
      <c r="P58" s="2749"/>
      <c r="Q58" s="2749"/>
      <c r="R58" s="2749"/>
    </row>
    <row r="59" spans="5:18">
      <c r="E59" s="2749"/>
      <c r="F59" s="2797"/>
      <c r="G59" s="2749"/>
      <c r="H59" s="2749"/>
      <c r="I59" s="2749"/>
      <c r="J59" s="2749"/>
      <c r="K59" s="2749"/>
      <c r="L59" s="2749"/>
      <c r="M59" s="2749"/>
      <c r="N59" s="2749"/>
      <c r="O59" s="2749"/>
      <c r="P59" s="2749"/>
      <c r="Q59" s="2749"/>
      <c r="R59" s="2749"/>
    </row>
    <row r="60" spans="5:18">
      <c r="E60" s="2749"/>
      <c r="F60" s="2797"/>
      <c r="G60" s="2749"/>
      <c r="H60" s="2749"/>
      <c r="I60" s="2749"/>
      <c r="J60" s="2749"/>
      <c r="K60" s="2749"/>
      <c r="L60" s="2749"/>
      <c r="M60" s="2749"/>
      <c r="N60" s="2749"/>
      <c r="O60" s="2749"/>
      <c r="P60" s="2749"/>
      <c r="Q60" s="2749"/>
      <c r="R60" s="2749"/>
    </row>
    <row r="61" spans="5:18">
      <c r="E61" s="2749"/>
      <c r="F61" s="2797"/>
      <c r="G61" s="2749"/>
      <c r="H61" s="2749"/>
      <c r="I61" s="2749"/>
      <c r="J61" s="2749"/>
      <c r="K61" s="2749"/>
      <c r="L61" s="2749"/>
      <c r="M61" s="2749"/>
      <c r="N61" s="2749"/>
      <c r="O61" s="2749"/>
      <c r="P61" s="2749"/>
      <c r="Q61" s="2749"/>
      <c r="R61" s="2749"/>
    </row>
    <row r="62" spans="5:18">
      <c r="E62" s="2749"/>
      <c r="F62" s="2797"/>
      <c r="G62" s="2749"/>
      <c r="H62" s="2749"/>
      <c r="I62" s="2749"/>
      <c r="J62" s="2749"/>
      <c r="K62" s="2749"/>
      <c r="L62" s="2749"/>
      <c r="M62" s="2749"/>
      <c r="N62" s="2749"/>
      <c r="O62" s="2749"/>
      <c r="P62" s="2749"/>
      <c r="Q62" s="2749"/>
      <c r="R62" s="2749"/>
    </row>
    <row r="63" spans="5:18">
      <c r="E63" s="2749"/>
      <c r="F63" s="2797"/>
      <c r="G63" s="2749"/>
      <c r="H63" s="2749"/>
      <c r="I63" s="2749"/>
      <c r="J63" s="2749"/>
      <c r="K63" s="2749"/>
      <c r="L63" s="2749"/>
      <c r="M63" s="2749"/>
      <c r="N63" s="2749"/>
      <c r="O63" s="2749"/>
      <c r="P63" s="2749"/>
      <c r="Q63" s="2749"/>
      <c r="R63" s="2749"/>
    </row>
    <row r="64" spans="5:18">
      <c r="E64" s="2749"/>
      <c r="F64" s="2797"/>
      <c r="G64" s="2749"/>
      <c r="H64" s="2749"/>
      <c r="I64" s="2749"/>
      <c r="J64" s="2749"/>
      <c r="K64" s="2749"/>
      <c r="L64" s="2749"/>
      <c r="M64" s="2749"/>
      <c r="N64" s="2749"/>
      <c r="O64" s="2749"/>
      <c r="P64" s="2749"/>
      <c r="Q64" s="2749"/>
      <c r="R64" s="2749"/>
    </row>
    <row r="65" spans="5:18">
      <c r="E65" s="2749"/>
      <c r="F65" s="2797"/>
      <c r="G65" s="2749"/>
      <c r="H65" s="2749"/>
      <c r="I65" s="2749"/>
      <c r="J65" s="2749"/>
      <c r="K65" s="2749"/>
      <c r="L65" s="2749"/>
      <c r="M65" s="2749"/>
      <c r="N65" s="2749"/>
      <c r="O65" s="2749"/>
      <c r="P65" s="2749"/>
      <c r="Q65" s="2749"/>
      <c r="R65" s="2749"/>
    </row>
    <row r="66" spans="5:18">
      <c r="E66" s="2749"/>
      <c r="F66" s="2797"/>
      <c r="G66" s="2749"/>
      <c r="H66" s="2749"/>
      <c r="I66" s="2749"/>
      <c r="J66" s="2749"/>
      <c r="K66" s="2749"/>
      <c r="L66" s="2749"/>
      <c r="M66" s="2749"/>
      <c r="N66" s="2749"/>
      <c r="O66" s="2749"/>
      <c r="P66" s="2749"/>
      <c r="Q66" s="2749"/>
      <c r="R66" s="2749"/>
    </row>
    <row r="67" spans="5:18">
      <c r="E67" s="2749"/>
      <c r="F67" s="2797"/>
      <c r="G67" s="2749"/>
      <c r="H67" s="2749"/>
      <c r="I67" s="2749"/>
      <c r="J67" s="2749"/>
      <c r="K67" s="2749"/>
      <c r="L67" s="2749"/>
      <c r="M67" s="2749"/>
      <c r="N67" s="2749"/>
      <c r="O67" s="2749"/>
      <c r="P67" s="2749"/>
      <c r="Q67" s="2749"/>
      <c r="R67" s="2749"/>
    </row>
    <row r="68" spans="5:18">
      <c r="E68" s="2749"/>
      <c r="F68" s="2797"/>
      <c r="G68" s="2749"/>
      <c r="H68" s="2749"/>
      <c r="I68" s="2749"/>
      <c r="J68" s="2749"/>
      <c r="K68" s="2749"/>
      <c r="L68" s="2749"/>
      <c r="M68" s="2749"/>
      <c r="N68" s="2749"/>
      <c r="O68" s="2749"/>
      <c r="P68" s="2749"/>
      <c r="Q68" s="2749"/>
      <c r="R68" s="2749"/>
    </row>
    <row r="69" spans="5:18">
      <c r="E69" s="2749"/>
      <c r="F69" s="2797"/>
      <c r="G69" s="2749"/>
      <c r="H69" s="2749"/>
      <c r="I69" s="2749"/>
      <c r="J69" s="2749"/>
      <c r="K69" s="2749"/>
      <c r="L69" s="2749"/>
      <c r="M69" s="2749"/>
      <c r="N69" s="2749"/>
      <c r="O69" s="2749"/>
      <c r="P69" s="2749"/>
      <c r="Q69" s="2749"/>
      <c r="R69" s="2749"/>
    </row>
    <row r="70" spans="5:18">
      <c r="E70" s="2749"/>
      <c r="F70" s="2797"/>
      <c r="G70" s="2749"/>
      <c r="H70" s="2749"/>
      <c r="I70" s="2749"/>
      <c r="J70" s="2749"/>
      <c r="K70" s="2749"/>
      <c r="L70" s="2749"/>
      <c r="M70" s="2749"/>
      <c r="N70" s="2749"/>
      <c r="O70" s="2749"/>
      <c r="P70" s="2749"/>
      <c r="Q70" s="2749"/>
      <c r="R70" s="2749"/>
    </row>
    <row r="71" spans="5:18">
      <c r="E71" s="2749"/>
      <c r="F71" s="2797"/>
      <c r="G71" s="2749"/>
      <c r="H71" s="2749"/>
      <c r="I71" s="2749"/>
      <c r="J71" s="2749"/>
      <c r="K71" s="2749"/>
      <c r="L71" s="2749"/>
      <c r="M71" s="2749"/>
      <c r="N71" s="2749"/>
      <c r="O71" s="2749"/>
      <c r="P71" s="2749"/>
      <c r="Q71" s="2749"/>
      <c r="R71" s="2749"/>
    </row>
    <row r="72" spans="5:18">
      <c r="E72" s="2749"/>
      <c r="F72" s="2797"/>
      <c r="G72" s="2749"/>
      <c r="H72" s="2749"/>
      <c r="I72" s="2749"/>
      <c r="J72" s="2749"/>
      <c r="K72" s="2749"/>
      <c r="L72" s="2749"/>
      <c r="M72" s="2749"/>
      <c r="N72" s="2749"/>
      <c r="O72" s="2749"/>
      <c r="P72" s="2749"/>
      <c r="Q72" s="2749"/>
      <c r="R72" s="2749"/>
    </row>
    <row r="73" spans="5:18">
      <c r="E73" s="2749"/>
      <c r="F73" s="2797"/>
      <c r="G73" s="2749"/>
      <c r="H73" s="2749"/>
      <c r="I73" s="2749"/>
      <c r="J73" s="2749"/>
      <c r="K73" s="2749"/>
      <c r="L73" s="2749"/>
      <c r="M73" s="2749"/>
      <c r="N73" s="2749"/>
      <c r="O73" s="2749"/>
      <c r="P73" s="2749"/>
      <c r="Q73" s="2749"/>
      <c r="R73" s="2749"/>
    </row>
    <row r="74" spans="5:18">
      <c r="E74" s="2749"/>
      <c r="F74" s="2797"/>
      <c r="G74" s="2749"/>
      <c r="H74" s="2749"/>
      <c r="I74" s="2749"/>
      <c r="J74" s="2749"/>
      <c r="K74" s="2749"/>
      <c r="L74" s="2749"/>
      <c r="M74" s="2749"/>
      <c r="N74" s="2749"/>
      <c r="O74" s="2749"/>
      <c r="P74" s="2749"/>
      <c r="Q74" s="2749"/>
      <c r="R74" s="2749"/>
    </row>
    <row r="75" spans="5:18">
      <c r="E75" s="2749"/>
      <c r="F75" s="2797"/>
      <c r="G75" s="2749"/>
      <c r="H75" s="2749"/>
      <c r="I75" s="2749"/>
      <c r="J75" s="2749"/>
      <c r="K75" s="2749"/>
      <c r="L75" s="2749"/>
      <c r="M75" s="2749"/>
      <c r="N75" s="2749"/>
      <c r="O75" s="2749"/>
      <c r="P75" s="2749"/>
      <c r="Q75" s="2749"/>
      <c r="R75" s="2749"/>
    </row>
    <row r="76" spans="5:18">
      <c r="E76" s="2749"/>
      <c r="F76" s="2797"/>
      <c r="G76" s="2749"/>
      <c r="H76" s="2749"/>
      <c r="I76" s="2749"/>
      <c r="J76" s="2749"/>
      <c r="K76" s="2749"/>
      <c r="L76" s="2749"/>
      <c r="M76" s="2749"/>
      <c r="N76" s="2749"/>
      <c r="O76" s="2749"/>
      <c r="P76" s="2749"/>
      <c r="Q76" s="2749"/>
      <c r="R76" s="2749"/>
    </row>
    <row r="77" spans="5:18">
      <c r="E77" s="2749"/>
      <c r="F77" s="2797"/>
      <c r="G77" s="2749"/>
      <c r="H77" s="2749"/>
      <c r="I77" s="2749"/>
      <c r="J77" s="2749"/>
      <c r="K77" s="2749"/>
      <c r="L77" s="2749"/>
      <c r="M77" s="2749"/>
      <c r="N77" s="2749"/>
      <c r="O77" s="2749"/>
      <c r="P77" s="2749"/>
      <c r="Q77" s="2749"/>
      <c r="R77" s="2749"/>
    </row>
    <row r="78" spans="5:18">
      <c r="E78" s="2749"/>
      <c r="F78" s="2797"/>
      <c r="G78" s="2749"/>
      <c r="H78" s="2749"/>
      <c r="I78" s="2749"/>
      <c r="J78" s="2749"/>
      <c r="K78" s="2749"/>
      <c r="L78" s="2749"/>
      <c r="M78" s="2749"/>
      <c r="N78" s="2749"/>
      <c r="O78" s="2749"/>
      <c r="P78" s="2749"/>
      <c r="Q78" s="2749"/>
      <c r="R78" s="2749"/>
    </row>
    <row r="79" spans="5:18">
      <c r="E79" s="2749"/>
      <c r="F79" s="2797"/>
      <c r="G79" s="2749"/>
      <c r="H79" s="2749"/>
      <c r="I79" s="2749"/>
      <c r="J79" s="2749"/>
      <c r="K79" s="2749"/>
      <c r="L79" s="2749"/>
      <c r="M79" s="2749"/>
      <c r="N79" s="2749"/>
      <c r="O79" s="2749"/>
      <c r="P79" s="2749"/>
      <c r="Q79" s="2749"/>
      <c r="R79" s="2749"/>
    </row>
    <row r="80" spans="5:18">
      <c r="E80" s="2749"/>
      <c r="F80" s="2797"/>
      <c r="G80" s="2749"/>
      <c r="H80" s="2749"/>
      <c r="I80" s="2749"/>
      <c r="J80" s="2749"/>
      <c r="K80" s="2749"/>
      <c r="L80" s="2749"/>
      <c r="M80" s="2749"/>
      <c r="N80" s="2749"/>
      <c r="O80" s="2749"/>
      <c r="P80" s="2749"/>
      <c r="Q80" s="2749"/>
      <c r="R80" s="2749"/>
    </row>
    <row r="81" spans="5:18">
      <c r="E81" s="2749"/>
      <c r="F81" s="2797"/>
      <c r="G81" s="2749"/>
      <c r="H81" s="2749"/>
      <c r="I81" s="2749"/>
      <c r="J81" s="2749"/>
      <c r="K81" s="2749"/>
      <c r="L81" s="2749"/>
      <c r="M81" s="2749"/>
      <c r="N81" s="2749"/>
      <c r="O81" s="2749"/>
      <c r="P81" s="2749"/>
      <c r="Q81" s="2749"/>
      <c r="R81" s="2749"/>
    </row>
    <row r="82" spans="5:18">
      <c r="E82" s="2749"/>
      <c r="F82" s="2797"/>
      <c r="G82" s="2749"/>
      <c r="H82" s="2749"/>
      <c r="I82" s="2749"/>
      <c r="J82" s="2749"/>
      <c r="K82" s="2749"/>
      <c r="L82" s="2749"/>
      <c r="M82" s="2749"/>
      <c r="N82" s="2749"/>
      <c r="O82" s="2749"/>
      <c r="P82" s="2749"/>
      <c r="Q82" s="2749"/>
      <c r="R82" s="2749"/>
    </row>
    <row r="83" spans="5:18">
      <c r="E83" s="2749"/>
      <c r="F83" s="2797"/>
      <c r="G83" s="2749"/>
      <c r="H83" s="2749"/>
      <c r="I83" s="2749"/>
      <c r="J83" s="2749"/>
      <c r="K83" s="2749"/>
      <c r="L83" s="2749"/>
      <c r="M83" s="2749"/>
      <c r="N83" s="2749"/>
      <c r="O83" s="2749"/>
      <c r="P83" s="2749"/>
      <c r="Q83" s="2749"/>
      <c r="R83" s="2749"/>
    </row>
    <row r="84" spans="5:18">
      <c r="E84" s="2749"/>
      <c r="F84" s="2797"/>
      <c r="G84" s="2749"/>
      <c r="H84" s="2749"/>
      <c r="I84" s="2749"/>
      <c r="J84" s="2749"/>
      <c r="K84" s="2749"/>
      <c r="L84" s="2749"/>
      <c r="M84" s="2749"/>
      <c r="N84" s="2749"/>
      <c r="O84" s="2749"/>
      <c r="P84" s="2749"/>
      <c r="Q84" s="2749"/>
      <c r="R84" s="2749"/>
    </row>
    <row r="85" spans="5:18">
      <c r="E85" s="2749"/>
      <c r="F85" s="2797"/>
      <c r="G85" s="2749"/>
      <c r="H85" s="2749"/>
      <c r="I85" s="2749"/>
      <c r="J85" s="2749"/>
      <c r="K85" s="2749"/>
      <c r="L85" s="2749"/>
      <c r="M85" s="2749"/>
      <c r="N85" s="2749"/>
      <c r="O85" s="2749"/>
      <c r="P85" s="2749"/>
      <c r="Q85" s="2749"/>
      <c r="R85" s="2749"/>
    </row>
    <row r="86" spans="5:18">
      <c r="E86" s="2749"/>
      <c r="F86" s="2797"/>
      <c r="G86" s="2749"/>
      <c r="H86" s="2749"/>
      <c r="I86" s="2749"/>
      <c r="J86" s="2749"/>
      <c r="K86" s="2749"/>
      <c r="L86" s="2749"/>
      <c r="M86" s="2749"/>
      <c r="N86" s="2749"/>
      <c r="O86" s="2749"/>
      <c r="P86" s="2749"/>
      <c r="Q86" s="2749"/>
      <c r="R86" s="2749"/>
    </row>
    <row r="87" spans="5:18">
      <c r="E87" s="2749"/>
      <c r="F87" s="2797"/>
      <c r="G87" s="2749"/>
      <c r="H87" s="2749"/>
      <c r="I87" s="2749"/>
      <c r="J87" s="2749"/>
      <c r="K87" s="2749"/>
      <c r="L87" s="2749"/>
      <c r="M87" s="2749"/>
      <c r="N87" s="2749"/>
      <c r="O87" s="2749"/>
      <c r="P87" s="2749"/>
      <c r="Q87" s="2749"/>
      <c r="R87" s="2749"/>
    </row>
    <row r="88" spans="5:18">
      <c r="E88" s="2749"/>
      <c r="F88" s="2797"/>
      <c r="G88" s="2749"/>
      <c r="H88" s="2749"/>
      <c r="I88" s="2749"/>
      <c r="J88" s="2749"/>
      <c r="K88" s="2749"/>
      <c r="L88" s="2749"/>
      <c r="M88" s="2749"/>
      <c r="N88" s="2749"/>
      <c r="O88" s="2749"/>
      <c r="P88" s="2749"/>
      <c r="Q88" s="2749"/>
      <c r="R88" s="2749"/>
    </row>
    <row r="89" spans="5:18">
      <c r="E89" s="2749"/>
      <c r="F89" s="2797"/>
      <c r="G89" s="2749"/>
      <c r="H89" s="2749"/>
      <c r="I89" s="2749"/>
      <c r="J89" s="2749"/>
      <c r="K89" s="2749"/>
      <c r="L89" s="2749"/>
      <c r="M89" s="2749"/>
      <c r="N89" s="2749"/>
      <c r="O89" s="2749"/>
      <c r="P89" s="2749"/>
      <c r="Q89" s="2749"/>
      <c r="R89" s="2749"/>
    </row>
    <row r="90" spans="5:18">
      <c r="E90" s="2749"/>
      <c r="F90" s="2797"/>
      <c r="G90" s="2749"/>
      <c r="H90" s="2749"/>
      <c r="I90" s="2749"/>
      <c r="J90" s="2749"/>
      <c r="K90" s="2749"/>
      <c r="L90" s="2749"/>
      <c r="M90" s="2749"/>
      <c r="N90" s="2749"/>
      <c r="O90" s="2749"/>
      <c r="P90" s="2749"/>
      <c r="Q90" s="2749"/>
      <c r="R90" s="2749"/>
    </row>
    <row r="91" spans="5:18">
      <c r="E91" s="2749"/>
      <c r="F91" s="2797"/>
      <c r="G91" s="2749"/>
      <c r="H91" s="2749"/>
      <c r="I91" s="2749"/>
      <c r="J91" s="2749"/>
      <c r="K91" s="2749"/>
      <c r="L91" s="2749"/>
      <c r="M91" s="2749"/>
      <c r="N91" s="2749"/>
      <c r="O91" s="2749"/>
      <c r="P91" s="2749"/>
      <c r="Q91" s="2749"/>
      <c r="R91" s="2749"/>
    </row>
    <row r="92" spans="5:18">
      <c r="E92" s="2749"/>
      <c r="F92" s="2797"/>
      <c r="G92" s="2749"/>
      <c r="H92" s="2749"/>
      <c r="I92" s="2749"/>
      <c r="J92" s="2749"/>
      <c r="K92" s="2749"/>
      <c r="L92" s="2749"/>
      <c r="M92" s="2749"/>
      <c r="N92" s="2749"/>
      <c r="O92" s="2749"/>
      <c r="P92" s="2749"/>
      <c r="Q92" s="2749"/>
      <c r="R92" s="2749"/>
    </row>
    <row r="93" spans="5:18">
      <c r="E93" s="2749"/>
      <c r="F93" s="2797"/>
      <c r="G93" s="2749"/>
      <c r="H93" s="2749"/>
      <c r="I93" s="2749"/>
      <c r="J93" s="2749"/>
      <c r="K93" s="2749"/>
      <c r="L93" s="2749"/>
      <c r="M93" s="2749"/>
      <c r="N93" s="2749"/>
      <c r="O93" s="2749"/>
      <c r="P93" s="2749"/>
      <c r="Q93" s="2749"/>
      <c r="R93" s="2749"/>
    </row>
    <row r="94" spans="5:18">
      <c r="E94" s="2749"/>
      <c r="F94" s="2797"/>
      <c r="G94" s="2749"/>
      <c r="H94" s="2749"/>
      <c r="I94" s="2749"/>
      <c r="J94" s="2749"/>
      <c r="K94" s="2749"/>
      <c r="L94" s="2749"/>
      <c r="M94" s="2749"/>
      <c r="N94" s="2749"/>
      <c r="O94" s="2749"/>
      <c r="P94" s="2749"/>
      <c r="Q94" s="2749"/>
      <c r="R94" s="2749"/>
    </row>
    <row r="95" spans="5:18">
      <c r="E95" s="2749"/>
      <c r="F95" s="2797"/>
      <c r="G95" s="2749"/>
      <c r="H95" s="2749"/>
      <c r="I95" s="2749"/>
      <c r="J95" s="2749"/>
      <c r="K95" s="2749"/>
      <c r="L95" s="2749"/>
      <c r="M95" s="2749"/>
      <c r="N95" s="2749"/>
      <c r="O95" s="2749"/>
      <c r="P95" s="2749"/>
      <c r="Q95" s="2749"/>
      <c r="R95" s="2749"/>
    </row>
    <row r="96" spans="5:18">
      <c r="E96" s="2749"/>
      <c r="F96" s="2797"/>
      <c r="G96" s="2749"/>
      <c r="H96" s="2749"/>
      <c r="I96" s="2749"/>
      <c r="J96" s="2749"/>
      <c r="K96" s="2749"/>
      <c r="L96" s="2749"/>
      <c r="M96" s="2749"/>
      <c r="N96" s="2749"/>
      <c r="O96" s="2749"/>
      <c r="P96" s="2749"/>
      <c r="Q96" s="2749"/>
      <c r="R96" s="2749"/>
    </row>
    <row r="97" spans="5:18">
      <c r="E97" s="2749"/>
      <c r="F97" s="2797"/>
      <c r="G97" s="2749"/>
      <c r="H97" s="2749"/>
      <c r="I97" s="2749"/>
      <c r="J97" s="2749"/>
      <c r="K97" s="2749"/>
      <c r="L97" s="2749"/>
      <c r="M97" s="2749"/>
      <c r="N97" s="2749"/>
      <c r="O97" s="2749"/>
      <c r="P97" s="2749"/>
      <c r="Q97" s="2749"/>
      <c r="R97" s="2749"/>
    </row>
    <row r="98" spans="5:18">
      <c r="E98" s="2749"/>
      <c r="F98" s="2797"/>
      <c r="G98" s="2749"/>
      <c r="H98" s="2749"/>
      <c r="I98" s="2749"/>
      <c r="J98" s="2749"/>
      <c r="K98" s="2749"/>
      <c r="L98" s="2749"/>
      <c r="M98" s="2749"/>
      <c r="N98" s="2749"/>
      <c r="O98" s="2749"/>
      <c r="P98" s="2749"/>
      <c r="Q98" s="2749"/>
      <c r="R98" s="2749"/>
    </row>
    <row r="99" spans="5:18">
      <c r="E99" s="2749"/>
      <c r="F99" s="2797"/>
      <c r="G99" s="2749"/>
      <c r="H99" s="2749"/>
      <c r="I99" s="2749"/>
      <c r="J99" s="2749"/>
      <c r="K99" s="2749"/>
      <c r="L99" s="2749"/>
      <c r="M99" s="2749"/>
      <c r="N99" s="2749"/>
      <c r="O99" s="2749"/>
      <c r="P99" s="2749"/>
      <c r="Q99" s="2749"/>
      <c r="R99" s="2749"/>
    </row>
    <row r="100" spans="5:18">
      <c r="E100" s="2749"/>
      <c r="F100" s="2797"/>
      <c r="G100" s="2749"/>
      <c r="H100" s="2749"/>
      <c r="I100" s="2749"/>
      <c r="J100" s="2749"/>
      <c r="K100" s="2749"/>
      <c r="L100" s="2749"/>
      <c r="M100" s="2749"/>
      <c r="N100" s="2749"/>
      <c r="O100" s="2749"/>
      <c r="P100" s="2749"/>
      <c r="Q100" s="2749"/>
      <c r="R100" s="2749"/>
    </row>
    <row r="101" spans="5:18">
      <c r="E101" s="2749"/>
      <c r="F101" s="2797"/>
      <c r="G101" s="2749"/>
      <c r="H101" s="2749"/>
      <c r="I101" s="2749"/>
      <c r="J101" s="2749"/>
      <c r="K101" s="2749"/>
      <c r="L101" s="2749"/>
      <c r="M101" s="2749"/>
      <c r="N101" s="2749"/>
      <c r="O101" s="2749"/>
      <c r="P101" s="2749"/>
      <c r="Q101" s="2749"/>
      <c r="R101" s="2749"/>
    </row>
    <row r="102" spans="5:18">
      <c r="E102" s="2749"/>
      <c r="F102" s="2797"/>
      <c r="G102" s="2749"/>
      <c r="H102" s="2749"/>
      <c r="I102" s="2749"/>
      <c r="J102" s="2749"/>
      <c r="K102" s="2749"/>
      <c r="L102" s="2749"/>
      <c r="M102" s="2749"/>
      <c r="N102" s="2749"/>
      <c r="O102" s="2749"/>
      <c r="P102" s="2749"/>
      <c r="Q102" s="2749"/>
      <c r="R102" s="2749"/>
    </row>
    <row r="103" spans="5:18">
      <c r="E103" s="2749"/>
      <c r="F103" s="2797"/>
      <c r="G103" s="2749"/>
      <c r="H103" s="2749"/>
      <c r="I103" s="2749"/>
      <c r="J103" s="2749"/>
      <c r="K103" s="2749"/>
      <c r="L103" s="2749"/>
      <c r="M103" s="2749"/>
      <c r="N103" s="2749"/>
      <c r="O103" s="2749"/>
      <c r="P103" s="2749"/>
      <c r="Q103" s="2749"/>
      <c r="R103" s="2749"/>
    </row>
    <row r="104" spans="5:18">
      <c r="E104" s="2749"/>
      <c r="F104" s="2797"/>
      <c r="G104" s="2749"/>
      <c r="H104" s="2749"/>
      <c r="I104" s="2749"/>
      <c r="J104" s="2749"/>
      <c r="K104" s="2749"/>
      <c r="L104" s="2749"/>
      <c r="M104" s="2749"/>
      <c r="N104" s="2749"/>
      <c r="O104" s="2749"/>
      <c r="P104" s="2749"/>
      <c r="Q104" s="2749"/>
      <c r="R104" s="2749"/>
    </row>
    <row r="105" spans="5:18">
      <c r="E105" s="2749"/>
      <c r="F105" s="2797"/>
      <c r="G105" s="2749"/>
      <c r="H105" s="2749"/>
      <c r="I105" s="2749"/>
      <c r="J105" s="2749"/>
      <c r="K105" s="2749"/>
      <c r="L105" s="2749"/>
      <c r="M105" s="2749"/>
      <c r="N105" s="2749"/>
      <c r="O105" s="2749"/>
      <c r="P105" s="2749"/>
      <c r="Q105" s="2749"/>
      <c r="R105" s="2749"/>
    </row>
    <row r="106" spans="5:18">
      <c r="E106" s="2749"/>
      <c r="F106" s="2797"/>
      <c r="G106" s="2749"/>
      <c r="H106" s="2749"/>
      <c r="I106" s="2749"/>
      <c r="J106" s="2749"/>
      <c r="K106" s="2749"/>
      <c r="L106" s="2749"/>
      <c r="M106" s="2749"/>
      <c r="N106" s="2749"/>
      <c r="O106" s="2749"/>
      <c r="P106" s="2749"/>
      <c r="Q106" s="2749"/>
      <c r="R106" s="2749"/>
    </row>
    <row r="107" spans="5:18">
      <c r="E107" s="2749"/>
      <c r="F107" s="2797"/>
      <c r="G107" s="2749"/>
      <c r="H107" s="2749"/>
      <c r="I107" s="2749"/>
      <c r="J107" s="2749"/>
      <c r="K107" s="2749"/>
      <c r="L107" s="2749"/>
      <c r="M107" s="2749"/>
      <c r="N107" s="2749"/>
      <c r="O107" s="2749"/>
      <c r="P107" s="2749"/>
      <c r="Q107" s="2749"/>
      <c r="R107" s="2749"/>
    </row>
    <row r="108" spans="5:18">
      <c r="E108" s="2749"/>
      <c r="F108" s="2797"/>
      <c r="G108" s="2749"/>
      <c r="H108" s="2749"/>
      <c r="I108" s="2749"/>
      <c r="J108" s="2749"/>
      <c r="K108" s="2749"/>
      <c r="L108" s="2749"/>
      <c r="M108" s="2749"/>
      <c r="N108" s="2749"/>
      <c r="O108" s="2749"/>
      <c r="P108" s="2749"/>
      <c r="Q108" s="2749"/>
      <c r="R108" s="2749"/>
    </row>
    <row r="109" spans="5:18">
      <c r="E109" s="2749"/>
      <c r="F109" s="2797"/>
      <c r="G109" s="2749"/>
      <c r="H109" s="2749"/>
      <c r="I109" s="2749"/>
      <c r="J109" s="2749"/>
      <c r="K109" s="2749"/>
      <c r="L109" s="2749"/>
      <c r="M109" s="2749"/>
      <c r="N109" s="2749"/>
      <c r="O109" s="2749"/>
      <c r="P109" s="2749"/>
      <c r="Q109" s="2749"/>
      <c r="R109" s="2749"/>
    </row>
    <row r="110" spans="5:18">
      <c r="E110" s="2749"/>
      <c r="F110" s="2797"/>
      <c r="G110" s="2749"/>
      <c r="H110" s="2749"/>
      <c r="I110" s="2749"/>
      <c r="J110" s="2749"/>
      <c r="K110" s="2749"/>
      <c r="L110" s="2749"/>
      <c r="M110" s="2749"/>
      <c r="N110" s="2749"/>
      <c r="O110" s="2749"/>
      <c r="P110" s="2749"/>
      <c r="Q110" s="2749"/>
      <c r="R110" s="2749"/>
    </row>
    <row r="111" spans="5:18">
      <c r="E111" s="2749"/>
      <c r="F111" s="2797"/>
      <c r="G111" s="2749"/>
      <c r="H111" s="2749"/>
      <c r="I111" s="2749"/>
      <c r="J111" s="2749"/>
      <c r="K111" s="2749"/>
      <c r="L111" s="2749"/>
      <c r="M111" s="2749"/>
      <c r="N111" s="2749"/>
      <c r="O111" s="2749"/>
      <c r="P111" s="2749"/>
      <c r="Q111" s="2749"/>
      <c r="R111" s="2749"/>
    </row>
    <row r="112" spans="5:18">
      <c r="E112" s="2749"/>
      <c r="F112" s="2797"/>
      <c r="G112" s="2749"/>
      <c r="H112" s="2749"/>
      <c r="I112" s="2749"/>
      <c r="J112" s="2749"/>
      <c r="K112" s="2749"/>
      <c r="L112" s="2749"/>
      <c r="M112" s="2749"/>
      <c r="N112" s="2749"/>
      <c r="O112" s="2749"/>
      <c r="P112" s="2749"/>
      <c r="Q112" s="2749"/>
      <c r="R112" s="2749"/>
    </row>
    <row r="113" spans="5:18">
      <c r="E113" s="2749"/>
      <c r="F113" s="2797"/>
      <c r="G113" s="2749"/>
      <c r="H113" s="2749"/>
      <c r="I113" s="2749"/>
      <c r="J113" s="2749"/>
      <c r="K113" s="2749"/>
      <c r="L113" s="2749"/>
      <c r="M113" s="2749"/>
      <c r="N113" s="2749"/>
      <c r="O113" s="2749"/>
      <c r="P113" s="2749"/>
      <c r="Q113" s="2749"/>
      <c r="R113" s="2749"/>
    </row>
    <row r="114" spans="5:18">
      <c r="E114" s="2749"/>
      <c r="F114" s="2797"/>
      <c r="G114" s="2749"/>
      <c r="H114" s="2749"/>
      <c r="I114" s="2749"/>
      <c r="J114" s="2749"/>
      <c r="K114" s="2749"/>
      <c r="L114" s="2749"/>
      <c r="M114" s="2749"/>
      <c r="N114" s="2749"/>
      <c r="O114" s="2749"/>
      <c r="P114" s="2749"/>
      <c r="Q114" s="2749"/>
      <c r="R114" s="2749"/>
    </row>
    <row r="115" spans="5:18">
      <c r="E115" s="2749"/>
      <c r="F115" s="2797"/>
      <c r="G115" s="2749"/>
      <c r="H115" s="2749"/>
      <c r="I115" s="2749"/>
      <c r="J115" s="2749"/>
      <c r="K115" s="2749"/>
      <c r="L115" s="2749"/>
      <c r="M115" s="2749"/>
      <c r="N115" s="2749"/>
      <c r="O115" s="2749"/>
      <c r="P115" s="2749"/>
      <c r="Q115" s="2749"/>
      <c r="R115" s="2749"/>
    </row>
    <row r="116" spans="5:18">
      <c r="E116" s="2749"/>
      <c r="F116" s="2797"/>
      <c r="G116" s="2749"/>
      <c r="H116" s="2749"/>
      <c r="I116" s="2749"/>
      <c r="J116" s="2749"/>
      <c r="K116" s="2749"/>
      <c r="L116" s="2749"/>
      <c r="M116" s="2749"/>
      <c r="N116" s="2749"/>
      <c r="O116" s="2749"/>
      <c r="P116" s="2749"/>
      <c r="Q116" s="2749"/>
      <c r="R116" s="2749"/>
    </row>
    <row r="117" spans="5:18">
      <c r="E117" s="2749"/>
      <c r="F117" s="2797"/>
      <c r="G117" s="2749"/>
      <c r="H117" s="2749"/>
      <c r="I117" s="2749"/>
      <c r="J117" s="2749"/>
      <c r="K117" s="2749"/>
      <c r="L117" s="2749"/>
      <c r="M117" s="2749"/>
      <c r="N117" s="2749"/>
      <c r="O117" s="2749"/>
      <c r="P117" s="2749"/>
      <c r="Q117" s="2749"/>
      <c r="R117" s="2749"/>
    </row>
    <row r="118" spans="5:18">
      <c r="E118" s="2749"/>
      <c r="F118" s="2797"/>
      <c r="G118" s="2749"/>
      <c r="H118" s="2749"/>
      <c r="I118" s="2749"/>
      <c r="J118" s="2749"/>
      <c r="K118" s="2749"/>
      <c r="L118" s="2749"/>
      <c r="M118" s="2749"/>
      <c r="N118" s="2749"/>
      <c r="O118" s="2749"/>
      <c r="P118" s="2749"/>
      <c r="Q118" s="2749"/>
      <c r="R118" s="2749"/>
    </row>
    <row r="119" spans="5:18">
      <c r="E119" s="2749"/>
      <c r="F119" s="2797"/>
      <c r="G119" s="2749"/>
      <c r="H119" s="2749"/>
      <c r="I119" s="2749"/>
      <c r="J119" s="2749"/>
      <c r="K119" s="2749"/>
      <c r="L119" s="2749"/>
      <c r="M119" s="2749"/>
      <c r="N119" s="2749"/>
      <c r="O119" s="2749"/>
      <c r="P119" s="2749"/>
      <c r="Q119" s="2749"/>
      <c r="R119" s="2749"/>
    </row>
    <row r="120" spans="5:18">
      <c r="E120" s="2749"/>
      <c r="F120" s="2797"/>
      <c r="G120" s="2749"/>
      <c r="H120" s="2749"/>
      <c r="I120" s="2749"/>
      <c r="J120" s="2749"/>
      <c r="K120" s="2749"/>
      <c r="L120" s="2749"/>
      <c r="M120" s="2749"/>
      <c r="N120" s="2749"/>
      <c r="O120" s="2749"/>
      <c r="P120" s="2749"/>
      <c r="Q120" s="2749"/>
      <c r="R120" s="2749"/>
    </row>
    <row r="121" spans="5:18">
      <c r="E121" s="2749"/>
      <c r="F121" s="2797"/>
      <c r="G121" s="2749"/>
      <c r="H121" s="2749"/>
      <c r="I121" s="2749"/>
      <c r="J121" s="2749"/>
      <c r="K121" s="2749"/>
      <c r="L121" s="2749"/>
      <c r="M121" s="2749"/>
      <c r="N121" s="2749"/>
      <c r="O121" s="2749"/>
      <c r="P121" s="2749"/>
      <c r="Q121" s="2749"/>
      <c r="R121" s="2749"/>
    </row>
    <row r="122" spans="5:18">
      <c r="E122" s="2749"/>
      <c r="F122" s="2797"/>
      <c r="G122" s="2749"/>
      <c r="H122" s="2749"/>
      <c r="I122" s="2749"/>
      <c r="J122" s="2749"/>
      <c r="K122" s="2749"/>
      <c r="L122" s="2749"/>
      <c r="M122" s="2749"/>
      <c r="N122" s="2749"/>
      <c r="O122" s="2749"/>
      <c r="P122" s="2749"/>
      <c r="Q122" s="2749"/>
      <c r="R122" s="2749"/>
    </row>
    <row r="123" spans="5:18">
      <c r="E123" s="2749"/>
      <c r="F123" s="2797"/>
      <c r="G123" s="2749"/>
      <c r="H123" s="2749"/>
      <c r="I123" s="2749"/>
      <c r="J123" s="2749"/>
      <c r="K123" s="2749"/>
      <c r="L123" s="2749"/>
      <c r="M123" s="2749"/>
      <c r="N123" s="2749"/>
      <c r="O123" s="2749"/>
      <c r="P123" s="2749"/>
      <c r="Q123" s="2749"/>
      <c r="R123" s="2749"/>
    </row>
    <row r="124" spans="5:18">
      <c r="E124" s="2749"/>
      <c r="F124" s="2797"/>
      <c r="G124" s="2749"/>
      <c r="H124" s="2749"/>
      <c r="I124" s="2749"/>
      <c r="J124" s="2749"/>
      <c r="K124" s="2749"/>
      <c r="L124" s="2749"/>
      <c r="M124" s="2749"/>
      <c r="N124" s="2749"/>
      <c r="O124" s="2749"/>
      <c r="P124" s="2749"/>
      <c r="Q124" s="2749"/>
      <c r="R124" s="2749"/>
    </row>
    <row r="125" spans="5:18">
      <c r="E125" s="2749"/>
      <c r="F125" s="2797"/>
      <c r="G125" s="2749"/>
      <c r="H125" s="2749"/>
      <c r="I125" s="2749"/>
      <c r="J125" s="2749"/>
      <c r="K125" s="2749"/>
      <c r="L125" s="2749"/>
      <c r="M125" s="2749"/>
      <c r="N125" s="2749"/>
      <c r="O125" s="2749"/>
      <c r="P125" s="2749"/>
      <c r="Q125" s="2749"/>
      <c r="R125" s="2749"/>
    </row>
    <row r="126" spans="5:18">
      <c r="E126" s="2749"/>
      <c r="F126" s="2797"/>
      <c r="G126" s="2749"/>
      <c r="H126" s="2749"/>
      <c r="I126" s="2749"/>
      <c r="J126" s="2749"/>
      <c r="K126" s="2749"/>
      <c r="L126" s="2749"/>
      <c r="M126" s="2749"/>
      <c r="N126" s="2749"/>
      <c r="O126" s="2749"/>
      <c r="P126" s="2749"/>
      <c r="Q126" s="2749"/>
      <c r="R126" s="2749"/>
    </row>
    <row r="127" spans="5:18">
      <c r="E127" s="2749"/>
      <c r="F127" s="2797"/>
      <c r="G127" s="2749"/>
      <c r="H127" s="2749"/>
      <c r="I127" s="2749"/>
      <c r="J127" s="2749"/>
      <c r="K127" s="2749"/>
      <c r="L127" s="2749"/>
      <c r="M127" s="2749"/>
      <c r="N127" s="2749"/>
      <c r="O127" s="2749"/>
      <c r="P127" s="2749"/>
      <c r="Q127" s="2749"/>
      <c r="R127" s="2749"/>
    </row>
    <row r="128" spans="5:18">
      <c r="E128" s="2749"/>
      <c r="F128" s="2797"/>
      <c r="G128" s="2749"/>
      <c r="H128" s="2749"/>
      <c r="I128" s="2749"/>
      <c r="J128" s="2749"/>
      <c r="K128" s="2749"/>
      <c r="L128" s="2749"/>
      <c r="M128" s="2749"/>
      <c r="N128" s="2749"/>
      <c r="O128" s="2749"/>
      <c r="P128" s="2749"/>
      <c r="Q128" s="2749"/>
      <c r="R128" s="2749"/>
    </row>
    <row r="129" spans="5:18">
      <c r="E129" s="2749"/>
      <c r="F129" s="2797"/>
      <c r="G129" s="2749"/>
      <c r="H129" s="2749"/>
      <c r="I129" s="2749"/>
      <c r="J129" s="2749"/>
      <c r="K129" s="2749"/>
      <c r="L129" s="2749"/>
      <c r="M129" s="2749"/>
      <c r="N129" s="2749"/>
      <c r="O129" s="2749"/>
      <c r="P129" s="2749"/>
      <c r="Q129" s="2749"/>
      <c r="R129" s="2749"/>
    </row>
    <row r="130" spans="5:18">
      <c r="E130" s="2749"/>
      <c r="F130" s="2797"/>
      <c r="G130" s="2749"/>
      <c r="H130" s="2749"/>
      <c r="I130" s="2749"/>
      <c r="J130" s="2749"/>
      <c r="K130" s="2749"/>
      <c r="L130" s="2749"/>
      <c r="M130" s="2749"/>
      <c r="N130" s="2749"/>
      <c r="O130" s="2749"/>
      <c r="P130" s="2749"/>
      <c r="Q130" s="2749"/>
      <c r="R130" s="2749"/>
    </row>
    <row r="131" spans="5:18">
      <c r="E131" s="2749"/>
      <c r="F131" s="2797"/>
      <c r="G131" s="2749"/>
      <c r="H131" s="2749"/>
      <c r="I131" s="2749"/>
      <c r="J131" s="2749"/>
      <c r="K131" s="2749"/>
      <c r="L131" s="2749"/>
      <c r="M131" s="2749"/>
      <c r="N131" s="2749"/>
      <c r="O131" s="2749"/>
      <c r="P131" s="2749"/>
      <c r="Q131" s="2749"/>
      <c r="R131" s="2749"/>
    </row>
    <row r="132" spans="5:18">
      <c r="E132" s="2749"/>
      <c r="F132" s="2797"/>
      <c r="G132" s="2749"/>
      <c r="H132" s="2749"/>
      <c r="I132" s="2749"/>
      <c r="J132" s="2749"/>
      <c r="K132" s="2749"/>
      <c r="L132" s="2749"/>
      <c r="M132" s="2749"/>
      <c r="N132" s="2749"/>
      <c r="O132" s="2749"/>
      <c r="P132" s="2749"/>
      <c r="Q132" s="2749"/>
      <c r="R132" s="2749"/>
    </row>
    <row r="133" spans="5:18">
      <c r="E133" s="2749"/>
      <c r="F133" s="2797"/>
      <c r="G133" s="2749"/>
      <c r="H133" s="2749"/>
      <c r="I133" s="2749"/>
      <c r="J133" s="2749"/>
      <c r="K133" s="2749"/>
      <c r="L133" s="2749"/>
      <c r="M133" s="2749"/>
      <c r="N133" s="2749"/>
      <c r="O133" s="2749"/>
      <c r="P133" s="2749"/>
      <c r="Q133" s="2749"/>
      <c r="R133" s="2749"/>
    </row>
    <row r="134" spans="5:18">
      <c r="E134" s="2749"/>
      <c r="F134" s="2797"/>
      <c r="G134" s="2749"/>
      <c r="H134" s="2749"/>
      <c r="I134" s="2749"/>
      <c r="J134" s="2749"/>
      <c r="K134" s="2749"/>
      <c r="L134" s="2749"/>
      <c r="M134" s="2749"/>
      <c r="N134" s="2749"/>
      <c r="O134" s="2749"/>
      <c r="P134" s="2749"/>
      <c r="Q134" s="2749"/>
      <c r="R134" s="2749"/>
    </row>
    <row r="135" spans="5:18">
      <c r="E135" s="2749"/>
      <c r="F135" s="2797"/>
      <c r="G135" s="2749"/>
      <c r="H135" s="2749"/>
      <c r="I135" s="2749"/>
      <c r="J135" s="2749"/>
      <c r="K135" s="2749"/>
      <c r="L135" s="2749"/>
      <c r="M135" s="2749"/>
      <c r="N135" s="2749"/>
      <c r="O135" s="2749"/>
      <c r="P135" s="2749"/>
      <c r="Q135" s="2749"/>
      <c r="R135" s="2749"/>
    </row>
    <row r="136" spans="5:18">
      <c r="E136" s="2749"/>
      <c r="F136" s="2797"/>
      <c r="G136" s="2749"/>
      <c r="H136" s="2749"/>
      <c r="I136" s="2749"/>
      <c r="J136" s="2749"/>
      <c r="K136" s="2749"/>
      <c r="L136" s="2749"/>
      <c r="M136" s="2749"/>
      <c r="N136" s="2749"/>
      <c r="O136" s="2749"/>
      <c r="P136" s="2749"/>
      <c r="Q136" s="2749"/>
      <c r="R136" s="2749"/>
    </row>
    <row r="137" spans="5:18">
      <c r="E137" s="2749"/>
      <c r="F137" s="2797"/>
      <c r="G137" s="2749"/>
      <c r="H137" s="2749"/>
      <c r="I137" s="2749"/>
      <c r="J137" s="2749"/>
      <c r="K137" s="2749"/>
      <c r="L137" s="2749"/>
      <c r="M137" s="2749"/>
      <c r="N137" s="2749"/>
      <c r="O137" s="2749"/>
      <c r="P137" s="2749"/>
      <c r="Q137" s="2749"/>
      <c r="R137" s="2749"/>
    </row>
    <row r="138" spans="5:18">
      <c r="E138" s="2749"/>
      <c r="F138" s="2797"/>
      <c r="G138" s="2749"/>
      <c r="H138" s="2749"/>
      <c r="I138" s="2749"/>
      <c r="J138" s="2749"/>
      <c r="K138" s="2749"/>
      <c r="L138" s="2749"/>
      <c r="M138" s="2749"/>
      <c r="N138" s="2749"/>
      <c r="O138" s="2749"/>
      <c r="P138" s="2749"/>
      <c r="Q138" s="2749"/>
      <c r="R138" s="2749"/>
    </row>
    <row r="139" spans="5:18">
      <c r="E139" s="2749"/>
      <c r="F139" s="2797"/>
      <c r="G139" s="2749"/>
      <c r="H139" s="2749"/>
      <c r="I139" s="2749"/>
      <c r="J139" s="2749"/>
      <c r="K139" s="2749"/>
      <c r="L139" s="2749"/>
      <c r="M139" s="2749"/>
      <c r="N139" s="2749"/>
      <c r="O139" s="2749"/>
      <c r="P139" s="2749"/>
      <c r="Q139" s="2749"/>
      <c r="R139" s="2749"/>
    </row>
    <row r="140" spans="5:18">
      <c r="E140" s="2749"/>
      <c r="F140" s="2797"/>
      <c r="G140" s="2749"/>
      <c r="H140" s="2749"/>
      <c r="I140" s="2749"/>
      <c r="J140" s="2749"/>
      <c r="K140" s="2749"/>
      <c r="L140" s="2749"/>
      <c r="M140" s="2749"/>
      <c r="N140" s="2749"/>
      <c r="O140" s="2749"/>
      <c r="P140" s="2749"/>
      <c r="Q140" s="2749"/>
      <c r="R140" s="2749"/>
    </row>
    <row r="141" spans="5:18">
      <c r="E141" s="2749"/>
      <c r="F141" s="2797"/>
      <c r="G141" s="2749"/>
      <c r="H141" s="2749"/>
      <c r="I141" s="2749"/>
      <c r="J141" s="2749"/>
      <c r="K141" s="2749"/>
      <c r="L141" s="2749"/>
      <c r="M141" s="2749"/>
      <c r="N141" s="2749"/>
      <c r="O141" s="2749"/>
      <c r="P141" s="2749"/>
      <c r="Q141" s="2749"/>
      <c r="R141" s="2749"/>
    </row>
    <row r="142" spans="5:18">
      <c r="E142" s="2749"/>
      <c r="F142" s="2797"/>
      <c r="G142" s="2749"/>
      <c r="H142" s="2749"/>
      <c r="I142" s="2749"/>
      <c r="J142" s="2749"/>
      <c r="K142" s="2749"/>
      <c r="L142" s="2749"/>
      <c r="M142" s="2749"/>
      <c r="N142" s="2749"/>
      <c r="O142" s="2749"/>
      <c r="P142" s="2749"/>
      <c r="Q142" s="2749"/>
      <c r="R142" s="2749"/>
    </row>
    <row r="143" spans="5:18">
      <c r="E143" s="2749"/>
      <c r="F143" s="2797"/>
      <c r="G143" s="2749"/>
      <c r="H143" s="2749"/>
      <c r="I143" s="2749"/>
      <c r="J143" s="2749"/>
      <c r="K143" s="2749"/>
      <c r="L143" s="2749"/>
      <c r="M143" s="2749"/>
      <c r="N143" s="2749"/>
      <c r="O143" s="2749"/>
      <c r="P143" s="2749"/>
      <c r="Q143" s="2749"/>
      <c r="R143" s="2749"/>
    </row>
    <row r="144" spans="5:18">
      <c r="E144" s="2749"/>
      <c r="F144" s="2797"/>
      <c r="G144" s="2749"/>
      <c r="H144" s="2749"/>
      <c r="I144" s="2749"/>
      <c r="J144" s="2749"/>
      <c r="K144" s="2749"/>
      <c r="L144" s="2749"/>
      <c r="M144" s="2749"/>
      <c r="N144" s="2749"/>
      <c r="O144" s="2749"/>
      <c r="P144" s="2749"/>
      <c r="Q144" s="2749"/>
      <c r="R144" s="2749"/>
    </row>
    <row r="145" spans="5:18">
      <c r="E145" s="2749"/>
      <c r="F145" s="2797"/>
      <c r="G145" s="2749"/>
      <c r="H145" s="2749"/>
      <c r="I145" s="2749"/>
      <c r="J145" s="2749"/>
      <c r="K145" s="2749"/>
      <c r="L145" s="2749"/>
      <c r="M145" s="2749"/>
      <c r="N145" s="2749"/>
      <c r="O145" s="2749"/>
      <c r="P145" s="2749"/>
      <c r="Q145" s="2749"/>
      <c r="R145" s="2749"/>
    </row>
    <row r="146" spans="5:18">
      <c r="E146" s="2749"/>
      <c r="F146" s="2797"/>
      <c r="G146" s="2749"/>
      <c r="H146" s="2749"/>
      <c r="I146" s="2749"/>
      <c r="J146" s="2749"/>
      <c r="K146" s="2749"/>
      <c r="L146" s="2749"/>
      <c r="M146" s="2749"/>
      <c r="N146" s="2749"/>
      <c r="O146" s="2749"/>
      <c r="P146" s="2749"/>
      <c r="Q146" s="2749"/>
      <c r="R146" s="2749"/>
    </row>
    <row r="147" spans="5:18">
      <c r="E147" s="2749"/>
      <c r="F147" s="2797"/>
      <c r="G147" s="2749"/>
      <c r="H147" s="2749"/>
      <c r="I147" s="2749"/>
      <c r="J147" s="2749"/>
      <c r="K147" s="2749"/>
      <c r="L147" s="2749"/>
      <c r="M147" s="2749"/>
      <c r="N147" s="2749"/>
      <c r="O147" s="2749"/>
      <c r="P147" s="2749"/>
      <c r="Q147" s="2749"/>
      <c r="R147" s="2749"/>
    </row>
    <row r="148" spans="5:18">
      <c r="E148" s="2749"/>
      <c r="F148" s="2797"/>
      <c r="G148" s="2749"/>
      <c r="H148" s="2749"/>
      <c r="I148" s="2749"/>
      <c r="J148" s="2749"/>
      <c r="K148" s="2749"/>
      <c r="L148" s="2749"/>
      <c r="M148" s="2749"/>
      <c r="N148" s="2749"/>
      <c r="O148" s="2749"/>
      <c r="P148" s="2749"/>
      <c r="Q148" s="2749"/>
      <c r="R148" s="2749"/>
    </row>
    <row r="149" spans="5:18">
      <c r="E149" s="2749"/>
      <c r="F149" s="2797"/>
      <c r="G149" s="2749"/>
      <c r="H149" s="2749"/>
      <c r="I149" s="2749"/>
      <c r="J149" s="2749"/>
      <c r="K149" s="2749"/>
      <c r="L149" s="2749"/>
      <c r="M149" s="2749"/>
      <c r="N149" s="2749"/>
      <c r="O149" s="2749"/>
      <c r="P149" s="2749"/>
      <c r="Q149" s="2749"/>
      <c r="R149" s="2749"/>
    </row>
    <row r="150" spans="5:18">
      <c r="E150" s="2749"/>
      <c r="F150" s="2797"/>
      <c r="G150" s="2749"/>
      <c r="H150" s="2749"/>
      <c r="I150" s="2749"/>
      <c r="J150" s="2749"/>
      <c r="K150" s="2749"/>
      <c r="L150" s="2749"/>
      <c r="M150" s="2749"/>
      <c r="N150" s="2749"/>
      <c r="O150" s="2749"/>
      <c r="P150" s="2749"/>
      <c r="Q150" s="2749"/>
      <c r="R150" s="2749"/>
    </row>
    <row r="151" spans="5:18">
      <c r="E151" s="2749"/>
      <c r="F151" s="2797"/>
      <c r="G151" s="2749"/>
      <c r="H151" s="2749"/>
      <c r="I151" s="2749"/>
      <c r="J151" s="2749"/>
      <c r="K151" s="2749"/>
      <c r="L151" s="2749"/>
      <c r="M151" s="2749"/>
      <c r="N151" s="2749"/>
      <c r="O151" s="2749"/>
      <c r="P151" s="2749"/>
      <c r="Q151" s="2749"/>
      <c r="R151" s="2749"/>
    </row>
    <row r="152" spans="5:18">
      <c r="E152" s="2749"/>
      <c r="F152" s="2797"/>
      <c r="G152" s="2749"/>
      <c r="H152" s="2749"/>
      <c r="I152" s="2749"/>
      <c r="J152" s="2749"/>
      <c r="K152" s="2749"/>
      <c r="L152" s="2749"/>
      <c r="M152" s="2749"/>
      <c r="N152" s="2749"/>
      <c r="O152" s="2749"/>
      <c r="P152" s="2749"/>
      <c r="Q152" s="2749"/>
      <c r="R152" s="2749"/>
    </row>
    <row r="153" spans="5:18">
      <c r="E153" s="2749"/>
      <c r="F153" s="2797"/>
      <c r="G153" s="2749"/>
      <c r="H153" s="2749"/>
      <c r="I153" s="2749"/>
      <c r="J153" s="2749"/>
      <c r="K153" s="2749"/>
      <c r="L153" s="2749"/>
      <c r="M153" s="2749"/>
      <c r="N153" s="2749"/>
      <c r="O153" s="2749"/>
      <c r="P153" s="2749"/>
      <c r="Q153" s="2749"/>
      <c r="R153" s="2749"/>
    </row>
    <row r="154" spans="5:18">
      <c r="E154" s="2749"/>
      <c r="F154" s="2797"/>
      <c r="G154" s="2749"/>
      <c r="H154" s="2749"/>
      <c r="I154" s="2749"/>
      <c r="J154" s="2749"/>
      <c r="K154" s="2749"/>
      <c r="L154" s="2749"/>
      <c r="M154" s="2749"/>
      <c r="N154" s="2749"/>
      <c r="O154" s="2749"/>
      <c r="P154" s="2749"/>
      <c r="Q154" s="2749"/>
      <c r="R154" s="2749"/>
    </row>
    <row r="155" spans="5:18">
      <c r="E155" s="2749"/>
      <c r="F155" s="2797"/>
      <c r="G155" s="2749"/>
      <c r="H155" s="2749"/>
      <c r="I155" s="2749"/>
      <c r="J155" s="2749"/>
      <c r="K155" s="2749"/>
      <c r="L155" s="2749"/>
      <c r="M155" s="2749"/>
      <c r="N155" s="2749"/>
      <c r="O155" s="2749"/>
      <c r="P155" s="2749"/>
      <c r="Q155" s="2749"/>
      <c r="R155" s="2749"/>
    </row>
    <row r="156" spans="5:18">
      <c r="E156" s="2749"/>
      <c r="F156" s="2797"/>
      <c r="G156" s="2749"/>
      <c r="H156" s="2749"/>
      <c r="I156" s="2749"/>
      <c r="J156" s="2749"/>
      <c r="K156" s="2749"/>
      <c r="L156" s="2749"/>
      <c r="M156" s="2749"/>
      <c r="N156" s="2749"/>
      <c r="O156" s="2749"/>
      <c r="P156" s="2749"/>
      <c r="Q156" s="2749"/>
      <c r="R156" s="2749"/>
    </row>
    <row r="157" spans="5:18">
      <c r="E157" s="2749"/>
      <c r="F157" s="2797"/>
      <c r="G157" s="2749"/>
      <c r="H157" s="2749"/>
      <c r="I157" s="2749"/>
      <c r="J157" s="2749"/>
      <c r="K157" s="2749"/>
      <c r="L157" s="2749"/>
      <c r="M157" s="2749"/>
      <c r="N157" s="2749"/>
      <c r="O157" s="2749"/>
      <c r="P157" s="2749"/>
      <c r="Q157" s="2749"/>
      <c r="R157" s="2749"/>
    </row>
    <row r="158" spans="5:18">
      <c r="E158" s="2749"/>
      <c r="F158" s="2797"/>
      <c r="G158" s="2749"/>
      <c r="H158" s="2749"/>
      <c r="I158" s="2749"/>
      <c r="J158" s="2749"/>
      <c r="K158" s="2749"/>
      <c r="L158" s="2749"/>
      <c r="M158" s="2749"/>
      <c r="N158" s="2749"/>
      <c r="O158" s="2749"/>
      <c r="P158" s="2749"/>
      <c r="Q158" s="2749"/>
      <c r="R158" s="2749"/>
    </row>
    <row r="159" spans="5:18">
      <c r="E159" s="2749"/>
      <c r="F159" s="2797"/>
      <c r="G159" s="2749"/>
      <c r="H159" s="2749"/>
      <c r="I159" s="2749"/>
      <c r="J159" s="2749"/>
      <c r="K159" s="2749"/>
      <c r="L159" s="2749"/>
      <c r="M159" s="2749"/>
      <c r="N159" s="2749"/>
      <c r="O159" s="2749"/>
      <c r="P159" s="2749"/>
      <c r="Q159" s="2749"/>
      <c r="R159" s="2749"/>
    </row>
    <row r="160" spans="5:18">
      <c r="E160" s="2749"/>
      <c r="F160" s="2797"/>
      <c r="G160" s="2749"/>
      <c r="H160" s="2749"/>
      <c r="I160" s="2749"/>
      <c r="J160" s="2749"/>
      <c r="K160" s="2749"/>
      <c r="L160" s="2749"/>
      <c r="M160" s="2749"/>
      <c r="N160" s="2749"/>
      <c r="O160" s="2749"/>
      <c r="P160" s="2749"/>
      <c r="Q160" s="2749"/>
      <c r="R160" s="2749"/>
    </row>
    <row r="161" spans="5:18">
      <c r="E161" s="2749"/>
      <c r="F161" s="2797"/>
      <c r="G161" s="2749"/>
      <c r="H161" s="2749"/>
      <c r="I161" s="2749"/>
      <c r="J161" s="2749"/>
      <c r="K161" s="2749"/>
      <c r="L161" s="2749"/>
      <c r="M161" s="2749"/>
      <c r="N161" s="2749"/>
      <c r="O161" s="2749"/>
      <c r="P161" s="2749"/>
      <c r="Q161" s="2749"/>
      <c r="R161" s="2749"/>
    </row>
    <row r="162" spans="5:18">
      <c r="E162" s="2749"/>
      <c r="F162" s="2797"/>
      <c r="G162" s="2749"/>
      <c r="H162" s="2749"/>
      <c r="I162" s="2749"/>
      <c r="J162" s="2749"/>
      <c r="K162" s="2749"/>
      <c r="L162" s="2749"/>
      <c r="M162" s="2749"/>
      <c r="N162" s="2749"/>
      <c r="O162" s="2749"/>
      <c r="P162" s="2749"/>
      <c r="Q162" s="2749"/>
      <c r="R162" s="2749"/>
    </row>
    <row r="163" spans="5:18">
      <c r="E163" s="2749"/>
      <c r="F163" s="2797"/>
      <c r="G163" s="2749"/>
      <c r="H163" s="2749"/>
      <c r="I163" s="2749"/>
      <c r="J163" s="2749"/>
      <c r="K163" s="2749"/>
      <c r="L163" s="2749"/>
      <c r="M163" s="2749"/>
      <c r="N163" s="2749"/>
      <c r="O163" s="2749"/>
      <c r="P163" s="2749"/>
      <c r="Q163" s="2749"/>
      <c r="R163" s="2749"/>
    </row>
    <row r="164" spans="5:18">
      <c r="E164" s="2749"/>
      <c r="F164" s="2797"/>
      <c r="G164" s="2749"/>
      <c r="H164" s="2749"/>
      <c r="I164" s="2749"/>
      <c r="J164" s="2749"/>
      <c r="K164" s="2749"/>
      <c r="L164" s="2749"/>
      <c r="M164" s="2749"/>
      <c r="N164" s="2749"/>
      <c r="O164" s="2749"/>
      <c r="P164" s="2749"/>
      <c r="Q164" s="2749"/>
      <c r="R164" s="2749"/>
    </row>
    <row r="165" spans="5:18">
      <c r="E165" s="2749"/>
      <c r="F165" s="2797"/>
      <c r="G165" s="2749"/>
      <c r="H165" s="2749"/>
      <c r="I165" s="2749"/>
      <c r="J165" s="2749"/>
      <c r="K165" s="2749"/>
      <c r="L165" s="2749"/>
      <c r="M165" s="2749"/>
      <c r="N165" s="2749"/>
      <c r="O165" s="2749"/>
      <c r="P165" s="2749"/>
      <c r="Q165" s="2749"/>
      <c r="R165" s="2749"/>
    </row>
    <row r="166" spans="5:18">
      <c r="E166" s="2749"/>
      <c r="F166" s="2797"/>
      <c r="G166" s="2749"/>
      <c r="H166" s="2749"/>
      <c r="I166" s="2749"/>
      <c r="J166" s="2749"/>
      <c r="K166" s="2749"/>
      <c r="L166" s="2749"/>
      <c r="M166" s="2749"/>
      <c r="N166" s="2749"/>
      <c r="O166" s="2749"/>
      <c r="P166" s="2749"/>
      <c r="Q166" s="2749"/>
      <c r="R166" s="2749"/>
    </row>
    <row r="167" spans="5:18">
      <c r="E167" s="2749"/>
      <c r="F167" s="2797"/>
      <c r="G167" s="2749"/>
      <c r="H167" s="2749"/>
      <c r="I167" s="2749"/>
      <c r="J167" s="2749"/>
      <c r="K167" s="2749"/>
      <c r="L167" s="2749"/>
      <c r="M167" s="2749"/>
      <c r="N167" s="2749"/>
      <c r="O167" s="2749"/>
      <c r="P167" s="2749"/>
      <c r="Q167" s="2749"/>
      <c r="R167" s="2749"/>
    </row>
    <row r="168" spans="5:18">
      <c r="E168" s="2749"/>
      <c r="F168" s="2797"/>
      <c r="G168" s="2749"/>
      <c r="H168" s="2749"/>
      <c r="I168" s="2749"/>
      <c r="J168" s="2749"/>
      <c r="K168" s="2749"/>
      <c r="L168" s="2749"/>
      <c r="M168" s="2749"/>
      <c r="N168" s="2749"/>
      <c r="O168" s="2749"/>
      <c r="P168" s="2749"/>
      <c r="Q168" s="2749"/>
      <c r="R168" s="2749"/>
    </row>
    <row r="169" spans="5:18">
      <c r="E169" s="2749"/>
      <c r="F169" s="2797"/>
      <c r="G169" s="2749"/>
      <c r="H169" s="2749"/>
      <c r="I169" s="2749"/>
      <c r="J169" s="2749"/>
      <c r="K169" s="2749"/>
      <c r="L169" s="2749"/>
      <c r="M169" s="2749"/>
      <c r="N169" s="2749"/>
      <c r="O169" s="2749"/>
      <c r="P169" s="2749"/>
      <c r="Q169" s="2749"/>
      <c r="R169" s="2749"/>
    </row>
    <row r="170" spans="5:18">
      <c r="E170" s="2749"/>
      <c r="F170" s="2797"/>
      <c r="G170" s="2749"/>
      <c r="H170" s="2749"/>
      <c r="I170" s="2749"/>
      <c r="J170" s="2749"/>
      <c r="K170" s="2749"/>
      <c r="L170" s="2749"/>
      <c r="M170" s="2749"/>
      <c r="N170" s="2749"/>
      <c r="O170" s="2749"/>
      <c r="P170" s="2749"/>
      <c r="Q170" s="2749"/>
      <c r="R170" s="2749"/>
    </row>
    <row r="171" spans="5:18">
      <c r="E171" s="2749"/>
      <c r="F171" s="2797"/>
      <c r="G171" s="2749"/>
      <c r="H171" s="2749"/>
      <c r="I171" s="2749"/>
      <c r="J171" s="2749"/>
      <c r="K171" s="2749"/>
      <c r="L171" s="2749"/>
      <c r="M171" s="2749"/>
      <c r="N171" s="2749"/>
      <c r="O171" s="2749"/>
      <c r="P171" s="2749"/>
      <c r="Q171" s="2749"/>
      <c r="R171" s="2749"/>
    </row>
    <row r="172" spans="5:18">
      <c r="E172" s="2749"/>
      <c r="F172" s="2797"/>
      <c r="G172" s="2749"/>
      <c r="H172" s="2749"/>
      <c r="I172" s="2749"/>
      <c r="J172" s="2749"/>
      <c r="K172" s="2749"/>
      <c r="L172" s="2749"/>
      <c r="M172" s="2749"/>
      <c r="N172" s="2749"/>
      <c r="O172" s="2749"/>
      <c r="P172" s="2749"/>
      <c r="Q172" s="2749"/>
      <c r="R172" s="2749"/>
    </row>
    <row r="173" spans="5:18">
      <c r="E173" s="2749"/>
      <c r="F173" s="2797"/>
      <c r="G173" s="2749"/>
      <c r="H173" s="2749"/>
      <c r="I173" s="2749"/>
      <c r="J173" s="2749"/>
      <c r="K173" s="2749"/>
      <c r="L173" s="2749"/>
      <c r="M173" s="2749"/>
      <c r="N173" s="2749"/>
      <c r="O173" s="2749"/>
      <c r="P173" s="2749"/>
      <c r="Q173" s="2749"/>
      <c r="R173" s="2749"/>
    </row>
    <row r="174" spans="5:18">
      <c r="E174" s="2749"/>
      <c r="F174" s="2797"/>
      <c r="G174" s="2749"/>
      <c r="H174" s="2749"/>
      <c r="I174" s="2749"/>
      <c r="J174" s="2749"/>
      <c r="K174" s="2749"/>
      <c r="L174" s="2749"/>
      <c r="M174" s="2749"/>
      <c r="N174" s="2749"/>
      <c r="O174" s="2749"/>
      <c r="P174" s="2749"/>
      <c r="Q174" s="2749"/>
      <c r="R174" s="2749"/>
    </row>
    <row r="175" spans="5:18">
      <c r="E175" s="2749"/>
      <c r="F175" s="2797"/>
      <c r="G175" s="2749"/>
      <c r="H175" s="2749"/>
      <c r="I175" s="2749"/>
      <c r="J175" s="2749"/>
      <c r="K175" s="2749"/>
      <c r="L175" s="2749"/>
      <c r="M175" s="2749"/>
      <c r="N175" s="2749"/>
      <c r="O175" s="2749"/>
      <c r="P175" s="2749"/>
      <c r="Q175" s="2749"/>
      <c r="R175" s="2749"/>
    </row>
    <row r="176" spans="5:18">
      <c r="E176" s="2749"/>
      <c r="F176" s="2797"/>
      <c r="G176" s="2749"/>
      <c r="H176" s="2749"/>
      <c r="I176" s="2749"/>
      <c r="J176" s="2749"/>
      <c r="K176" s="2749"/>
      <c r="L176" s="2749"/>
      <c r="M176" s="2749"/>
      <c r="N176" s="2749"/>
      <c r="O176" s="2749"/>
      <c r="P176" s="2749"/>
      <c r="Q176" s="2749"/>
      <c r="R176" s="2749"/>
    </row>
    <row r="177" spans="5:18">
      <c r="E177" s="2749"/>
      <c r="F177" s="2797"/>
      <c r="G177" s="2749"/>
      <c r="H177" s="2749"/>
      <c r="I177" s="2749"/>
      <c r="J177" s="2749"/>
      <c r="K177" s="2749"/>
      <c r="L177" s="2749"/>
      <c r="M177" s="2749"/>
      <c r="N177" s="2749"/>
      <c r="O177" s="2749"/>
      <c r="P177" s="2749"/>
      <c r="Q177" s="2749"/>
      <c r="R177" s="2749"/>
    </row>
    <row r="178" spans="5:18">
      <c r="E178" s="2749"/>
      <c r="F178" s="2797"/>
      <c r="G178" s="2749"/>
      <c r="H178" s="2749"/>
      <c r="I178" s="2749"/>
      <c r="J178" s="2749"/>
      <c r="K178" s="2749"/>
      <c r="L178" s="2749"/>
      <c r="M178" s="2749"/>
      <c r="N178" s="2749"/>
      <c r="O178" s="2749"/>
      <c r="P178" s="2749"/>
      <c r="Q178" s="2749"/>
      <c r="R178" s="2749"/>
    </row>
    <row r="179" spans="5:18">
      <c r="E179" s="2749"/>
      <c r="F179" s="2797"/>
      <c r="G179" s="2749"/>
      <c r="H179" s="2749"/>
      <c r="I179" s="2749"/>
      <c r="J179" s="2749"/>
      <c r="K179" s="2749"/>
      <c r="L179" s="2749"/>
      <c r="M179" s="2749"/>
      <c r="N179" s="2749"/>
      <c r="O179" s="2749"/>
      <c r="P179" s="2749"/>
      <c r="Q179" s="2749"/>
      <c r="R179" s="2749"/>
    </row>
    <row r="180" spans="5:18">
      <c r="E180" s="2749"/>
      <c r="F180" s="2797"/>
      <c r="G180" s="2749"/>
      <c r="H180" s="2749"/>
      <c r="I180" s="2749"/>
      <c r="J180" s="2749"/>
      <c r="K180" s="2749"/>
      <c r="L180" s="2749"/>
      <c r="M180" s="2749"/>
      <c r="N180" s="2749"/>
      <c r="O180" s="2749"/>
      <c r="P180" s="2749"/>
      <c r="Q180" s="2749"/>
      <c r="R180" s="2749"/>
    </row>
    <row r="181" spans="5:18">
      <c r="E181" s="2749"/>
      <c r="F181" s="2797"/>
      <c r="G181" s="2749"/>
      <c r="H181" s="2749"/>
      <c r="I181" s="2749"/>
      <c r="J181" s="2749"/>
      <c r="K181" s="2749"/>
      <c r="L181" s="2749"/>
      <c r="M181" s="2749"/>
      <c r="N181" s="2749"/>
      <c r="O181" s="2749"/>
      <c r="P181" s="2749"/>
      <c r="Q181" s="2749"/>
      <c r="R181" s="2749"/>
    </row>
    <row r="182" spans="5:18">
      <c r="E182" s="2749"/>
      <c r="F182" s="2797"/>
      <c r="G182" s="2749"/>
      <c r="H182" s="2749"/>
      <c r="I182" s="2749"/>
      <c r="J182" s="2749"/>
      <c r="K182" s="2749"/>
      <c r="L182" s="2749"/>
      <c r="M182" s="2749"/>
      <c r="N182" s="2749"/>
      <c r="O182" s="2749"/>
      <c r="P182" s="2749"/>
      <c r="Q182" s="2749"/>
      <c r="R182" s="2749"/>
    </row>
    <row r="183" spans="5:18">
      <c r="E183" s="2749"/>
      <c r="F183" s="2797"/>
      <c r="G183" s="2749"/>
      <c r="H183" s="2749"/>
      <c r="I183" s="2749"/>
      <c r="J183" s="2749"/>
      <c r="K183" s="2749"/>
      <c r="L183" s="2749"/>
      <c r="M183" s="2749"/>
      <c r="N183" s="2749"/>
      <c r="O183" s="2749"/>
      <c r="P183" s="2749"/>
      <c r="Q183" s="2749"/>
      <c r="R183" s="2749"/>
    </row>
    <row r="184" spans="5:18">
      <c r="E184" s="2749"/>
      <c r="F184" s="2797"/>
      <c r="G184" s="2749"/>
      <c r="H184" s="2749"/>
      <c r="I184" s="2749"/>
      <c r="J184" s="2749"/>
      <c r="K184" s="2749"/>
      <c r="L184" s="2749"/>
      <c r="M184" s="2749"/>
      <c r="N184" s="2749"/>
      <c r="O184" s="2749"/>
      <c r="P184" s="2749"/>
      <c r="Q184" s="2749"/>
      <c r="R184" s="2749"/>
    </row>
    <row r="185" spans="5:18">
      <c r="E185" s="2749"/>
      <c r="F185" s="2797"/>
      <c r="G185" s="2749"/>
      <c r="H185" s="2749"/>
      <c r="I185" s="2749"/>
      <c r="J185" s="2749"/>
      <c r="K185" s="2749"/>
      <c r="L185" s="2749"/>
      <c r="M185" s="2749"/>
      <c r="N185" s="2749"/>
      <c r="O185" s="2749"/>
      <c r="P185" s="2749"/>
      <c r="Q185" s="2749"/>
      <c r="R185" s="2749"/>
    </row>
    <row r="186" spans="5:18">
      <c r="E186" s="2749"/>
      <c r="F186" s="2797"/>
      <c r="G186" s="2749"/>
      <c r="H186" s="2749"/>
      <c r="I186" s="2749"/>
      <c r="J186" s="2749"/>
      <c r="K186" s="2749"/>
      <c r="L186" s="2749"/>
      <c r="M186" s="2749"/>
      <c r="N186" s="2749"/>
      <c r="O186" s="2749"/>
      <c r="P186" s="2749"/>
      <c r="Q186" s="2749"/>
      <c r="R186" s="2749"/>
    </row>
    <row r="187" spans="5:18">
      <c r="E187" s="2749"/>
      <c r="F187" s="2797"/>
      <c r="G187" s="2749"/>
      <c r="H187" s="2749"/>
      <c r="I187" s="2749"/>
      <c r="J187" s="2749"/>
      <c r="K187" s="2749"/>
      <c r="L187" s="2749"/>
      <c r="M187" s="2749"/>
      <c r="N187" s="2749"/>
      <c r="O187" s="2749"/>
      <c r="P187" s="2749"/>
      <c r="Q187" s="2749"/>
      <c r="R187" s="2749"/>
    </row>
    <row r="188" spans="5:18">
      <c r="E188" s="2749"/>
      <c r="F188" s="2797"/>
      <c r="G188" s="2749"/>
      <c r="H188" s="2749"/>
      <c r="I188" s="2749"/>
      <c r="J188" s="2749"/>
      <c r="K188" s="2749"/>
      <c r="L188" s="2749"/>
      <c r="M188" s="2749"/>
      <c r="N188" s="2749"/>
      <c r="O188" s="2749"/>
      <c r="P188" s="2749"/>
      <c r="Q188" s="2749"/>
      <c r="R188" s="2749"/>
    </row>
    <row r="189" spans="5:18">
      <c r="E189" s="2749"/>
      <c r="F189" s="2797"/>
      <c r="G189" s="2749"/>
      <c r="H189" s="2749"/>
      <c r="I189" s="2749"/>
      <c r="J189" s="2749"/>
      <c r="K189" s="2749"/>
      <c r="L189" s="2749"/>
      <c r="M189" s="2749"/>
      <c r="N189" s="2749"/>
      <c r="O189" s="2749"/>
      <c r="P189" s="2749"/>
      <c r="Q189" s="2749"/>
      <c r="R189" s="2749"/>
    </row>
    <row r="190" spans="5:18">
      <c r="E190" s="2749"/>
      <c r="F190" s="2797"/>
      <c r="G190" s="2749"/>
      <c r="H190" s="2749"/>
      <c r="I190" s="2749"/>
      <c r="J190" s="2749"/>
      <c r="K190" s="2749"/>
      <c r="L190" s="2749"/>
      <c r="M190" s="2749"/>
      <c r="N190" s="2749"/>
      <c r="O190" s="2749"/>
      <c r="P190" s="2749"/>
      <c r="Q190" s="2749"/>
      <c r="R190" s="2749"/>
    </row>
    <row r="191" spans="5:18">
      <c r="E191" s="2749"/>
      <c r="F191" s="2797"/>
      <c r="G191" s="2749"/>
      <c r="H191" s="2749"/>
      <c r="I191" s="2749"/>
      <c r="J191" s="2749"/>
      <c r="K191" s="2749"/>
      <c r="L191" s="2749"/>
      <c r="M191" s="2749"/>
      <c r="N191" s="2749"/>
      <c r="O191" s="2749"/>
      <c r="P191" s="2749"/>
      <c r="Q191" s="2749"/>
      <c r="R191" s="2749"/>
    </row>
    <row r="192" spans="5:18">
      <c r="E192" s="2749"/>
      <c r="F192" s="2797"/>
      <c r="G192" s="2749"/>
      <c r="H192" s="2749"/>
      <c r="I192" s="2749"/>
      <c r="J192" s="2749"/>
      <c r="K192" s="2749"/>
      <c r="L192" s="2749"/>
      <c r="M192" s="2749"/>
      <c r="N192" s="2749"/>
      <c r="O192" s="2749"/>
      <c r="P192" s="2749"/>
      <c r="Q192" s="2749"/>
      <c r="R192" s="2749"/>
    </row>
    <row r="193" spans="5:18">
      <c r="E193" s="2749"/>
      <c r="F193" s="2797"/>
      <c r="G193" s="2749"/>
      <c r="H193" s="2749"/>
      <c r="I193" s="2749"/>
      <c r="J193" s="2749"/>
      <c r="K193" s="2749"/>
      <c r="L193" s="2749"/>
      <c r="M193" s="2749"/>
      <c r="N193" s="2749"/>
      <c r="O193" s="2749"/>
      <c r="P193" s="2749"/>
      <c r="Q193" s="2749"/>
      <c r="R193" s="2749"/>
    </row>
    <row r="194" spans="5:18">
      <c r="E194" s="2749"/>
      <c r="F194" s="2797"/>
      <c r="G194" s="2749"/>
      <c r="H194" s="2749"/>
      <c r="I194" s="2749"/>
      <c r="J194" s="2749"/>
      <c r="K194" s="2749"/>
      <c r="L194" s="2749"/>
      <c r="M194" s="2749"/>
      <c r="N194" s="2749"/>
      <c r="O194" s="2749"/>
      <c r="P194" s="2749"/>
      <c r="Q194" s="2749"/>
      <c r="R194" s="2749"/>
    </row>
    <row r="195" spans="5:18">
      <c r="E195" s="2749"/>
      <c r="F195" s="2797"/>
      <c r="G195" s="2749"/>
      <c r="H195" s="2749"/>
      <c r="I195" s="2749"/>
      <c r="J195" s="2749"/>
      <c r="K195" s="2749"/>
      <c r="L195" s="2749"/>
      <c r="M195" s="2749"/>
      <c r="N195" s="2749"/>
      <c r="O195" s="2749"/>
      <c r="P195" s="2749"/>
      <c r="Q195" s="2749"/>
      <c r="R195" s="2749"/>
    </row>
    <row r="196" spans="5:18">
      <c r="E196" s="2749"/>
      <c r="F196" s="2797"/>
      <c r="G196" s="2749"/>
      <c r="H196" s="2749"/>
      <c r="I196" s="2749"/>
      <c r="J196" s="2749"/>
      <c r="K196" s="2749"/>
      <c r="L196" s="2749"/>
      <c r="M196" s="2749"/>
      <c r="N196" s="2749"/>
      <c r="O196" s="2749"/>
      <c r="P196" s="2749"/>
      <c r="Q196" s="2749"/>
      <c r="R196" s="2749"/>
    </row>
    <row r="197" spans="5:18">
      <c r="E197" s="2749"/>
      <c r="F197" s="2797"/>
      <c r="G197" s="2749"/>
      <c r="H197" s="2749"/>
      <c r="I197" s="2749"/>
      <c r="J197" s="2749"/>
      <c r="K197" s="2749"/>
      <c r="L197" s="2749"/>
      <c r="M197" s="2749"/>
      <c r="N197" s="2749"/>
      <c r="O197" s="2749"/>
      <c r="P197" s="2749"/>
      <c r="Q197" s="2749"/>
      <c r="R197" s="2749"/>
    </row>
    <row r="198" spans="5:18">
      <c r="E198" s="2749"/>
      <c r="F198" s="2797"/>
      <c r="G198" s="2749"/>
      <c r="H198" s="2749"/>
      <c r="I198" s="2749"/>
      <c r="J198" s="2749"/>
      <c r="K198" s="2749"/>
      <c r="L198" s="2749"/>
      <c r="M198" s="2749"/>
      <c r="N198" s="2749"/>
      <c r="O198" s="2749"/>
      <c r="P198" s="2749"/>
      <c r="Q198" s="2749"/>
      <c r="R198" s="2749"/>
    </row>
    <row r="199" spans="5:18">
      <c r="E199" s="2749"/>
      <c r="F199" s="2797"/>
      <c r="G199" s="2749"/>
      <c r="H199" s="2749"/>
      <c r="I199" s="2749"/>
      <c r="J199" s="2749"/>
      <c r="K199" s="2749"/>
      <c r="L199" s="2749"/>
      <c r="M199" s="2749"/>
      <c r="N199" s="2749"/>
      <c r="O199" s="2749"/>
      <c r="P199" s="2749"/>
      <c r="Q199" s="2749"/>
      <c r="R199" s="2749"/>
    </row>
    <row r="200" spans="5:18">
      <c r="E200" s="2749"/>
      <c r="F200" s="2797"/>
      <c r="G200" s="2749"/>
      <c r="H200" s="2749"/>
      <c r="I200" s="2749"/>
      <c r="J200" s="2749"/>
      <c r="K200" s="2749"/>
      <c r="L200" s="2749"/>
      <c r="M200" s="2749"/>
      <c r="N200" s="2749"/>
      <c r="O200" s="2749"/>
      <c r="P200" s="2749"/>
      <c r="Q200" s="2749"/>
      <c r="R200" s="2749"/>
    </row>
    <row r="201" spans="5:18">
      <c r="E201" s="2749"/>
      <c r="F201" s="2797"/>
      <c r="G201" s="2749"/>
      <c r="H201" s="2749"/>
      <c r="I201" s="2749"/>
      <c r="J201" s="2749"/>
      <c r="K201" s="2749"/>
      <c r="L201" s="2749"/>
      <c r="M201" s="2749"/>
      <c r="N201" s="2749"/>
      <c r="O201" s="2749"/>
      <c r="P201" s="2749"/>
      <c r="Q201" s="2749"/>
      <c r="R201" s="2749"/>
    </row>
    <row r="202" spans="5:18">
      <c r="E202" s="2749"/>
      <c r="F202" s="2797"/>
      <c r="G202" s="2749"/>
      <c r="H202" s="2749"/>
      <c r="I202" s="2749"/>
      <c r="J202" s="2749"/>
      <c r="K202" s="2749"/>
      <c r="L202" s="2749"/>
      <c r="M202" s="2749"/>
      <c r="N202" s="2749"/>
      <c r="O202" s="2749"/>
      <c r="P202" s="2749"/>
      <c r="Q202" s="2749"/>
      <c r="R202" s="2749"/>
    </row>
    <row r="203" spans="5:18">
      <c r="E203" s="2749"/>
      <c r="F203" s="2797"/>
      <c r="G203" s="2749"/>
      <c r="H203" s="2749"/>
      <c r="I203" s="2749"/>
      <c r="J203" s="2749"/>
      <c r="K203" s="2749"/>
      <c r="L203" s="2749"/>
      <c r="M203" s="2749"/>
      <c r="N203" s="2749"/>
      <c r="O203" s="2749"/>
      <c r="P203" s="2749"/>
      <c r="Q203" s="2749"/>
      <c r="R203" s="2749"/>
    </row>
    <row r="204" spans="5:18">
      <c r="E204" s="2749"/>
      <c r="F204" s="2797"/>
      <c r="G204" s="2749"/>
      <c r="H204" s="2749"/>
      <c r="I204" s="2749"/>
      <c r="J204" s="2749"/>
      <c r="K204" s="2749"/>
      <c r="L204" s="2749"/>
      <c r="M204" s="2749"/>
      <c r="N204" s="2749"/>
      <c r="O204" s="2749"/>
      <c r="P204" s="2749"/>
      <c r="Q204" s="2749"/>
      <c r="R204" s="2749"/>
    </row>
    <row r="205" spans="5:18">
      <c r="E205" s="2749"/>
      <c r="F205" s="2797"/>
      <c r="G205" s="2749"/>
      <c r="H205" s="2749"/>
      <c r="I205" s="2749"/>
      <c r="J205" s="2749"/>
      <c r="K205" s="2749"/>
      <c r="L205" s="2749"/>
      <c r="M205" s="2749"/>
      <c r="N205" s="2749"/>
      <c r="O205" s="2749"/>
      <c r="P205" s="2749"/>
      <c r="Q205" s="2749"/>
      <c r="R205" s="2749"/>
    </row>
    <row r="206" spans="5:18">
      <c r="E206" s="2749"/>
      <c r="F206" s="2797"/>
      <c r="G206" s="2749"/>
      <c r="H206" s="2749"/>
      <c r="I206" s="2749"/>
      <c r="J206" s="2749"/>
      <c r="K206" s="2749"/>
      <c r="L206" s="2749"/>
      <c r="M206" s="2749"/>
      <c r="N206" s="2749"/>
      <c r="O206" s="2749"/>
      <c r="P206" s="2749"/>
      <c r="Q206" s="2749"/>
      <c r="R206" s="2749"/>
    </row>
    <row r="207" spans="5:18">
      <c r="E207" s="2749"/>
      <c r="F207" s="2797"/>
      <c r="G207" s="2749"/>
      <c r="H207" s="2749"/>
      <c r="I207" s="2749"/>
      <c r="J207" s="2749"/>
      <c r="K207" s="2749"/>
      <c r="L207" s="2749"/>
      <c r="M207" s="2749"/>
      <c r="N207" s="2749"/>
      <c r="O207" s="2749"/>
      <c r="P207" s="2749"/>
      <c r="Q207" s="2749"/>
      <c r="R207" s="2749"/>
    </row>
    <row r="208" spans="5:18">
      <c r="E208" s="2749"/>
      <c r="F208" s="2797"/>
      <c r="G208" s="2749"/>
      <c r="H208" s="2749"/>
      <c r="I208" s="2749"/>
      <c r="J208" s="2749"/>
      <c r="K208" s="2749"/>
      <c r="L208" s="2749"/>
      <c r="M208" s="2749"/>
      <c r="N208" s="2749"/>
      <c r="O208" s="2749"/>
      <c r="P208" s="2749"/>
      <c r="Q208" s="2749"/>
      <c r="R208" s="2749"/>
    </row>
    <row r="209" spans="5:18">
      <c r="E209" s="2749"/>
      <c r="F209" s="2797"/>
      <c r="G209" s="2749"/>
      <c r="H209" s="2749"/>
      <c r="I209" s="2749"/>
      <c r="J209" s="2749"/>
      <c r="K209" s="2749"/>
      <c r="L209" s="2749"/>
      <c r="M209" s="2749"/>
      <c r="N209" s="2749"/>
      <c r="O209" s="2749"/>
      <c r="P209" s="2749"/>
      <c r="Q209" s="2749"/>
      <c r="R209" s="2749"/>
    </row>
    <row r="210" spans="5:18">
      <c r="E210" s="2749"/>
      <c r="F210" s="2797"/>
      <c r="G210" s="2749"/>
      <c r="H210" s="2749"/>
      <c r="I210" s="2749"/>
      <c r="J210" s="2749"/>
      <c r="K210" s="2749"/>
      <c r="L210" s="2749"/>
      <c r="M210" s="2749"/>
      <c r="N210" s="2749"/>
      <c r="O210" s="2749"/>
      <c r="P210" s="2749"/>
      <c r="Q210" s="2749"/>
      <c r="R210" s="2749"/>
    </row>
    <row r="211" spans="5:18">
      <c r="E211" s="2749"/>
      <c r="F211" s="2797"/>
      <c r="G211" s="2749"/>
      <c r="H211" s="2749"/>
      <c r="I211" s="2749"/>
      <c r="J211" s="2749"/>
      <c r="K211" s="2749"/>
      <c r="L211" s="2749"/>
      <c r="M211" s="2749"/>
      <c r="N211" s="2749"/>
      <c r="O211" s="2749"/>
      <c r="P211" s="2749"/>
      <c r="Q211" s="2749"/>
      <c r="R211" s="2749"/>
    </row>
    <row r="212" spans="5:18">
      <c r="E212" s="2749"/>
      <c r="F212" s="2797"/>
      <c r="G212" s="2749"/>
      <c r="H212" s="2749"/>
      <c r="I212" s="2749"/>
      <c r="J212" s="2749"/>
      <c r="K212" s="2749"/>
      <c r="L212" s="2749"/>
      <c r="M212" s="2749"/>
      <c r="N212" s="2749"/>
      <c r="O212" s="2749"/>
      <c r="P212" s="2749"/>
      <c r="Q212" s="2749"/>
      <c r="R212" s="2749"/>
    </row>
    <row r="213" spans="5:18">
      <c r="E213" s="2749"/>
      <c r="F213" s="2797"/>
      <c r="G213" s="2749"/>
      <c r="H213" s="2749"/>
      <c r="I213" s="2749"/>
      <c r="J213" s="2749"/>
      <c r="K213" s="2749"/>
      <c r="L213" s="2749"/>
      <c r="M213" s="2749"/>
      <c r="N213" s="2749"/>
      <c r="O213" s="2749"/>
      <c r="P213" s="2749"/>
      <c r="Q213" s="2749"/>
      <c r="R213" s="2749"/>
    </row>
    <row r="214" spans="5:18">
      <c r="E214" s="2749"/>
      <c r="F214" s="2797"/>
      <c r="G214" s="2749"/>
      <c r="H214" s="2749"/>
      <c r="I214" s="2749"/>
      <c r="J214" s="2749"/>
      <c r="K214" s="2749"/>
      <c r="L214" s="2749"/>
      <c r="M214" s="2749"/>
      <c r="N214" s="2749"/>
      <c r="O214" s="2749"/>
      <c r="P214" s="2749"/>
      <c r="Q214" s="2749"/>
      <c r="R214" s="2749"/>
    </row>
    <row r="215" spans="5:18">
      <c r="E215" s="2749"/>
      <c r="F215" s="2797"/>
      <c r="G215" s="2749"/>
      <c r="H215" s="2749"/>
      <c r="I215" s="2749"/>
      <c r="J215" s="2749"/>
      <c r="K215" s="2749"/>
      <c r="L215" s="2749"/>
      <c r="M215" s="2749"/>
      <c r="N215" s="2749"/>
      <c r="O215" s="2749"/>
      <c r="P215" s="2749"/>
      <c r="Q215" s="2749"/>
      <c r="R215" s="2749"/>
    </row>
    <row r="216" spans="5:18">
      <c r="E216" s="2749"/>
      <c r="F216" s="2797"/>
      <c r="G216" s="2749"/>
      <c r="H216" s="2749"/>
      <c r="I216" s="2749"/>
      <c r="J216" s="2749"/>
      <c r="K216" s="2749"/>
      <c r="L216" s="2749"/>
      <c r="M216" s="2749"/>
      <c r="N216" s="2749"/>
      <c r="O216" s="2749"/>
      <c r="P216" s="2749"/>
      <c r="Q216" s="2749"/>
      <c r="R216" s="2749"/>
    </row>
    <row r="217" spans="5:18">
      <c r="E217" s="2749"/>
      <c r="F217" s="2797"/>
      <c r="G217" s="2749"/>
      <c r="H217" s="2749"/>
      <c r="I217" s="2749"/>
      <c r="J217" s="2749"/>
      <c r="K217" s="2749"/>
      <c r="L217" s="2749"/>
      <c r="M217" s="2749"/>
      <c r="N217" s="2749"/>
      <c r="O217" s="2749"/>
      <c r="P217" s="2749"/>
      <c r="Q217" s="2749"/>
      <c r="R217" s="2749"/>
    </row>
    <row r="218" spans="5:18">
      <c r="E218" s="2749"/>
      <c r="F218" s="2797"/>
      <c r="G218" s="2749"/>
      <c r="H218" s="2749"/>
      <c r="I218" s="2749"/>
      <c r="J218" s="2749"/>
      <c r="K218" s="2749"/>
      <c r="L218" s="2749"/>
      <c r="M218" s="2749"/>
      <c r="N218" s="2749"/>
      <c r="O218" s="2749"/>
      <c r="P218" s="2749"/>
      <c r="Q218" s="2749"/>
      <c r="R218" s="2749"/>
    </row>
    <row r="219" spans="5:18">
      <c r="E219" s="2749"/>
      <c r="F219" s="2797"/>
      <c r="G219" s="2749"/>
      <c r="H219" s="2749"/>
      <c r="I219" s="2749"/>
      <c r="J219" s="2749"/>
      <c r="K219" s="2749"/>
      <c r="L219" s="2749"/>
      <c r="M219" s="2749"/>
      <c r="N219" s="2749"/>
      <c r="O219" s="2749"/>
      <c r="P219" s="2749"/>
      <c r="Q219" s="2749"/>
      <c r="R219" s="2749"/>
    </row>
    <row r="220" spans="5:18">
      <c r="E220" s="2749"/>
      <c r="F220" s="2797"/>
      <c r="G220" s="2749"/>
      <c r="H220" s="2749"/>
      <c r="I220" s="2749"/>
      <c r="J220" s="2749"/>
      <c r="K220" s="2749"/>
      <c r="L220" s="2749"/>
      <c r="M220" s="2749"/>
      <c r="N220" s="2749"/>
      <c r="O220" s="2749"/>
      <c r="P220" s="2749"/>
      <c r="Q220" s="2749"/>
      <c r="R220" s="2749"/>
    </row>
    <row r="221" spans="5:18">
      <c r="E221" s="2749"/>
      <c r="F221" s="2797"/>
      <c r="G221" s="2749"/>
      <c r="H221" s="2749"/>
      <c r="I221" s="2749"/>
      <c r="J221" s="2749"/>
      <c r="K221" s="2749"/>
      <c r="L221" s="2749"/>
      <c r="M221" s="2749"/>
      <c r="N221" s="2749"/>
      <c r="O221" s="2749"/>
      <c r="P221" s="2749"/>
      <c r="Q221" s="2749"/>
      <c r="R221" s="2749"/>
    </row>
    <row r="222" spans="5:18">
      <c r="E222" s="2749"/>
      <c r="F222" s="2797"/>
      <c r="G222" s="2749"/>
      <c r="H222" s="2749"/>
      <c r="I222" s="2749"/>
      <c r="J222" s="2749"/>
      <c r="K222" s="2749"/>
      <c r="L222" s="2749"/>
      <c r="M222" s="2749"/>
      <c r="N222" s="2749"/>
      <c r="O222" s="2749"/>
      <c r="P222" s="2749"/>
      <c r="Q222" s="2749"/>
      <c r="R222" s="2749"/>
    </row>
    <row r="223" spans="5:18">
      <c r="E223" s="2749"/>
      <c r="F223" s="2797"/>
      <c r="G223" s="2749"/>
      <c r="H223" s="2749"/>
      <c r="I223" s="2749"/>
      <c r="J223" s="2749"/>
      <c r="K223" s="2749"/>
      <c r="L223" s="2749"/>
      <c r="M223" s="2749"/>
      <c r="N223" s="2749"/>
      <c r="O223" s="2749"/>
      <c r="P223" s="2749"/>
      <c r="Q223" s="2749"/>
      <c r="R223" s="2749"/>
    </row>
    <row r="224" spans="5:18">
      <c r="E224" s="2749"/>
      <c r="F224" s="2797"/>
      <c r="G224" s="2749"/>
      <c r="H224" s="2749"/>
      <c r="I224" s="2749"/>
      <c r="J224" s="2749"/>
      <c r="K224" s="2749"/>
      <c r="L224" s="2749"/>
      <c r="M224" s="2749"/>
      <c r="N224" s="2749"/>
      <c r="O224" s="2749"/>
      <c r="P224" s="2749"/>
      <c r="Q224" s="2749"/>
      <c r="R224" s="2749"/>
    </row>
    <row r="225" spans="5:18">
      <c r="E225" s="2749"/>
      <c r="F225" s="2797"/>
      <c r="G225" s="2749"/>
      <c r="H225" s="2749"/>
      <c r="I225" s="2749"/>
      <c r="J225" s="2749"/>
      <c r="K225" s="2749"/>
      <c r="L225" s="2749"/>
      <c r="M225" s="2749"/>
      <c r="N225" s="2749"/>
      <c r="O225" s="2749"/>
      <c r="P225" s="2749"/>
      <c r="Q225" s="2749"/>
      <c r="R225" s="2749"/>
    </row>
    <row r="226" spans="5:18">
      <c r="E226" s="2749"/>
      <c r="F226" s="2797"/>
      <c r="G226" s="2749"/>
      <c r="H226" s="2749"/>
      <c r="I226" s="2749"/>
      <c r="J226" s="2749"/>
      <c r="K226" s="2749"/>
      <c r="L226" s="2749"/>
      <c r="M226" s="2749"/>
      <c r="N226" s="2749"/>
      <c r="O226" s="2749"/>
      <c r="P226" s="2749"/>
      <c r="Q226" s="2749"/>
      <c r="R226" s="2749"/>
    </row>
    <row r="227" spans="5:18">
      <c r="E227" s="2749"/>
      <c r="F227" s="2797"/>
      <c r="G227" s="2749"/>
      <c r="H227" s="2749"/>
      <c r="I227" s="2749"/>
      <c r="J227" s="2749"/>
      <c r="K227" s="2749"/>
      <c r="L227" s="2749"/>
      <c r="M227" s="2749"/>
      <c r="N227" s="2749"/>
      <c r="O227" s="2749"/>
      <c r="P227" s="2749"/>
      <c r="Q227" s="2749"/>
      <c r="R227" s="2749"/>
    </row>
    <row r="228" spans="5:18">
      <c r="E228" s="2749"/>
      <c r="F228" s="2797"/>
      <c r="G228" s="2749"/>
      <c r="H228" s="2749"/>
      <c r="I228" s="2749"/>
      <c r="J228" s="2749"/>
      <c r="K228" s="2749"/>
      <c r="L228" s="2749"/>
      <c r="M228" s="2749"/>
      <c r="N228" s="2749"/>
      <c r="O228" s="2749"/>
      <c r="P228" s="2749"/>
      <c r="Q228" s="2749"/>
      <c r="R228" s="2749"/>
    </row>
    <row r="229" spans="5:18">
      <c r="E229" s="2749"/>
      <c r="F229" s="2797"/>
      <c r="G229" s="2749"/>
      <c r="H229" s="2749"/>
      <c r="I229" s="2749"/>
      <c r="J229" s="2749"/>
      <c r="K229" s="2749"/>
      <c r="L229" s="2749"/>
      <c r="M229" s="2749"/>
      <c r="N229" s="2749"/>
      <c r="O229" s="2749"/>
      <c r="P229" s="2749"/>
      <c r="Q229" s="2749"/>
      <c r="R229" s="2749"/>
    </row>
    <row r="230" spans="5:18">
      <c r="E230" s="2749"/>
      <c r="F230" s="2797"/>
      <c r="G230" s="2749"/>
      <c r="H230" s="2749"/>
      <c r="I230" s="2749"/>
      <c r="J230" s="2749"/>
      <c r="K230" s="2749"/>
      <c r="L230" s="2749"/>
      <c r="M230" s="2749"/>
      <c r="N230" s="2749"/>
      <c r="O230" s="2749"/>
      <c r="P230" s="2749"/>
      <c r="Q230" s="2749"/>
      <c r="R230" s="2749"/>
    </row>
    <row r="231" spans="5:18">
      <c r="E231" s="2749"/>
      <c r="F231" s="2797"/>
      <c r="G231" s="2749"/>
      <c r="H231" s="2749"/>
      <c r="I231" s="2749"/>
      <c r="J231" s="2749"/>
      <c r="K231" s="2749"/>
      <c r="L231" s="2749"/>
      <c r="M231" s="2749"/>
      <c r="N231" s="2749"/>
      <c r="O231" s="2749"/>
      <c r="P231" s="2749"/>
      <c r="Q231" s="2749"/>
      <c r="R231" s="2749"/>
    </row>
    <row r="232" spans="5:18">
      <c r="E232" s="2749"/>
      <c r="F232" s="2797"/>
      <c r="G232" s="2749"/>
      <c r="H232" s="2749"/>
      <c r="I232" s="2749"/>
      <c r="J232" s="2749"/>
      <c r="K232" s="2749"/>
      <c r="L232" s="2749"/>
      <c r="M232" s="2749"/>
      <c r="N232" s="2749"/>
      <c r="O232" s="2749"/>
      <c r="P232" s="2749"/>
      <c r="Q232" s="2749"/>
      <c r="R232" s="2749"/>
    </row>
    <row r="233" spans="5:18">
      <c r="E233" s="2749"/>
      <c r="F233" s="2797"/>
      <c r="G233" s="2749"/>
      <c r="H233" s="2749"/>
      <c r="I233" s="2749"/>
      <c r="J233" s="2749"/>
      <c r="K233" s="2749"/>
      <c r="L233" s="2749"/>
      <c r="M233" s="2749"/>
      <c r="N233" s="2749"/>
      <c r="O233" s="2749"/>
      <c r="P233" s="2749"/>
      <c r="Q233" s="2749"/>
      <c r="R233" s="2749"/>
    </row>
    <row r="234" spans="5:18">
      <c r="E234" s="2749"/>
      <c r="F234" s="2797"/>
      <c r="G234" s="2749"/>
      <c r="H234" s="2749"/>
      <c r="I234" s="2749"/>
      <c r="J234" s="2749"/>
      <c r="K234" s="2749"/>
      <c r="L234" s="2749"/>
      <c r="M234" s="2749"/>
      <c r="N234" s="2749"/>
      <c r="O234" s="2749"/>
      <c r="P234" s="2749"/>
      <c r="Q234" s="2749"/>
      <c r="R234" s="2749"/>
    </row>
    <row r="235" spans="5:18">
      <c r="E235" s="2749"/>
      <c r="F235" s="2797"/>
      <c r="G235" s="2749"/>
      <c r="H235" s="2749"/>
      <c r="I235" s="2749"/>
      <c r="J235" s="2749"/>
      <c r="K235" s="2749"/>
      <c r="L235" s="2749"/>
      <c r="M235" s="2749"/>
      <c r="N235" s="2749"/>
      <c r="O235" s="2749"/>
      <c r="P235" s="2749"/>
      <c r="Q235" s="2749"/>
      <c r="R235" s="2749"/>
    </row>
    <row r="236" spans="5:18">
      <c r="E236" s="2749"/>
      <c r="F236" s="2797"/>
      <c r="G236" s="2749"/>
      <c r="H236" s="2749"/>
      <c r="I236" s="2749"/>
      <c r="J236" s="2749"/>
      <c r="K236" s="2749"/>
      <c r="L236" s="2749"/>
      <c r="M236" s="2749"/>
      <c r="N236" s="2749"/>
      <c r="O236" s="2749"/>
      <c r="P236" s="2749"/>
      <c r="Q236" s="2749"/>
      <c r="R236" s="2749"/>
    </row>
    <row r="237" spans="5:18">
      <c r="E237" s="2749"/>
      <c r="F237" s="2797"/>
      <c r="G237" s="2749"/>
      <c r="H237" s="2749"/>
      <c r="I237" s="2749"/>
      <c r="J237" s="2749"/>
      <c r="K237" s="2749"/>
      <c r="L237" s="2749"/>
      <c r="M237" s="2749"/>
      <c r="N237" s="2749"/>
      <c r="O237" s="2749"/>
      <c r="P237" s="2749"/>
      <c r="Q237" s="2749"/>
      <c r="R237" s="2749"/>
    </row>
    <row r="238" spans="5:18">
      <c r="E238" s="2749"/>
      <c r="F238" s="2797"/>
      <c r="G238" s="2749"/>
      <c r="H238" s="2749"/>
      <c r="I238" s="2749"/>
      <c r="J238" s="2749"/>
      <c r="K238" s="2749"/>
      <c r="L238" s="2749"/>
      <c r="M238" s="2749"/>
      <c r="N238" s="2749"/>
      <c r="O238" s="2749"/>
      <c r="P238" s="2749"/>
      <c r="Q238" s="2749"/>
      <c r="R238" s="2749"/>
    </row>
    <row r="239" spans="5:18">
      <c r="E239" s="2749"/>
      <c r="F239" s="2797"/>
      <c r="G239" s="2749"/>
      <c r="H239" s="2749"/>
      <c r="I239" s="2749"/>
      <c r="J239" s="2749"/>
      <c r="K239" s="2749"/>
      <c r="L239" s="2749"/>
      <c r="M239" s="2749"/>
      <c r="N239" s="2749"/>
      <c r="O239" s="2749"/>
      <c r="P239" s="2749"/>
      <c r="Q239" s="2749"/>
      <c r="R239" s="2749"/>
    </row>
    <row r="240" spans="5:18">
      <c r="E240" s="2749"/>
      <c r="F240" s="2797"/>
      <c r="G240" s="2749"/>
      <c r="H240" s="2749"/>
      <c r="I240" s="2749"/>
      <c r="J240" s="2749"/>
      <c r="K240" s="2749"/>
      <c r="L240" s="2749"/>
      <c r="M240" s="2749"/>
      <c r="N240" s="2749"/>
      <c r="O240" s="2749"/>
      <c r="P240" s="2749"/>
      <c r="Q240" s="2749"/>
      <c r="R240" s="2749"/>
    </row>
    <row r="241" spans="5:18">
      <c r="E241" s="2749"/>
      <c r="F241" s="2797"/>
      <c r="G241" s="2749"/>
      <c r="H241" s="2749"/>
      <c r="I241" s="2749"/>
      <c r="J241" s="2749"/>
      <c r="K241" s="2749"/>
      <c r="L241" s="2749"/>
      <c r="M241" s="2749"/>
      <c r="N241" s="2749"/>
      <c r="O241" s="2749"/>
      <c r="P241" s="2749"/>
      <c r="Q241" s="2749"/>
      <c r="R241" s="2749"/>
    </row>
    <row r="242" spans="5:18">
      <c r="E242" s="2749"/>
      <c r="F242" s="2797"/>
      <c r="G242" s="2749"/>
      <c r="H242" s="2749"/>
      <c r="I242" s="2749"/>
      <c r="J242" s="2749"/>
      <c r="K242" s="2749"/>
      <c r="L242" s="2749"/>
      <c r="M242" s="2749"/>
      <c r="N242" s="2749"/>
      <c r="O242" s="2749"/>
      <c r="P242" s="2749"/>
      <c r="Q242" s="2749"/>
      <c r="R242" s="2749"/>
    </row>
    <row r="243" spans="5:18">
      <c r="E243" s="2749"/>
      <c r="F243" s="2797"/>
      <c r="G243" s="2749"/>
      <c r="H243" s="2749"/>
      <c r="I243" s="2749"/>
      <c r="J243" s="2749"/>
      <c r="K243" s="2749"/>
      <c r="L243" s="2749"/>
      <c r="M243" s="2749"/>
      <c r="N243" s="2749"/>
      <c r="O243" s="2749"/>
      <c r="P243" s="2749"/>
      <c r="Q243" s="2749"/>
      <c r="R243" s="2749"/>
    </row>
    <row r="244" spans="5:18">
      <c r="E244" s="2749"/>
      <c r="F244" s="2797"/>
      <c r="G244" s="2749"/>
      <c r="H244" s="2749"/>
      <c r="I244" s="2749"/>
      <c r="J244" s="2749"/>
      <c r="K244" s="2749"/>
      <c r="L244" s="2749"/>
      <c r="M244" s="2749"/>
      <c r="N244" s="2749"/>
      <c r="O244" s="2749"/>
      <c r="P244" s="2749"/>
      <c r="Q244" s="2749"/>
      <c r="R244" s="2749"/>
    </row>
    <row r="245" spans="5:18">
      <c r="E245" s="2749"/>
      <c r="F245" s="2797"/>
      <c r="G245" s="2749"/>
      <c r="H245" s="2749"/>
      <c r="I245" s="2749"/>
      <c r="J245" s="2749"/>
      <c r="K245" s="2749"/>
      <c r="L245" s="2749"/>
      <c r="M245" s="2749"/>
      <c r="N245" s="2749"/>
      <c r="O245" s="2749"/>
      <c r="P245" s="2749"/>
      <c r="Q245" s="2749"/>
      <c r="R245" s="2749"/>
    </row>
    <row r="246" spans="5:18">
      <c r="E246" s="2749"/>
      <c r="F246" s="2797"/>
      <c r="G246" s="2749"/>
      <c r="H246" s="2749"/>
      <c r="I246" s="2749"/>
      <c r="J246" s="2749"/>
      <c r="K246" s="2749"/>
      <c r="L246" s="2749"/>
      <c r="M246" s="2749"/>
      <c r="N246" s="2749"/>
      <c r="O246" s="2749"/>
      <c r="P246" s="2749"/>
      <c r="Q246" s="2749"/>
      <c r="R246" s="2749"/>
    </row>
    <row r="247" spans="5:18">
      <c r="E247" s="2749"/>
      <c r="F247" s="2797"/>
      <c r="G247" s="2749"/>
      <c r="H247" s="2749"/>
      <c r="I247" s="2749"/>
      <c r="J247" s="2749"/>
      <c r="K247" s="2749"/>
      <c r="L247" s="2749"/>
      <c r="M247" s="2749"/>
      <c r="N247" s="2749"/>
      <c r="O247" s="2749"/>
      <c r="P247" s="2749"/>
      <c r="Q247" s="2749"/>
      <c r="R247" s="2749"/>
    </row>
    <row r="248" spans="5:18">
      <c r="E248" s="2749"/>
      <c r="F248" s="2797"/>
      <c r="G248" s="2749"/>
      <c r="H248" s="2749"/>
      <c r="I248" s="2749"/>
      <c r="J248" s="2749"/>
      <c r="K248" s="2749"/>
      <c r="L248" s="2749"/>
      <c r="M248" s="2749"/>
      <c r="N248" s="2749"/>
      <c r="O248" s="2749"/>
      <c r="P248" s="2749"/>
      <c r="Q248" s="2749"/>
      <c r="R248" s="2749"/>
    </row>
    <row r="249" spans="5:18">
      <c r="E249" s="2749"/>
      <c r="F249" s="2797"/>
      <c r="G249" s="2749"/>
      <c r="H249" s="2749"/>
      <c r="I249" s="2749"/>
      <c r="J249" s="2749"/>
      <c r="K249" s="2749"/>
      <c r="L249" s="2749"/>
      <c r="M249" s="2749"/>
      <c r="N249" s="2749"/>
      <c r="O249" s="2749"/>
      <c r="P249" s="2749"/>
      <c r="Q249" s="2749"/>
      <c r="R249" s="2749"/>
    </row>
    <row r="250" spans="5:18">
      <c r="E250" s="2749"/>
      <c r="F250" s="2797"/>
      <c r="G250" s="2749"/>
      <c r="H250" s="2749"/>
      <c r="I250" s="2749"/>
      <c r="J250" s="2749"/>
      <c r="K250" s="2749"/>
      <c r="L250" s="2749"/>
      <c r="M250" s="2749"/>
      <c r="N250" s="2749"/>
      <c r="O250" s="2749"/>
      <c r="P250" s="2749"/>
      <c r="Q250" s="2749"/>
      <c r="R250" s="2749"/>
    </row>
    <row r="251" spans="5:18">
      <c r="E251" s="2749"/>
      <c r="F251" s="2797"/>
      <c r="G251" s="2749"/>
      <c r="H251" s="2749"/>
      <c r="I251" s="2749"/>
      <c r="J251" s="2749"/>
      <c r="K251" s="2749"/>
      <c r="L251" s="2749"/>
      <c r="M251" s="2749"/>
      <c r="N251" s="2749"/>
      <c r="O251" s="2749"/>
      <c r="P251" s="2749"/>
      <c r="Q251" s="2749"/>
      <c r="R251" s="2749"/>
    </row>
    <row r="252" spans="5:18">
      <c r="E252" s="2749"/>
      <c r="F252" s="2797"/>
      <c r="G252" s="2749"/>
      <c r="H252" s="2749"/>
      <c r="I252" s="2749"/>
      <c r="J252" s="2749"/>
      <c r="K252" s="2749"/>
      <c r="L252" s="2749"/>
      <c r="M252" s="2749"/>
      <c r="N252" s="2749"/>
      <c r="O252" s="2749"/>
      <c r="P252" s="2749"/>
      <c r="Q252" s="2749"/>
      <c r="R252" s="2749"/>
    </row>
    <row r="253" spans="5:18">
      <c r="E253" s="2749"/>
      <c r="F253" s="2797"/>
      <c r="G253" s="2749"/>
      <c r="H253" s="2749"/>
      <c r="I253" s="2749"/>
      <c r="J253" s="2749"/>
      <c r="K253" s="2749"/>
      <c r="L253" s="2749"/>
      <c r="M253" s="2749"/>
      <c r="N253" s="2749"/>
      <c r="O253" s="2749"/>
      <c r="P253" s="2749"/>
      <c r="Q253" s="2749"/>
      <c r="R253" s="2749"/>
    </row>
    <row r="254" spans="5:18">
      <c r="E254" s="2749"/>
      <c r="F254" s="2797"/>
      <c r="G254" s="2749"/>
      <c r="H254" s="2749"/>
      <c r="I254" s="2749"/>
      <c r="J254" s="2749"/>
      <c r="K254" s="2749"/>
      <c r="L254" s="2749"/>
      <c r="M254" s="2749"/>
      <c r="N254" s="2749"/>
      <c r="O254" s="2749"/>
      <c r="P254" s="2749"/>
      <c r="Q254" s="2749"/>
      <c r="R254" s="2749"/>
    </row>
    <row r="255" spans="5:18">
      <c r="E255" s="2749"/>
      <c r="F255" s="2797"/>
      <c r="G255" s="2749"/>
      <c r="H255" s="2749"/>
      <c r="I255" s="2749"/>
      <c r="J255" s="2749"/>
      <c r="K255" s="2749"/>
      <c r="L255" s="2749"/>
      <c r="M255" s="2749"/>
      <c r="N255" s="2749"/>
      <c r="O255" s="2749"/>
      <c r="P255" s="2749"/>
      <c r="Q255" s="2749"/>
      <c r="R255" s="2749"/>
    </row>
    <row r="256" spans="5:18">
      <c r="E256" s="2749"/>
      <c r="F256" s="2797"/>
      <c r="G256" s="2749"/>
      <c r="H256" s="2749"/>
      <c r="I256" s="2749"/>
      <c r="J256" s="2749"/>
      <c r="K256" s="2749"/>
      <c r="L256" s="2749"/>
      <c r="M256" s="2749"/>
      <c r="N256" s="2749"/>
      <c r="O256" s="2749"/>
      <c r="P256" s="2749"/>
      <c r="Q256" s="2749"/>
      <c r="R256" s="2749"/>
    </row>
    <row r="257" spans="5:18">
      <c r="E257" s="2749"/>
      <c r="F257" s="2797"/>
      <c r="G257" s="2749"/>
      <c r="H257" s="2749"/>
      <c r="I257" s="2749"/>
      <c r="J257" s="2749"/>
      <c r="K257" s="2749"/>
      <c r="L257" s="2749"/>
      <c r="M257" s="2749"/>
      <c r="N257" s="2749"/>
      <c r="O257" s="2749"/>
      <c r="P257" s="2749"/>
      <c r="Q257" s="2749"/>
      <c r="R257" s="2749"/>
    </row>
    <row r="258" spans="5:18">
      <c r="E258" s="2749"/>
      <c r="F258" s="2797"/>
      <c r="G258" s="2749"/>
      <c r="H258" s="2749"/>
      <c r="I258" s="2749"/>
      <c r="J258" s="2749"/>
      <c r="K258" s="2749"/>
      <c r="L258" s="2749"/>
      <c r="M258" s="2749"/>
      <c r="N258" s="2749"/>
      <c r="O258" s="2749"/>
      <c r="P258" s="2749"/>
      <c r="Q258" s="2749"/>
      <c r="R258" s="2749"/>
    </row>
    <row r="259" spans="5:18">
      <c r="E259" s="2749"/>
      <c r="F259" s="2797"/>
      <c r="G259" s="2749"/>
      <c r="H259" s="2749"/>
      <c r="I259" s="2749"/>
      <c r="J259" s="2749"/>
      <c r="K259" s="2749"/>
      <c r="L259" s="2749"/>
      <c r="M259" s="2749"/>
      <c r="N259" s="2749"/>
      <c r="O259" s="2749"/>
      <c r="P259" s="2749"/>
      <c r="Q259" s="2749"/>
      <c r="R259" s="2749"/>
    </row>
    <row r="260" spans="5:18">
      <c r="E260" s="2749"/>
      <c r="F260" s="2797"/>
      <c r="G260" s="2749"/>
      <c r="H260" s="2749"/>
      <c r="I260" s="2749"/>
      <c r="J260" s="2749"/>
      <c r="K260" s="2749"/>
      <c r="L260" s="2749"/>
      <c r="M260" s="2749"/>
      <c r="N260" s="2749"/>
      <c r="O260" s="2749"/>
      <c r="P260" s="2749"/>
      <c r="Q260" s="2749"/>
      <c r="R260" s="2749"/>
    </row>
    <row r="261" spans="5:18">
      <c r="E261" s="2749"/>
      <c r="F261" s="2797"/>
      <c r="G261" s="2749"/>
      <c r="H261" s="2749"/>
      <c r="I261" s="2749"/>
      <c r="J261" s="2749"/>
      <c r="K261" s="2749"/>
      <c r="L261" s="2749"/>
      <c r="M261" s="2749"/>
      <c r="N261" s="2749"/>
      <c r="O261" s="2749"/>
      <c r="P261" s="2749"/>
      <c r="Q261" s="2749"/>
      <c r="R261" s="2749"/>
    </row>
    <row r="262" spans="5:18">
      <c r="E262" s="2749"/>
      <c r="F262" s="2797"/>
      <c r="G262" s="2749"/>
      <c r="H262" s="2749"/>
      <c r="I262" s="2749"/>
      <c r="J262" s="2749"/>
      <c r="K262" s="2749"/>
      <c r="L262" s="2749"/>
      <c r="M262" s="2749"/>
      <c r="N262" s="2749"/>
      <c r="O262" s="2749"/>
      <c r="P262" s="2749"/>
      <c r="Q262" s="2749"/>
      <c r="R262" s="2749"/>
    </row>
    <row r="263" spans="5:18">
      <c r="E263" s="2749"/>
      <c r="F263" s="2797"/>
      <c r="G263" s="2749"/>
      <c r="H263" s="2749"/>
      <c r="I263" s="2749"/>
      <c r="J263" s="2749"/>
      <c r="K263" s="2749"/>
      <c r="L263" s="2749"/>
      <c r="M263" s="2749"/>
      <c r="N263" s="2749"/>
      <c r="O263" s="2749"/>
      <c r="P263" s="2749"/>
      <c r="Q263" s="2749"/>
      <c r="R263" s="2749"/>
    </row>
    <row r="264" spans="5:18">
      <c r="E264" s="2749"/>
      <c r="F264" s="2797"/>
      <c r="G264" s="2749"/>
      <c r="H264" s="2749"/>
      <c r="I264" s="2749"/>
      <c r="J264" s="2749"/>
      <c r="K264" s="2749"/>
      <c r="L264" s="2749"/>
      <c r="M264" s="2749"/>
      <c r="N264" s="2749"/>
      <c r="O264" s="2749"/>
      <c r="P264" s="2749"/>
      <c r="Q264" s="2749"/>
      <c r="R264" s="2749"/>
    </row>
    <row r="265" spans="5:18">
      <c r="E265" s="2749"/>
      <c r="F265" s="2797"/>
      <c r="G265" s="2749"/>
      <c r="H265" s="2749"/>
      <c r="I265" s="2749"/>
      <c r="J265" s="2749"/>
      <c r="K265" s="2749"/>
      <c r="L265" s="2749"/>
      <c r="M265" s="2749"/>
      <c r="N265" s="2749"/>
      <c r="O265" s="2749"/>
      <c r="P265" s="2749"/>
      <c r="Q265" s="2749"/>
      <c r="R265" s="2749"/>
    </row>
    <row r="266" spans="5:18">
      <c r="E266" s="2749"/>
      <c r="F266" s="2797"/>
      <c r="G266" s="2749"/>
      <c r="H266" s="2749"/>
      <c r="I266" s="2749"/>
      <c r="J266" s="2749"/>
      <c r="K266" s="2749"/>
      <c r="L266" s="2749"/>
      <c r="M266" s="2749"/>
      <c r="N266" s="2749"/>
      <c r="O266" s="2749"/>
      <c r="P266" s="2749"/>
      <c r="Q266" s="2749"/>
      <c r="R266" s="2749"/>
    </row>
    <row r="267" spans="5:18">
      <c r="E267" s="2749"/>
      <c r="F267" s="2797"/>
      <c r="G267" s="2749"/>
      <c r="H267" s="2749"/>
      <c r="I267" s="2749"/>
      <c r="J267" s="2749"/>
      <c r="K267" s="2749"/>
      <c r="L267" s="2749"/>
      <c r="M267" s="2749"/>
      <c r="N267" s="2749"/>
      <c r="O267" s="2749"/>
      <c r="P267" s="2749"/>
      <c r="Q267" s="2749"/>
      <c r="R267" s="2749"/>
    </row>
    <row r="268" spans="5:18">
      <c r="E268" s="2749"/>
      <c r="F268" s="2797"/>
      <c r="G268" s="2749"/>
      <c r="H268" s="2749"/>
      <c r="I268" s="2749"/>
      <c r="J268" s="2749"/>
      <c r="K268" s="2749"/>
      <c r="L268" s="2749"/>
      <c r="M268" s="2749"/>
      <c r="N268" s="2749"/>
      <c r="O268" s="2749"/>
      <c r="P268" s="2749"/>
      <c r="Q268" s="2749"/>
      <c r="R268" s="2749"/>
    </row>
    <row r="269" spans="5:18">
      <c r="E269" s="2749"/>
      <c r="F269" s="2797"/>
      <c r="G269" s="2749"/>
      <c r="H269" s="2749"/>
      <c r="I269" s="2749"/>
      <c r="J269" s="2749"/>
      <c r="K269" s="2749"/>
      <c r="L269" s="2749"/>
      <c r="M269" s="2749"/>
      <c r="N269" s="2749"/>
      <c r="O269" s="2749"/>
      <c r="P269" s="2749"/>
      <c r="Q269" s="2749"/>
      <c r="R269" s="2749"/>
    </row>
    <row r="270" spans="5:18">
      <c r="E270" s="2749"/>
      <c r="F270" s="2797"/>
      <c r="G270" s="2749"/>
      <c r="H270" s="2749"/>
      <c r="I270" s="2749"/>
      <c r="J270" s="2749"/>
      <c r="K270" s="2749"/>
      <c r="L270" s="2749"/>
      <c r="M270" s="2749"/>
      <c r="N270" s="2749"/>
      <c r="O270" s="2749"/>
      <c r="P270" s="2749"/>
      <c r="Q270" s="2749"/>
      <c r="R270" s="2749"/>
    </row>
    <row r="271" spans="5:18">
      <c r="E271" s="2749"/>
      <c r="F271" s="2797"/>
      <c r="G271" s="2749"/>
      <c r="H271" s="2749"/>
      <c r="I271" s="2749"/>
      <c r="J271" s="2749"/>
      <c r="K271" s="2749"/>
      <c r="L271" s="2749"/>
      <c r="M271" s="2749"/>
      <c r="N271" s="2749"/>
      <c r="O271" s="2749"/>
      <c r="P271" s="2749"/>
      <c r="Q271" s="2749"/>
      <c r="R271" s="2749"/>
    </row>
    <row r="272" spans="5:18">
      <c r="E272" s="2749"/>
      <c r="F272" s="2797"/>
      <c r="G272" s="2749"/>
      <c r="H272" s="2749"/>
      <c r="I272" s="2749"/>
      <c r="J272" s="2749"/>
      <c r="K272" s="2749"/>
      <c r="L272" s="2749"/>
      <c r="M272" s="2749"/>
      <c r="N272" s="2749"/>
      <c r="O272" s="2749"/>
      <c r="P272" s="2749"/>
      <c r="Q272" s="2749"/>
      <c r="R272" s="2749"/>
    </row>
    <row r="273" spans="5:18">
      <c r="E273" s="2749"/>
      <c r="F273" s="2797"/>
      <c r="G273" s="2749"/>
      <c r="H273" s="2749"/>
      <c r="I273" s="2749"/>
      <c r="J273" s="2749"/>
      <c r="K273" s="2749"/>
      <c r="L273" s="2749"/>
      <c r="M273" s="2749"/>
      <c r="N273" s="2749"/>
      <c r="O273" s="2749"/>
      <c r="P273" s="2749"/>
      <c r="Q273" s="2749"/>
      <c r="R273" s="2749"/>
    </row>
    <row r="274" spans="5:18">
      <c r="E274" s="2749"/>
      <c r="F274" s="2797"/>
      <c r="G274" s="2749"/>
      <c r="H274" s="2749"/>
      <c r="I274" s="2749"/>
      <c r="J274" s="2749"/>
      <c r="K274" s="2749"/>
      <c r="L274" s="2749"/>
      <c r="M274" s="2749"/>
      <c r="N274" s="2749"/>
      <c r="O274" s="2749"/>
      <c r="P274" s="2749"/>
      <c r="Q274" s="2749"/>
      <c r="R274" s="2749"/>
    </row>
    <row r="275" spans="5:18">
      <c r="E275" s="2749"/>
      <c r="F275" s="2797"/>
      <c r="G275" s="2749"/>
      <c r="H275" s="2749"/>
      <c r="I275" s="2749"/>
      <c r="J275" s="2749"/>
      <c r="K275" s="2749"/>
      <c r="L275" s="2749"/>
      <c r="M275" s="2749"/>
      <c r="N275" s="2749"/>
      <c r="O275" s="2749"/>
      <c r="P275" s="2749"/>
      <c r="Q275" s="2749"/>
      <c r="R275" s="2749"/>
    </row>
    <row r="276" spans="5:18">
      <c r="E276" s="2749"/>
      <c r="F276" s="2797"/>
      <c r="G276" s="2749"/>
      <c r="H276" s="2749"/>
      <c r="I276" s="2749"/>
      <c r="J276" s="2749"/>
      <c r="K276" s="2749"/>
      <c r="L276" s="2749"/>
      <c r="M276" s="2749"/>
      <c r="N276" s="2749"/>
      <c r="O276" s="2749"/>
      <c r="P276" s="2749"/>
      <c r="Q276" s="2749"/>
      <c r="R276" s="2749"/>
    </row>
    <row r="277" spans="5:18">
      <c r="E277" s="2749"/>
      <c r="F277" s="2797"/>
      <c r="G277" s="2749"/>
      <c r="H277" s="2749"/>
      <c r="I277" s="2749"/>
      <c r="J277" s="2749"/>
      <c r="K277" s="2749"/>
      <c r="L277" s="2749"/>
      <c r="M277" s="2749"/>
      <c r="N277" s="2749"/>
      <c r="O277" s="2749"/>
      <c r="P277" s="2749"/>
      <c r="Q277" s="2749"/>
      <c r="R277" s="2749"/>
    </row>
    <row r="278" spans="5:18">
      <c r="E278" s="2749"/>
      <c r="F278" s="2797"/>
      <c r="G278" s="2749"/>
      <c r="H278" s="2749"/>
      <c r="I278" s="2749"/>
      <c r="J278" s="2749"/>
      <c r="K278" s="2749"/>
      <c r="L278" s="2749"/>
      <c r="M278" s="2749"/>
      <c r="N278" s="2749"/>
      <c r="O278" s="2749"/>
      <c r="P278" s="2749"/>
      <c r="Q278" s="2749"/>
      <c r="R278" s="2749"/>
    </row>
    <row r="279" spans="5:18">
      <c r="E279" s="2749"/>
      <c r="F279" s="2797"/>
      <c r="G279" s="2749"/>
      <c r="H279" s="2749"/>
      <c r="I279" s="2749"/>
      <c r="J279" s="2749"/>
      <c r="K279" s="2749"/>
      <c r="L279" s="2749"/>
      <c r="M279" s="2749"/>
      <c r="N279" s="2749"/>
      <c r="O279" s="2749"/>
      <c r="P279" s="2749"/>
      <c r="Q279" s="2749"/>
      <c r="R279" s="2749"/>
    </row>
    <row r="280" spans="5:18">
      <c r="E280" s="2749"/>
      <c r="F280" s="2797"/>
      <c r="G280" s="2749"/>
      <c r="H280" s="2749"/>
      <c r="I280" s="2749"/>
      <c r="J280" s="2749"/>
      <c r="K280" s="2749"/>
      <c r="L280" s="2749"/>
      <c r="M280" s="2749"/>
      <c r="N280" s="2749"/>
      <c r="O280" s="2749"/>
      <c r="P280" s="2749"/>
      <c r="Q280" s="2749"/>
      <c r="R280" s="2749"/>
    </row>
    <row r="281" spans="5:18">
      <c r="E281" s="2749"/>
      <c r="F281" s="2797"/>
      <c r="G281" s="2749"/>
      <c r="H281" s="2749"/>
      <c r="I281" s="2749"/>
      <c r="J281" s="2749"/>
      <c r="K281" s="2749"/>
      <c r="L281" s="2749"/>
      <c r="M281" s="2749"/>
      <c r="N281" s="2749"/>
      <c r="O281" s="2749"/>
      <c r="P281" s="2749"/>
      <c r="Q281" s="2749"/>
      <c r="R281" s="2749"/>
    </row>
    <row r="282" spans="5:18">
      <c r="E282" s="2749"/>
      <c r="F282" s="2797"/>
      <c r="G282" s="2749"/>
      <c r="H282" s="2749"/>
      <c r="I282" s="2749"/>
      <c r="J282" s="2749"/>
      <c r="K282" s="2749"/>
      <c r="L282" s="2749"/>
      <c r="M282" s="2749"/>
      <c r="N282" s="2749"/>
      <c r="O282" s="2749"/>
      <c r="P282" s="2749"/>
      <c r="Q282" s="2749"/>
      <c r="R282" s="2749"/>
    </row>
    <row r="283" spans="5:18">
      <c r="E283" s="2749"/>
      <c r="F283" s="2797"/>
      <c r="G283" s="2749"/>
      <c r="H283" s="2749"/>
      <c r="I283" s="2749"/>
      <c r="J283" s="2749"/>
      <c r="K283" s="2749"/>
      <c r="L283" s="2749"/>
      <c r="M283" s="2749"/>
      <c r="N283" s="2749"/>
      <c r="O283" s="2749"/>
      <c r="P283" s="2749"/>
      <c r="Q283" s="2749"/>
      <c r="R283" s="2749"/>
    </row>
    <row r="284" spans="5:18">
      <c r="E284" s="2749"/>
      <c r="F284" s="2797"/>
      <c r="G284" s="2749"/>
      <c r="H284" s="2749"/>
      <c r="I284" s="2749"/>
      <c r="J284" s="2749"/>
      <c r="K284" s="2749"/>
      <c r="L284" s="2749"/>
      <c r="M284" s="2749"/>
      <c r="N284" s="2749"/>
      <c r="O284" s="2749"/>
      <c r="P284" s="2749"/>
      <c r="Q284" s="2749"/>
      <c r="R284" s="2749"/>
    </row>
    <row r="285" spans="5:18">
      <c r="E285" s="2749"/>
      <c r="F285" s="2797"/>
      <c r="G285" s="2749"/>
      <c r="H285" s="2749"/>
      <c r="I285" s="2749"/>
      <c r="J285" s="2749"/>
      <c r="K285" s="2749"/>
      <c r="L285" s="2749"/>
      <c r="M285" s="2749"/>
      <c r="N285" s="2749"/>
      <c r="O285" s="2749"/>
      <c r="P285" s="2749"/>
      <c r="Q285" s="2749"/>
      <c r="R285" s="2749"/>
    </row>
    <row r="286" spans="5:18">
      <c r="E286" s="2749"/>
      <c r="F286" s="2797"/>
      <c r="G286" s="2749"/>
      <c r="H286" s="2749"/>
      <c r="I286" s="2749"/>
      <c r="J286" s="2749"/>
      <c r="K286" s="2749"/>
      <c r="L286" s="2749"/>
      <c r="M286" s="2749"/>
      <c r="N286" s="2749"/>
      <c r="O286" s="2749"/>
      <c r="P286" s="2749"/>
      <c r="Q286" s="2749"/>
      <c r="R286" s="2749"/>
    </row>
    <row r="287" spans="5:18">
      <c r="E287" s="2749"/>
      <c r="F287" s="2797"/>
      <c r="G287" s="2749"/>
      <c r="H287" s="2749"/>
      <c r="I287" s="2749"/>
      <c r="J287" s="2749"/>
      <c r="K287" s="2749"/>
      <c r="L287" s="2749"/>
      <c r="M287" s="2749"/>
      <c r="N287" s="2749"/>
      <c r="O287" s="2749"/>
      <c r="P287" s="2749"/>
      <c r="Q287" s="2749"/>
      <c r="R287" s="2749"/>
    </row>
    <row r="288" spans="5:18">
      <c r="E288" s="2749"/>
      <c r="F288" s="2797"/>
      <c r="G288" s="2749"/>
      <c r="H288" s="2749"/>
      <c r="I288" s="2749"/>
      <c r="J288" s="2749"/>
      <c r="K288" s="2749"/>
      <c r="L288" s="2749"/>
      <c r="M288" s="2749"/>
      <c r="N288" s="2749"/>
      <c r="O288" s="2749"/>
      <c r="P288" s="2749"/>
      <c r="Q288" s="2749"/>
      <c r="R288" s="2749"/>
    </row>
    <row r="289" spans="5:18">
      <c r="E289" s="2749"/>
      <c r="F289" s="2797"/>
      <c r="G289" s="2749"/>
      <c r="H289" s="2749"/>
      <c r="I289" s="2749"/>
      <c r="J289" s="2749"/>
      <c r="K289" s="2749"/>
      <c r="L289" s="2749"/>
      <c r="M289" s="2749"/>
      <c r="N289" s="2749"/>
      <c r="O289" s="2749"/>
      <c r="P289" s="2749"/>
      <c r="Q289" s="2749"/>
      <c r="R289" s="2749"/>
    </row>
    <row r="290" spans="5:18">
      <c r="E290" s="2749"/>
      <c r="F290" s="2797"/>
      <c r="G290" s="2749"/>
      <c r="H290" s="2749"/>
      <c r="I290" s="2749"/>
      <c r="J290" s="2749"/>
      <c r="K290" s="2749"/>
      <c r="L290" s="2749"/>
      <c r="M290" s="2749"/>
      <c r="N290" s="2749"/>
      <c r="O290" s="2749"/>
      <c r="P290" s="2749"/>
      <c r="Q290" s="2749"/>
      <c r="R290" s="2749"/>
    </row>
    <row r="291" spans="5:18">
      <c r="E291" s="2749"/>
      <c r="F291" s="2797"/>
      <c r="G291" s="2749"/>
      <c r="H291" s="2749"/>
      <c r="I291" s="2749"/>
      <c r="J291" s="2749"/>
      <c r="K291" s="2749"/>
      <c r="L291" s="2749"/>
      <c r="M291" s="2749"/>
      <c r="N291" s="2749"/>
      <c r="O291" s="2749"/>
      <c r="P291" s="2749"/>
      <c r="Q291" s="2749"/>
      <c r="R291" s="2749"/>
    </row>
    <row r="292" spans="5:18">
      <c r="E292" s="2749"/>
      <c r="F292" s="2797"/>
      <c r="G292" s="2749"/>
      <c r="H292" s="2749"/>
      <c r="I292" s="2749"/>
      <c r="J292" s="2749"/>
      <c r="K292" s="2749"/>
      <c r="L292" s="2749"/>
      <c r="M292" s="2749"/>
      <c r="N292" s="2749"/>
      <c r="O292" s="2749"/>
      <c r="P292" s="2749"/>
      <c r="Q292" s="2749"/>
      <c r="R292" s="2749"/>
    </row>
    <row r="293" spans="5:18">
      <c r="E293" s="2749"/>
      <c r="F293" s="2797"/>
      <c r="G293" s="2749"/>
      <c r="H293" s="2749"/>
      <c r="I293" s="2749"/>
      <c r="J293" s="2749"/>
      <c r="K293" s="2749"/>
      <c r="L293" s="2749"/>
      <c r="M293" s="2749"/>
      <c r="N293" s="2749"/>
      <c r="O293" s="2749"/>
      <c r="P293" s="2749"/>
      <c r="Q293" s="2749"/>
      <c r="R293" s="2749"/>
    </row>
    <row r="294" spans="5:18">
      <c r="E294" s="2749"/>
      <c r="F294" s="2797"/>
      <c r="G294" s="2749"/>
      <c r="H294" s="2749"/>
      <c r="I294" s="2749"/>
      <c r="J294" s="2749"/>
      <c r="K294" s="2749"/>
      <c r="L294" s="2749"/>
      <c r="M294" s="2749"/>
      <c r="N294" s="2749"/>
      <c r="O294" s="2749"/>
      <c r="P294" s="2749"/>
      <c r="Q294" s="2749"/>
      <c r="R294" s="2749"/>
    </row>
    <row r="295" spans="5:18">
      <c r="E295" s="2749"/>
      <c r="F295" s="2797"/>
      <c r="G295" s="2749"/>
      <c r="H295" s="2749"/>
      <c r="I295" s="2749"/>
      <c r="J295" s="2749"/>
      <c r="K295" s="2749"/>
      <c r="L295" s="2749"/>
      <c r="M295" s="2749"/>
      <c r="N295" s="2749"/>
      <c r="O295" s="2749"/>
      <c r="P295" s="2749"/>
      <c r="Q295" s="2749"/>
      <c r="R295" s="2749"/>
    </row>
    <row r="296" spans="5:18">
      <c r="E296" s="2749"/>
      <c r="F296" s="2797"/>
      <c r="G296" s="2749"/>
      <c r="H296" s="2749"/>
      <c r="I296" s="2749"/>
      <c r="J296" s="2749"/>
      <c r="K296" s="2749"/>
      <c r="L296" s="2749"/>
      <c r="M296" s="2749"/>
      <c r="N296" s="2749"/>
      <c r="O296" s="2749"/>
      <c r="P296" s="2749"/>
      <c r="Q296" s="2749"/>
      <c r="R296" s="2749"/>
    </row>
    <row r="297" spans="5:18">
      <c r="E297" s="2749"/>
      <c r="F297" s="2797"/>
      <c r="G297" s="2749"/>
      <c r="H297" s="2749"/>
      <c r="I297" s="2749"/>
      <c r="J297" s="2749"/>
      <c r="K297" s="2749"/>
      <c r="L297" s="2749"/>
      <c r="M297" s="2749"/>
      <c r="N297" s="2749"/>
      <c r="O297" s="2749"/>
      <c r="P297" s="2749"/>
      <c r="Q297" s="2749"/>
      <c r="R297" s="2749"/>
    </row>
    <row r="298" spans="5:18">
      <c r="E298" s="2749"/>
      <c r="F298" s="2797"/>
      <c r="G298" s="2749"/>
      <c r="H298" s="2749"/>
      <c r="I298" s="2749"/>
      <c r="J298" s="2749"/>
      <c r="K298" s="2749"/>
      <c r="L298" s="2749"/>
      <c r="M298" s="2749"/>
      <c r="N298" s="2749"/>
      <c r="O298" s="2749"/>
      <c r="P298" s="2749"/>
      <c r="Q298" s="2749"/>
      <c r="R298" s="2749"/>
    </row>
    <row r="299" spans="5:18">
      <c r="E299" s="2749"/>
      <c r="F299" s="2797"/>
      <c r="G299" s="2749"/>
      <c r="H299" s="2749"/>
      <c r="I299" s="2749"/>
      <c r="J299" s="2749"/>
      <c r="K299" s="2749"/>
      <c r="L299" s="2749"/>
      <c r="M299" s="2749"/>
      <c r="N299" s="2749"/>
      <c r="O299" s="2749"/>
      <c r="P299" s="2749"/>
      <c r="Q299" s="2749"/>
      <c r="R299" s="2749"/>
    </row>
    <row r="300" spans="5:18">
      <c r="E300" s="2749"/>
      <c r="F300" s="2797"/>
      <c r="G300" s="2749"/>
      <c r="H300" s="2749"/>
      <c r="I300" s="2749"/>
      <c r="J300" s="2749"/>
      <c r="K300" s="2749"/>
      <c r="L300" s="2749"/>
      <c r="M300" s="2749"/>
      <c r="N300" s="2749"/>
      <c r="O300" s="2749"/>
      <c r="P300" s="2749"/>
      <c r="Q300" s="2749"/>
      <c r="R300" s="2749"/>
    </row>
    <row r="301" spans="5:18">
      <c r="E301" s="2749"/>
      <c r="F301" s="2797"/>
      <c r="G301" s="2749"/>
      <c r="H301" s="2749"/>
      <c r="I301" s="2749"/>
      <c r="J301" s="2749"/>
      <c r="K301" s="2749"/>
      <c r="L301" s="2749"/>
      <c r="M301" s="2749"/>
      <c r="N301" s="2749"/>
      <c r="O301" s="2749"/>
      <c r="P301" s="2749"/>
      <c r="Q301" s="2749"/>
      <c r="R301" s="2749"/>
    </row>
    <row r="302" spans="5:18">
      <c r="E302" s="2749"/>
      <c r="F302" s="2797"/>
      <c r="G302" s="2749"/>
      <c r="H302" s="2749"/>
      <c r="I302" s="2749"/>
      <c r="J302" s="2749"/>
      <c r="K302" s="2749"/>
      <c r="L302" s="2749"/>
      <c r="M302" s="2749"/>
      <c r="N302" s="2749"/>
      <c r="O302" s="2749"/>
      <c r="P302" s="2749"/>
      <c r="Q302" s="2749"/>
      <c r="R302" s="2749"/>
    </row>
    <row r="303" spans="5:18">
      <c r="E303" s="2749"/>
      <c r="F303" s="2797"/>
      <c r="G303" s="2749"/>
      <c r="H303" s="2749"/>
      <c r="I303" s="2749"/>
      <c r="J303" s="2749"/>
      <c r="K303" s="2749"/>
      <c r="L303" s="2749"/>
      <c r="M303" s="2749"/>
      <c r="N303" s="2749"/>
      <c r="O303" s="2749"/>
      <c r="P303" s="2749"/>
      <c r="Q303" s="2749"/>
      <c r="R303" s="2749"/>
    </row>
    <row r="304" spans="5:18">
      <c r="E304" s="2749"/>
      <c r="F304" s="2797"/>
      <c r="G304" s="2749"/>
      <c r="H304" s="2749"/>
      <c r="I304" s="2749"/>
      <c r="J304" s="2749"/>
      <c r="K304" s="2749"/>
      <c r="L304" s="2749"/>
      <c r="M304" s="2749"/>
      <c r="N304" s="2749"/>
      <c r="O304" s="2749"/>
      <c r="P304" s="2749"/>
      <c r="Q304" s="2749"/>
      <c r="R304" s="2749"/>
    </row>
    <row r="305" spans="5:18">
      <c r="E305" s="2749"/>
      <c r="F305" s="2797"/>
      <c r="G305" s="2749"/>
      <c r="H305" s="2749"/>
      <c r="I305" s="2749"/>
      <c r="J305" s="2749"/>
      <c r="K305" s="2749"/>
      <c r="L305" s="2749"/>
      <c r="M305" s="2749"/>
      <c r="N305" s="2749"/>
      <c r="O305" s="2749"/>
      <c r="P305" s="2749"/>
      <c r="Q305" s="2749"/>
      <c r="R305" s="2749"/>
    </row>
    <row r="306" spans="5:18">
      <c r="E306" s="2749"/>
      <c r="F306" s="2797"/>
      <c r="G306" s="2749"/>
      <c r="H306" s="2749"/>
      <c r="I306" s="2749"/>
      <c r="J306" s="2749"/>
      <c r="K306" s="2749"/>
      <c r="L306" s="2749"/>
      <c r="M306" s="2749"/>
      <c r="N306" s="2749"/>
      <c r="O306" s="2749"/>
      <c r="P306" s="2749"/>
      <c r="Q306" s="2749"/>
      <c r="R306" s="2749"/>
    </row>
    <row r="307" spans="5:18">
      <c r="E307" s="2749"/>
      <c r="F307" s="2797"/>
      <c r="G307" s="2749"/>
      <c r="H307" s="2749"/>
      <c r="I307" s="2749"/>
      <c r="J307" s="2749"/>
      <c r="K307" s="2749"/>
      <c r="L307" s="2749"/>
      <c r="M307" s="2749"/>
      <c r="N307" s="2749"/>
      <c r="O307" s="2749"/>
      <c r="P307" s="2749"/>
      <c r="Q307" s="2749"/>
      <c r="R307" s="2749"/>
    </row>
    <row r="308" spans="5:18">
      <c r="E308" s="2749"/>
      <c r="F308" s="2797"/>
      <c r="G308" s="2749"/>
      <c r="H308" s="2749"/>
      <c r="I308" s="2749"/>
      <c r="J308" s="2749"/>
      <c r="K308" s="2749"/>
      <c r="L308" s="2749"/>
      <c r="M308" s="2749"/>
      <c r="N308" s="2749"/>
      <c r="O308" s="2749"/>
      <c r="P308" s="2749"/>
      <c r="Q308" s="2749"/>
      <c r="R308" s="2749"/>
    </row>
    <row r="309" spans="5:18">
      <c r="E309" s="2749"/>
      <c r="F309" s="2797"/>
      <c r="G309" s="2749"/>
      <c r="H309" s="2749"/>
      <c r="I309" s="2749"/>
      <c r="J309" s="2749"/>
      <c r="K309" s="2749"/>
      <c r="L309" s="2749"/>
      <c r="M309" s="2749"/>
      <c r="N309" s="2749"/>
      <c r="O309" s="2749"/>
      <c r="P309" s="2749"/>
      <c r="Q309" s="2749"/>
      <c r="R309" s="2749"/>
    </row>
    <row r="310" spans="5:18">
      <c r="E310" s="2749"/>
      <c r="F310" s="2797"/>
      <c r="G310" s="2749"/>
      <c r="H310" s="2749"/>
      <c r="I310" s="2749"/>
      <c r="J310" s="2749"/>
      <c r="K310" s="2749"/>
      <c r="L310" s="2749"/>
      <c r="M310" s="2749"/>
      <c r="N310" s="2749"/>
      <c r="O310" s="2749"/>
      <c r="P310" s="2749"/>
      <c r="Q310" s="2749"/>
      <c r="R310" s="2749"/>
    </row>
    <row r="311" spans="5:18">
      <c r="E311" s="2749"/>
      <c r="F311" s="2797"/>
      <c r="G311" s="2749"/>
      <c r="H311" s="2749"/>
      <c r="I311" s="2749"/>
      <c r="J311" s="2749"/>
      <c r="K311" s="2749"/>
      <c r="L311" s="2749"/>
      <c r="M311" s="2749"/>
      <c r="N311" s="2749"/>
      <c r="O311" s="2749"/>
      <c r="P311" s="2749"/>
      <c r="Q311" s="2749"/>
      <c r="R311" s="2749"/>
    </row>
    <row r="312" spans="5:18">
      <c r="E312" s="2749"/>
      <c r="F312" s="2797"/>
      <c r="G312" s="2749"/>
      <c r="H312" s="2749"/>
      <c r="I312" s="2749"/>
      <c r="J312" s="2749"/>
      <c r="K312" s="2749"/>
      <c r="L312" s="2749"/>
      <c r="M312" s="2749"/>
      <c r="N312" s="2749"/>
      <c r="O312" s="2749"/>
      <c r="P312" s="2749"/>
      <c r="Q312" s="2749"/>
      <c r="R312" s="2749"/>
    </row>
    <row r="313" spans="5:18">
      <c r="E313" s="2749"/>
      <c r="F313" s="2797"/>
      <c r="G313" s="2749"/>
      <c r="H313" s="2749"/>
      <c r="I313" s="2749"/>
      <c r="J313" s="2749"/>
      <c r="K313" s="2749"/>
      <c r="L313" s="2749"/>
      <c r="M313" s="2749"/>
      <c r="N313" s="2749"/>
      <c r="O313" s="2749"/>
      <c r="P313" s="2749"/>
      <c r="Q313" s="2749"/>
      <c r="R313" s="2749"/>
    </row>
    <row r="314" spans="5:18">
      <c r="E314" s="2749"/>
      <c r="F314" s="2797"/>
      <c r="G314" s="2749"/>
      <c r="H314" s="2749"/>
      <c r="I314" s="2749"/>
      <c r="J314" s="2749"/>
      <c r="K314" s="2749"/>
      <c r="L314" s="2749"/>
      <c r="M314" s="2749"/>
      <c r="N314" s="2749"/>
      <c r="O314" s="2749"/>
      <c r="P314" s="2749"/>
      <c r="Q314" s="2749"/>
      <c r="R314" s="2749"/>
    </row>
    <row r="315" spans="5:18">
      <c r="E315" s="2749"/>
      <c r="F315" s="2797"/>
      <c r="G315" s="2749"/>
      <c r="H315" s="2749"/>
      <c r="I315" s="2749"/>
      <c r="J315" s="2749"/>
      <c r="K315" s="2749"/>
      <c r="L315" s="2749"/>
      <c r="M315" s="2749"/>
      <c r="N315" s="2749"/>
      <c r="O315" s="2749"/>
      <c r="P315" s="2749"/>
      <c r="Q315" s="2749"/>
      <c r="R315" s="2749"/>
    </row>
    <row r="316" spans="5:18">
      <c r="E316" s="2749"/>
      <c r="F316" s="2797"/>
      <c r="G316" s="2749"/>
      <c r="H316" s="2749"/>
      <c r="I316" s="2749"/>
      <c r="J316" s="2749"/>
      <c r="K316" s="2749"/>
      <c r="L316" s="2749"/>
      <c r="M316" s="2749"/>
      <c r="N316" s="2749"/>
      <c r="O316" s="2749"/>
      <c r="P316" s="2749"/>
      <c r="Q316" s="2749"/>
      <c r="R316" s="2749"/>
    </row>
    <row r="317" spans="5:18">
      <c r="E317" s="2749"/>
      <c r="F317" s="2797"/>
      <c r="G317" s="2749"/>
      <c r="H317" s="2749"/>
      <c r="I317" s="2749"/>
      <c r="J317" s="2749"/>
      <c r="K317" s="2749"/>
      <c r="L317" s="2749"/>
      <c r="M317" s="2749"/>
      <c r="N317" s="2749"/>
      <c r="O317" s="2749"/>
      <c r="P317" s="2749"/>
      <c r="Q317" s="2749"/>
      <c r="R317" s="2749"/>
    </row>
    <row r="318" spans="5:18">
      <c r="E318" s="2749"/>
      <c r="F318" s="2797"/>
      <c r="G318" s="2749"/>
      <c r="H318" s="2749"/>
      <c r="I318" s="2749"/>
      <c r="J318" s="2749"/>
      <c r="K318" s="2749"/>
      <c r="L318" s="2749"/>
      <c r="M318" s="2749"/>
      <c r="N318" s="2749"/>
      <c r="O318" s="2749"/>
      <c r="P318" s="2749"/>
      <c r="Q318" s="2749"/>
      <c r="R318" s="2749"/>
    </row>
    <row r="319" spans="5:18">
      <c r="E319" s="2749"/>
      <c r="F319" s="2797"/>
      <c r="G319" s="2749"/>
      <c r="H319" s="2749"/>
      <c r="I319" s="2749"/>
      <c r="J319" s="2749"/>
      <c r="K319" s="2749"/>
      <c r="L319" s="2749"/>
      <c r="M319" s="2749"/>
      <c r="N319" s="2749"/>
      <c r="O319" s="2749"/>
      <c r="P319" s="2749"/>
      <c r="Q319" s="2749"/>
      <c r="R319" s="2749"/>
    </row>
    <row r="320" spans="5:18">
      <c r="E320" s="2749"/>
      <c r="F320" s="2797"/>
      <c r="G320" s="2749"/>
      <c r="H320" s="2749"/>
      <c r="I320" s="2749"/>
      <c r="J320" s="2749"/>
      <c r="K320" s="2749"/>
      <c r="L320" s="2749"/>
      <c r="M320" s="2749"/>
      <c r="N320" s="2749"/>
      <c r="O320" s="2749"/>
      <c r="P320" s="2749"/>
      <c r="Q320" s="2749"/>
      <c r="R320" s="2749"/>
    </row>
    <row r="321" spans="5:18">
      <c r="E321" s="2749"/>
      <c r="F321" s="2797"/>
      <c r="G321" s="2749"/>
      <c r="H321" s="2749"/>
      <c r="I321" s="2749"/>
      <c r="J321" s="2749"/>
      <c r="K321" s="2749"/>
      <c r="L321" s="2749"/>
      <c r="M321" s="2749"/>
      <c r="N321" s="2749"/>
      <c r="O321" s="2749"/>
      <c r="P321" s="2749"/>
      <c r="Q321" s="2749"/>
      <c r="R321" s="2749"/>
    </row>
    <row r="322" spans="5:18">
      <c r="E322" s="2749"/>
      <c r="F322" s="2797"/>
      <c r="G322" s="2749"/>
      <c r="H322" s="2749"/>
      <c r="I322" s="2749"/>
      <c r="J322" s="2749"/>
      <c r="K322" s="2749"/>
      <c r="L322" s="2749"/>
      <c r="M322" s="2749"/>
      <c r="N322" s="2749"/>
      <c r="O322" s="2749"/>
      <c r="P322" s="2749"/>
      <c r="Q322" s="2749"/>
      <c r="R322" s="2749"/>
    </row>
    <row r="323" spans="5:18">
      <c r="E323" s="2749"/>
      <c r="F323" s="2797"/>
      <c r="G323" s="2749"/>
      <c r="H323" s="2749"/>
      <c r="I323" s="2749"/>
      <c r="J323" s="2749"/>
      <c r="K323" s="2749"/>
      <c r="L323" s="2749"/>
      <c r="M323" s="2749"/>
      <c r="N323" s="2749"/>
      <c r="O323" s="2749"/>
      <c r="P323" s="2749"/>
      <c r="Q323" s="2749"/>
      <c r="R323" s="2749"/>
    </row>
    <row r="324" spans="5:18">
      <c r="E324" s="2749"/>
      <c r="F324" s="2797"/>
      <c r="G324" s="2749"/>
      <c r="H324" s="2749"/>
      <c r="I324" s="2749"/>
      <c r="J324" s="2749"/>
      <c r="K324" s="2749"/>
      <c r="L324" s="2749"/>
      <c r="M324" s="2749"/>
      <c r="N324" s="2749"/>
      <c r="O324" s="2749"/>
      <c r="P324" s="2749"/>
      <c r="Q324" s="2749"/>
      <c r="R324" s="2749"/>
    </row>
    <row r="325" spans="5:18">
      <c r="E325" s="2749"/>
      <c r="F325" s="2797"/>
      <c r="G325" s="2749"/>
      <c r="H325" s="2749"/>
      <c r="I325" s="2749"/>
      <c r="J325" s="2749"/>
      <c r="K325" s="2749"/>
      <c r="L325" s="2749"/>
      <c r="M325" s="2749"/>
      <c r="N325" s="2749"/>
      <c r="O325" s="2749"/>
      <c r="P325" s="2749"/>
      <c r="Q325" s="2749"/>
      <c r="R325" s="2749"/>
    </row>
    <row r="326" spans="5:18">
      <c r="E326" s="2749"/>
      <c r="F326" s="2797"/>
      <c r="G326" s="2749"/>
      <c r="H326" s="2749"/>
      <c r="I326" s="2749"/>
      <c r="J326" s="2749"/>
      <c r="K326" s="2749"/>
      <c r="L326" s="2749"/>
      <c r="M326" s="2749"/>
      <c r="N326" s="2749"/>
      <c r="O326" s="2749"/>
      <c r="P326" s="2749"/>
      <c r="Q326" s="2749"/>
      <c r="R326" s="2749"/>
    </row>
    <row r="327" spans="5:18">
      <c r="E327" s="2749"/>
      <c r="F327" s="2797"/>
      <c r="G327" s="2749"/>
      <c r="H327" s="2749"/>
      <c r="I327" s="2749"/>
      <c r="J327" s="2749"/>
      <c r="K327" s="2749"/>
      <c r="L327" s="2749"/>
      <c r="M327" s="2749"/>
      <c r="N327" s="2749"/>
      <c r="O327" s="2749"/>
      <c r="P327" s="2749"/>
      <c r="Q327" s="2749"/>
      <c r="R327" s="2749"/>
    </row>
    <row r="328" spans="5:18">
      <c r="E328" s="2749"/>
      <c r="F328" s="2797"/>
      <c r="G328" s="2749"/>
      <c r="H328" s="2749"/>
      <c r="I328" s="2749"/>
      <c r="J328" s="2749"/>
      <c r="K328" s="2749"/>
      <c r="L328" s="2749"/>
      <c r="M328" s="2749"/>
      <c r="N328" s="2749"/>
      <c r="O328" s="2749"/>
      <c r="P328" s="2749"/>
      <c r="Q328" s="2749"/>
      <c r="R328" s="2749"/>
    </row>
    <row r="329" spans="5:18">
      <c r="E329" s="2749"/>
      <c r="F329" s="2797"/>
      <c r="G329" s="2749"/>
      <c r="H329" s="2749"/>
      <c r="I329" s="2749"/>
      <c r="J329" s="2749"/>
      <c r="K329" s="2749"/>
      <c r="L329" s="2749"/>
      <c r="M329" s="2749"/>
      <c r="N329" s="2749"/>
      <c r="O329" s="2749"/>
      <c r="P329" s="2749"/>
      <c r="Q329" s="2749"/>
      <c r="R329" s="2749"/>
    </row>
    <row r="330" spans="5:18">
      <c r="E330" s="2749"/>
      <c r="F330" s="2797"/>
      <c r="G330" s="2749"/>
      <c r="H330" s="2749"/>
      <c r="I330" s="2749"/>
      <c r="J330" s="2749"/>
      <c r="K330" s="2749"/>
      <c r="L330" s="2749"/>
      <c r="M330" s="2749"/>
      <c r="N330" s="2749"/>
      <c r="O330" s="2749"/>
      <c r="P330" s="2749"/>
      <c r="Q330" s="2749"/>
      <c r="R330" s="2749"/>
    </row>
    <row r="331" spans="5:18">
      <c r="E331" s="2749"/>
      <c r="F331" s="2797"/>
      <c r="G331" s="2749"/>
      <c r="H331" s="2749"/>
      <c r="I331" s="2749"/>
      <c r="J331" s="2749"/>
      <c r="K331" s="2749"/>
      <c r="L331" s="2749"/>
      <c r="M331" s="2749"/>
      <c r="N331" s="2749"/>
      <c r="O331" s="2749"/>
      <c r="P331" s="2749"/>
      <c r="Q331" s="2749"/>
      <c r="R331" s="2749"/>
    </row>
    <row r="332" spans="5:18">
      <c r="E332" s="2749"/>
      <c r="F332" s="2797"/>
      <c r="G332" s="2749"/>
      <c r="H332" s="2749"/>
      <c r="I332" s="2749"/>
      <c r="J332" s="2749"/>
      <c r="K332" s="2749"/>
      <c r="L332" s="2749"/>
      <c r="M332" s="2749"/>
      <c r="N332" s="2749"/>
      <c r="O332" s="2749"/>
      <c r="P332" s="2749"/>
      <c r="Q332" s="2749"/>
      <c r="R332" s="2749"/>
    </row>
    <row r="333" spans="5:18">
      <c r="E333" s="2749"/>
      <c r="F333" s="2797"/>
      <c r="G333" s="2749"/>
      <c r="H333" s="2749"/>
      <c r="I333" s="2749"/>
      <c r="J333" s="2749"/>
      <c r="K333" s="2749"/>
      <c r="L333" s="2749"/>
      <c r="M333" s="2749"/>
      <c r="N333" s="2749"/>
      <c r="O333" s="2749"/>
      <c r="P333" s="2749"/>
      <c r="Q333" s="2749"/>
      <c r="R333" s="2749"/>
    </row>
    <row r="334" spans="5:18">
      <c r="E334" s="2749"/>
      <c r="F334" s="2797"/>
      <c r="G334" s="2749"/>
      <c r="H334" s="2749"/>
      <c r="I334" s="2749"/>
      <c r="J334" s="2749"/>
      <c r="K334" s="2749"/>
      <c r="L334" s="2749"/>
      <c r="M334" s="2749"/>
      <c r="N334" s="2749"/>
      <c r="O334" s="2749"/>
      <c r="P334" s="2749"/>
      <c r="Q334" s="2749"/>
      <c r="R334" s="2749"/>
    </row>
    <row r="335" spans="5:18">
      <c r="E335" s="2749"/>
      <c r="F335" s="2797"/>
      <c r="G335" s="2749"/>
      <c r="H335" s="2749"/>
      <c r="I335" s="2749"/>
      <c r="J335" s="2749"/>
      <c r="K335" s="2749"/>
      <c r="L335" s="2749"/>
      <c r="M335" s="2749"/>
      <c r="N335" s="2749"/>
      <c r="O335" s="2749"/>
      <c r="P335" s="2749"/>
      <c r="Q335" s="2749"/>
      <c r="R335" s="2749"/>
    </row>
    <row r="336" spans="5:18">
      <c r="E336" s="2749"/>
      <c r="F336" s="2797"/>
      <c r="G336" s="2749"/>
      <c r="H336" s="2749"/>
      <c r="I336" s="2749"/>
      <c r="J336" s="2749"/>
      <c r="K336" s="2749"/>
      <c r="L336" s="2749"/>
      <c r="M336" s="2749"/>
      <c r="N336" s="2749"/>
      <c r="O336" s="2749"/>
      <c r="P336" s="2749"/>
      <c r="Q336" s="2749"/>
      <c r="R336" s="2749"/>
    </row>
    <row r="337" spans="5:18">
      <c r="E337" s="2749"/>
      <c r="F337" s="2797"/>
      <c r="G337" s="2749"/>
      <c r="H337" s="2749"/>
      <c r="I337" s="2749"/>
      <c r="J337" s="2749"/>
      <c r="K337" s="2749"/>
      <c r="L337" s="2749"/>
      <c r="M337" s="2749"/>
      <c r="N337" s="2749"/>
      <c r="O337" s="2749"/>
      <c r="P337" s="2749"/>
      <c r="Q337" s="2749"/>
      <c r="R337" s="2749"/>
    </row>
    <row r="338" spans="5:18">
      <c r="E338" s="2749"/>
      <c r="F338" s="2797"/>
      <c r="G338" s="2749"/>
      <c r="H338" s="2749"/>
      <c r="I338" s="2749"/>
      <c r="J338" s="2749"/>
      <c r="K338" s="2749"/>
      <c r="L338" s="2749"/>
      <c r="M338" s="2749"/>
      <c r="N338" s="2749"/>
      <c r="O338" s="2749"/>
      <c r="P338" s="2749"/>
      <c r="Q338" s="2749"/>
      <c r="R338" s="2749"/>
    </row>
    <row r="339" spans="5:18">
      <c r="E339" s="2749"/>
      <c r="F339" s="2797"/>
      <c r="G339" s="2749"/>
      <c r="H339" s="2749"/>
      <c r="I339" s="2749"/>
      <c r="J339" s="2749"/>
      <c r="K339" s="2749"/>
      <c r="L339" s="2749"/>
      <c r="M339" s="2749"/>
      <c r="N339" s="2749"/>
      <c r="O339" s="2749"/>
      <c r="P339" s="2749"/>
      <c r="Q339" s="2749"/>
      <c r="R339" s="2749"/>
    </row>
    <row r="340" spans="5:18">
      <c r="E340" s="2749"/>
      <c r="F340" s="2797"/>
      <c r="G340" s="2749"/>
      <c r="H340" s="2749"/>
      <c r="I340" s="2749"/>
      <c r="J340" s="2749"/>
      <c r="K340" s="2749"/>
      <c r="L340" s="2749"/>
      <c r="M340" s="2749"/>
      <c r="N340" s="2749"/>
      <c r="O340" s="2749"/>
      <c r="P340" s="2749"/>
      <c r="Q340" s="2749"/>
      <c r="R340" s="2749"/>
    </row>
    <row r="341" spans="5:18">
      <c r="E341" s="2749"/>
      <c r="F341" s="2797"/>
      <c r="G341" s="2749"/>
      <c r="H341" s="2749"/>
      <c r="I341" s="2749"/>
      <c r="J341" s="2749"/>
      <c r="K341" s="2749"/>
      <c r="L341" s="2749"/>
      <c r="M341" s="2749"/>
      <c r="N341" s="2749"/>
      <c r="O341" s="2749"/>
      <c r="P341" s="2749"/>
      <c r="Q341" s="2749"/>
      <c r="R341" s="2749"/>
    </row>
    <row r="342" spans="5:18">
      <c r="E342" s="2749"/>
      <c r="F342" s="2797"/>
      <c r="G342" s="2749"/>
      <c r="H342" s="2749"/>
      <c r="I342" s="2749"/>
      <c r="J342" s="2749"/>
      <c r="K342" s="2749"/>
      <c r="L342" s="2749"/>
      <c r="M342" s="2749"/>
      <c r="N342" s="2749"/>
      <c r="O342" s="2749"/>
      <c r="P342" s="2749"/>
      <c r="Q342" s="2749"/>
      <c r="R342" s="2749"/>
    </row>
    <row r="343" spans="5:18">
      <c r="E343" s="2749"/>
      <c r="F343" s="2797"/>
      <c r="G343" s="2749"/>
      <c r="H343" s="2749"/>
      <c r="I343" s="2749"/>
      <c r="J343" s="2749"/>
      <c r="K343" s="2749"/>
      <c r="L343" s="2749"/>
      <c r="M343" s="2749"/>
      <c r="N343" s="2749"/>
      <c r="O343" s="2749"/>
      <c r="P343" s="2749"/>
      <c r="Q343" s="2749"/>
      <c r="R343" s="2749"/>
    </row>
    <row r="344" spans="5:18">
      <c r="E344" s="2749"/>
      <c r="F344" s="2797"/>
      <c r="G344" s="2749"/>
      <c r="H344" s="2749"/>
      <c r="I344" s="2749"/>
      <c r="J344" s="2749"/>
      <c r="K344" s="2749"/>
      <c r="L344" s="2749"/>
      <c r="M344" s="2749"/>
      <c r="N344" s="2749"/>
      <c r="O344" s="2749"/>
      <c r="P344" s="2749"/>
      <c r="Q344" s="2749"/>
      <c r="R344" s="2749"/>
    </row>
    <row r="345" spans="5:18">
      <c r="E345" s="2749"/>
      <c r="F345" s="2797"/>
      <c r="G345" s="2749"/>
      <c r="H345" s="2749"/>
      <c r="I345" s="2749"/>
      <c r="J345" s="2749"/>
      <c r="K345" s="2749"/>
      <c r="L345" s="2749"/>
      <c r="M345" s="2749"/>
      <c r="N345" s="2749"/>
      <c r="O345" s="2749"/>
      <c r="P345" s="2749"/>
      <c r="Q345" s="2749"/>
      <c r="R345" s="2749"/>
    </row>
    <row r="346" spans="5:18">
      <c r="E346" s="2749"/>
      <c r="F346" s="2797"/>
      <c r="G346" s="2749"/>
      <c r="H346" s="2749"/>
      <c r="I346" s="2749"/>
      <c r="J346" s="2749"/>
      <c r="K346" s="2749"/>
      <c r="L346" s="2749"/>
      <c r="M346" s="2749"/>
      <c r="N346" s="2749"/>
      <c r="O346" s="2749"/>
      <c r="P346" s="2749"/>
      <c r="Q346" s="2749"/>
      <c r="R346" s="2749"/>
    </row>
    <row r="347" spans="5:18">
      <c r="E347" s="2749"/>
      <c r="F347" s="2797"/>
      <c r="G347" s="2749"/>
      <c r="H347" s="2749"/>
      <c r="I347" s="2749"/>
      <c r="J347" s="2749"/>
      <c r="K347" s="2749"/>
      <c r="L347" s="2749"/>
      <c r="M347" s="2749"/>
      <c r="N347" s="2749"/>
      <c r="O347" s="2749"/>
      <c r="P347" s="2749"/>
      <c r="Q347" s="2749"/>
      <c r="R347" s="2749"/>
    </row>
    <row r="348" spans="5:18">
      <c r="E348" s="2749"/>
      <c r="F348" s="2797"/>
      <c r="G348" s="2749"/>
      <c r="H348" s="2749"/>
      <c r="I348" s="2749"/>
      <c r="J348" s="2749"/>
      <c r="K348" s="2749"/>
      <c r="L348" s="2749"/>
      <c r="M348" s="2749"/>
      <c r="N348" s="2749"/>
      <c r="O348" s="2749"/>
      <c r="P348" s="2749"/>
      <c r="Q348" s="2749"/>
      <c r="R348" s="2749"/>
    </row>
    <row r="349" spans="5:18">
      <c r="E349" s="2749"/>
      <c r="F349" s="2797"/>
      <c r="G349" s="2749"/>
      <c r="H349" s="2749"/>
      <c r="I349" s="2749"/>
      <c r="J349" s="2749"/>
      <c r="K349" s="2749"/>
      <c r="L349" s="2749"/>
      <c r="M349" s="2749"/>
      <c r="N349" s="2749"/>
      <c r="O349" s="2749"/>
      <c r="P349" s="2749"/>
      <c r="Q349" s="2749"/>
      <c r="R349" s="2749"/>
    </row>
    <row r="350" spans="5:18">
      <c r="E350" s="2749"/>
      <c r="F350" s="2797"/>
      <c r="G350" s="2749"/>
      <c r="H350" s="2749"/>
      <c r="I350" s="2749"/>
      <c r="J350" s="2749"/>
      <c r="K350" s="2749"/>
      <c r="L350" s="2749"/>
      <c r="M350" s="2749"/>
      <c r="N350" s="2749"/>
      <c r="O350" s="2749"/>
      <c r="P350" s="2749"/>
      <c r="Q350" s="2749"/>
      <c r="R350" s="2749"/>
    </row>
    <row r="351" spans="5:18">
      <c r="E351" s="2749"/>
      <c r="F351" s="2797"/>
      <c r="G351" s="2749"/>
      <c r="H351" s="2749"/>
      <c r="I351" s="2749"/>
      <c r="J351" s="2749"/>
      <c r="K351" s="2749"/>
      <c r="L351" s="2749"/>
      <c r="M351" s="2749"/>
      <c r="N351" s="2749"/>
      <c r="O351" s="2749"/>
      <c r="P351" s="2749"/>
      <c r="Q351" s="2749"/>
      <c r="R351" s="2749"/>
    </row>
    <row r="352" spans="5:18">
      <c r="E352" s="2749"/>
      <c r="F352" s="2797"/>
      <c r="G352" s="2749"/>
      <c r="H352" s="2749"/>
      <c r="I352" s="2749"/>
      <c r="J352" s="2749"/>
      <c r="K352" s="2749"/>
      <c r="L352" s="2749"/>
      <c r="M352" s="2749"/>
      <c r="N352" s="2749"/>
      <c r="O352" s="2749"/>
      <c r="P352" s="2749"/>
      <c r="Q352" s="2749"/>
      <c r="R352" s="2749"/>
    </row>
    <row r="353" spans="5:18">
      <c r="E353" s="2749"/>
      <c r="F353" s="2797"/>
      <c r="G353" s="2749"/>
      <c r="H353" s="2749"/>
      <c r="I353" s="2749"/>
      <c r="J353" s="2749"/>
      <c r="K353" s="2749"/>
      <c r="L353" s="2749"/>
      <c r="M353" s="2749"/>
      <c r="N353" s="2749"/>
      <c r="O353" s="2749"/>
      <c r="P353" s="2749"/>
      <c r="Q353" s="2749"/>
      <c r="R353" s="2749"/>
    </row>
    <row r="354" spans="5:18">
      <c r="E354" s="2749"/>
      <c r="F354" s="2797"/>
      <c r="G354" s="2749"/>
      <c r="H354" s="2749"/>
      <c r="I354" s="2749"/>
      <c r="J354" s="2749"/>
      <c r="K354" s="2749"/>
      <c r="L354" s="2749"/>
      <c r="M354" s="2749"/>
      <c r="N354" s="2749"/>
      <c r="O354" s="2749"/>
      <c r="P354" s="2749"/>
      <c r="Q354" s="2749"/>
      <c r="R354" s="2749"/>
    </row>
    <row r="355" spans="5:18">
      <c r="E355" s="2749"/>
      <c r="F355" s="2797"/>
      <c r="G355" s="2749"/>
      <c r="H355" s="2749"/>
      <c r="I355" s="2749"/>
      <c r="J355" s="2749"/>
      <c r="K355" s="2749"/>
      <c r="L355" s="2749"/>
      <c r="M355" s="2749"/>
      <c r="N355" s="2749"/>
      <c r="O355" s="2749"/>
      <c r="P355" s="2749"/>
      <c r="Q355" s="2749"/>
      <c r="R355" s="2749"/>
    </row>
    <row r="356" spans="5:18">
      <c r="E356" s="2749"/>
      <c r="F356" s="2797"/>
      <c r="G356" s="2749"/>
      <c r="H356" s="2749"/>
      <c r="I356" s="2749"/>
      <c r="J356" s="2749"/>
      <c r="K356" s="2749"/>
      <c r="L356" s="2749"/>
      <c r="M356" s="2749"/>
      <c r="N356" s="2749"/>
      <c r="O356" s="2749"/>
      <c r="P356" s="2749"/>
      <c r="Q356" s="2749"/>
      <c r="R356" s="2749"/>
    </row>
    <row r="357" spans="5:18">
      <c r="E357" s="2749"/>
      <c r="F357" s="2797"/>
      <c r="G357" s="2749"/>
      <c r="H357" s="2749"/>
      <c r="I357" s="2749"/>
      <c r="J357" s="2749"/>
      <c r="K357" s="2749"/>
      <c r="L357" s="2749"/>
      <c r="M357" s="2749"/>
      <c r="N357" s="2749"/>
      <c r="O357" s="2749"/>
      <c r="P357" s="2749"/>
      <c r="Q357" s="2749"/>
      <c r="R357" s="2749"/>
    </row>
    <row r="358" spans="5:18">
      <c r="E358" s="2749"/>
      <c r="F358" s="2797"/>
      <c r="G358" s="2749"/>
      <c r="H358" s="2749"/>
      <c r="I358" s="2749"/>
      <c r="J358" s="2749"/>
      <c r="K358" s="2749"/>
      <c r="L358" s="2749"/>
      <c r="M358" s="2749"/>
      <c r="N358" s="2749"/>
      <c r="O358" s="2749"/>
      <c r="P358" s="2749"/>
      <c r="Q358" s="2749"/>
      <c r="R358" s="2749"/>
    </row>
    <row r="359" spans="5:18">
      <c r="E359" s="2749"/>
      <c r="F359" s="2797"/>
      <c r="G359" s="2749"/>
      <c r="H359" s="2749"/>
      <c r="I359" s="2749"/>
      <c r="J359" s="2749"/>
      <c r="K359" s="2749"/>
      <c r="L359" s="2749"/>
      <c r="M359" s="2749"/>
      <c r="N359" s="2749"/>
      <c r="O359" s="2749"/>
      <c r="P359" s="2749"/>
      <c r="Q359" s="2749"/>
      <c r="R359" s="2749"/>
    </row>
    <row r="360" spans="5:18">
      <c r="E360" s="2749"/>
      <c r="F360" s="2797"/>
      <c r="G360" s="2749"/>
      <c r="H360" s="2749"/>
      <c r="I360" s="2749"/>
      <c r="J360" s="2749"/>
      <c r="K360" s="2749"/>
      <c r="L360" s="2749"/>
      <c r="M360" s="2749"/>
      <c r="N360" s="2749"/>
      <c r="O360" s="2749"/>
      <c r="P360" s="2749"/>
      <c r="Q360" s="2749"/>
      <c r="R360" s="2749"/>
    </row>
    <row r="361" spans="5:18">
      <c r="E361" s="2749"/>
      <c r="F361" s="2797"/>
      <c r="G361" s="2749"/>
      <c r="H361" s="2749"/>
      <c r="I361" s="2749"/>
      <c r="J361" s="2749"/>
      <c r="K361" s="2749"/>
      <c r="L361" s="2749"/>
      <c r="M361" s="2749"/>
      <c r="N361" s="2749"/>
      <c r="O361" s="2749"/>
      <c r="P361" s="2749"/>
      <c r="Q361" s="2749"/>
      <c r="R361" s="2749"/>
    </row>
    <row r="362" spans="5:18">
      <c r="E362" s="2749"/>
      <c r="F362" s="2797"/>
      <c r="G362" s="2749"/>
      <c r="H362" s="2749"/>
      <c r="I362" s="2749"/>
      <c r="J362" s="2749"/>
      <c r="K362" s="2749"/>
      <c r="L362" s="2749"/>
      <c r="M362" s="2749"/>
      <c r="N362" s="2749"/>
      <c r="O362" s="2749"/>
      <c r="P362" s="2749"/>
      <c r="Q362" s="2749"/>
      <c r="R362" s="2749"/>
    </row>
    <row r="363" spans="5:18">
      <c r="E363" s="2749"/>
      <c r="F363" s="2797"/>
      <c r="G363" s="2749"/>
      <c r="H363" s="2749"/>
      <c r="I363" s="2749"/>
      <c r="J363" s="2749"/>
      <c r="K363" s="2749"/>
      <c r="L363" s="2749"/>
      <c r="M363" s="2749"/>
      <c r="N363" s="2749"/>
      <c r="O363" s="2749"/>
      <c r="P363" s="2749"/>
      <c r="Q363" s="2749"/>
      <c r="R363" s="2749"/>
    </row>
    <row r="364" spans="5:18">
      <c r="E364" s="2749"/>
      <c r="F364" s="2797"/>
      <c r="G364" s="2749"/>
      <c r="H364" s="2749"/>
      <c r="I364" s="2749"/>
      <c r="J364" s="2749"/>
      <c r="K364" s="2749"/>
      <c r="L364" s="2749"/>
      <c r="M364" s="2749"/>
      <c r="N364" s="2749"/>
      <c r="O364" s="2749"/>
      <c r="P364" s="2749"/>
      <c r="Q364" s="2749"/>
      <c r="R364" s="2749"/>
    </row>
    <row r="365" spans="5:18">
      <c r="E365" s="2749"/>
      <c r="F365" s="2797"/>
      <c r="G365" s="2749"/>
      <c r="H365" s="2749"/>
      <c r="I365" s="2749"/>
      <c r="J365" s="2749"/>
      <c r="K365" s="2749"/>
      <c r="L365" s="2749"/>
      <c r="M365" s="2749"/>
      <c r="N365" s="2749"/>
      <c r="O365" s="2749"/>
      <c r="P365" s="2749"/>
      <c r="Q365" s="2749"/>
      <c r="R365" s="2749"/>
    </row>
    <row r="366" spans="5:18">
      <c r="E366" s="2749"/>
      <c r="F366" s="2797"/>
      <c r="G366" s="2749"/>
      <c r="H366" s="2749"/>
      <c r="I366" s="2749"/>
      <c r="J366" s="2749"/>
      <c r="K366" s="2749"/>
      <c r="L366" s="2749"/>
      <c r="M366" s="2749"/>
      <c r="N366" s="2749"/>
      <c r="O366" s="2749"/>
      <c r="P366" s="2749"/>
      <c r="Q366" s="2749"/>
      <c r="R366" s="2749"/>
    </row>
    <row r="367" spans="5:18">
      <c r="E367" s="2749"/>
      <c r="F367" s="2797"/>
      <c r="G367" s="2749"/>
      <c r="H367" s="2749"/>
      <c r="I367" s="2749"/>
      <c r="J367" s="2749"/>
      <c r="K367" s="2749"/>
      <c r="L367" s="2749"/>
      <c r="M367" s="2749"/>
      <c r="N367" s="2749"/>
      <c r="O367" s="2749"/>
      <c r="P367" s="2749"/>
      <c r="Q367" s="2749"/>
      <c r="R367" s="2749"/>
    </row>
    <row r="368" spans="5:18">
      <c r="E368" s="2749"/>
      <c r="F368" s="2797"/>
      <c r="G368" s="2749"/>
      <c r="H368" s="2749"/>
      <c r="I368" s="2749"/>
      <c r="J368" s="2749"/>
      <c r="K368" s="2749"/>
      <c r="L368" s="2749"/>
      <c r="M368" s="2749"/>
      <c r="N368" s="2749"/>
      <c r="O368" s="2749"/>
      <c r="P368" s="2749"/>
      <c r="Q368" s="2749"/>
      <c r="R368" s="2749"/>
    </row>
    <row r="369" spans="5:18">
      <c r="E369" s="2749"/>
      <c r="F369" s="2797"/>
      <c r="G369" s="2749"/>
      <c r="H369" s="2749"/>
      <c r="I369" s="2749"/>
      <c r="J369" s="2749"/>
      <c r="K369" s="2749"/>
      <c r="L369" s="2749"/>
      <c r="M369" s="2749"/>
      <c r="N369" s="2749"/>
      <c r="O369" s="2749"/>
      <c r="P369" s="2749"/>
      <c r="Q369" s="2749"/>
      <c r="R369" s="2749"/>
    </row>
    <row r="370" spans="5:18">
      <c r="E370" s="2749"/>
      <c r="F370" s="2797"/>
      <c r="G370" s="2749"/>
      <c r="H370" s="2749"/>
      <c r="I370" s="2749"/>
      <c r="J370" s="2749"/>
      <c r="K370" s="2749"/>
      <c r="L370" s="2749"/>
      <c r="M370" s="2749"/>
      <c r="N370" s="2749"/>
      <c r="O370" s="2749"/>
      <c r="P370" s="2749"/>
      <c r="Q370" s="2749"/>
      <c r="R370" s="2749"/>
    </row>
    <row r="371" spans="5:18">
      <c r="E371" s="2749"/>
      <c r="F371" s="2797"/>
      <c r="G371" s="2749"/>
      <c r="H371" s="2749"/>
      <c r="I371" s="2749"/>
      <c r="J371" s="2749"/>
      <c r="K371" s="2749"/>
      <c r="L371" s="2749"/>
      <c r="M371" s="2749"/>
      <c r="N371" s="2749"/>
      <c r="O371" s="2749"/>
      <c r="P371" s="2749"/>
      <c r="Q371" s="2749"/>
      <c r="R371" s="2749"/>
    </row>
    <row r="372" spans="5:18">
      <c r="E372" s="2749"/>
      <c r="F372" s="2797"/>
      <c r="G372" s="2749"/>
      <c r="H372" s="2749"/>
      <c r="I372" s="2749"/>
      <c r="J372" s="2749"/>
      <c r="K372" s="2749"/>
      <c r="L372" s="2749"/>
      <c r="M372" s="2749"/>
      <c r="N372" s="2749"/>
      <c r="O372" s="2749"/>
      <c r="P372" s="2749"/>
      <c r="Q372" s="2749"/>
      <c r="R372" s="2749"/>
    </row>
    <row r="373" spans="5:18">
      <c r="E373" s="2749"/>
      <c r="F373" s="2797"/>
      <c r="G373" s="2749"/>
      <c r="H373" s="2749"/>
      <c r="I373" s="2749"/>
      <c r="J373" s="2749"/>
      <c r="K373" s="2749"/>
      <c r="L373" s="2749"/>
      <c r="M373" s="2749"/>
      <c r="N373" s="2749"/>
      <c r="O373" s="2749"/>
      <c r="P373" s="2749"/>
      <c r="Q373" s="2749"/>
      <c r="R373" s="2749"/>
    </row>
    <row r="374" spans="5:18">
      <c r="E374" s="2749"/>
      <c r="F374" s="2797"/>
      <c r="G374" s="2749"/>
      <c r="H374" s="2749"/>
      <c r="I374" s="2749"/>
      <c r="J374" s="2749"/>
      <c r="K374" s="2749"/>
      <c r="L374" s="2749"/>
      <c r="M374" s="2749"/>
      <c r="N374" s="2749"/>
      <c r="O374" s="2749"/>
      <c r="P374" s="2749"/>
      <c r="Q374" s="2749"/>
      <c r="R374" s="2749"/>
    </row>
    <row r="375" spans="5:18">
      <c r="E375" s="2749"/>
      <c r="F375" s="2797"/>
      <c r="G375" s="2749"/>
      <c r="H375" s="2749"/>
      <c r="I375" s="2749"/>
      <c r="J375" s="2749"/>
      <c r="K375" s="2749"/>
      <c r="L375" s="2749"/>
      <c r="M375" s="2749"/>
      <c r="N375" s="2749"/>
      <c r="O375" s="2749"/>
      <c r="P375" s="2749"/>
      <c r="Q375" s="2749"/>
      <c r="R375" s="2749"/>
    </row>
    <row r="376" spans="5:18">
      <c r="E376" s="2749"/>
      <c r="F376" s="2797"/>
      <c r="G376" s="2749"/>
      <c r="H376" s="2749"/>
      <c r="I376" s="2749"/>
      <c r="J376" s="2749"/>
      <c r="K376" s="2749"/>
      <c r="L376" s="2749"/>
      <c r="M376" s="2749"/>
      <c r="N376" s="2749"/>
      <c r="O376" s="2749"/>
      <c r="P376" s="2749"/>
      <c r="Q376" s="2749"/>
      <c r="R376" s="2749"/>
    </row>
    <row r="377" spans="5:18">
      <c r="E377" s="2749"/>
      <c r="F377" s="2797"/>
      <c r="G377" s="2749"/>
      <c r="H377" s="2749"/>
      <c r="I377" s="2749"/>
      <c r="J377" s="2749"/>
      <c r="K377" s="2749"/>
      <c r="L377" s="2749"/>
      <c r="M377" s="2749"/>
      <c r="N377" s="2749"/>
      <c r="O377" s="2749"/>
      <c r="P377" s="2749"/>
      <c r="Q377" s="2749"/>
      <c r="R377" s="2749"/>
    </row>
    <row r="378" spans="5:18">
      <c r="E378" s="2749"/>
      <c r="F378" s="2797"/>
      <c r="G378" s="2749"/>
      <c r="H378" s="2749"/>
      <c r="I378" s="2749"/>
      <c r="J378" s="2749"/>
      <c r="K378" s="2749"/>
      <c r="L378" s="2749"/>
      <c r="M378" s="2749"/>
      <c r="N378" s="2749"/>
      <c r="O378" s="2749"/>
      <c r="P378" s="2749"/>
      <c r="Q378" s="2749"/>
      <c r="R378" s="2749"/>
    </row>
    <row r="379" spans="5:18">
      <c r="E379" s="2749"/>
      <c r="F379" s="2797"/>
      <c r="G379" s="2749"/>
      <c r="H379" s="2749"/>
      <c r="I379" s="2749"/>
      <c r="J379" s="2749"/>
      <c r="K379" s="2749"/>
      <c r="L379" s="2749"/>
      <c r="M379" s="2749"/>
      <c r="N379" s="2749"/>
      <c r="O379" s="2749"/>
      <c r="P379" s="2749"/>
      <c r="Q379" s="2749"/>
      <c r="R379" s="2749"/>
    </row>
    <row r="380" spans="5:18">
      <c r="E380" s="2749"/>
      <c r="F380" s="2797"/>
      <c r="G380" s="2749"/>
      <c r="H380" s="2749"/>
      <c r="I380" s="2749"/>
      <c r="J380" s="2749"/>
      <c r="K380" s="2749"/>
      <c r="L380" s="2749"/>
      <c r="M380" s="2749"/>
      <c r="N380" s="2749"/>
      <c r="O380" s="2749"/>
      <c r="P380" s="2749"/>
      <c r="Q380" s="2749"/>
      <c r="R380" s="2749"/>
    </row>
    <row r="381" spans="5:18">
      <c r="E381" s="2749"/>
      <c r="F381" s="2797"/>
      <c r="G381" s="2749"/>
      <c r="H381" s="2749"/>
      <c r="I381" s="2749"/>
      <c r="J381" s="2749"/>
      <c r="K381" s="2749"/>
      <c r="L381" s="2749"/>
      <c r="M381" s="2749"/>
      <c r="N381" s="2749"/>
      <c r="O381" s="2749"/>
      <c r="P381" s="2749"/>
      <c r="Q381" s="2749"/>
      <c r="R381" s="2749"/>
    </row>
    <row r="382" spans="5:18">
      <c r="E382" s="2749"/>
      <c r="F382" s="2797"/>
      <c r="G382" s="2749"/>
      <c r="H382" s="2749"/>
      <c r="I382" s="2749"/>
      <c r="J382" s="2749"/>
      <c r="K382" s="2749"/>
      <c r="L382" s="2749"/>
      <c r="M382" s="2749"/>
      <c r="N382" s="2749"/>
      <c r="O382" s="2749"/>
      <c r="P382" s="2749"/>
      <c r="Q382" s="2749"/>
      <c r="R382" s="2749"/>
    </row>
    <row r="383" spans="5:18">
      <c r="E383" s="2749"/>
      <c r="F383" s="2797"/>
      <c r="G383" s="2749"/>
      <c r="H383" s="2749"/>
      <c r="I383" s="2749"/>
      <c r="J383" s="2749"/>
      <c r="K383" s="2749"/>
      <c r="L383" s="2749"/>
      <c r="M383" s="2749"/>
      <c r="N383" s="2749"/>
      <c r="O383" s="2749"/>
      <c r="P383" s="2749"/>
      <c r="Q383" s="2749"/>
      <c r="R383" s="2749"/>
    </row>
    <row r="384" spans="5:18">
      <c r="E384" s="2749"/>
      <c r="F384" s="2797"/>
      <c r="G384" s="2749"/>
      <c r="H384" s="2749"/>
      <c r="I384" s="2749"/>
      <c r="J384" s="2749"/>
      <c r="K384" s="2749"/>
      <c r="L384" s="2749"/>
      <c r="M384" s="2749"/>
      <c r="N384" s="2749"/>
      <c r="O384" s="2749"/>
      <c r="P384" s="2749"/>
      <c r="Q384" s="2749"/>
      <c r="R384" s="2749"/>
    </row>
    <row r="385" spans="5:18">
      <c r="E385" s="2749"/>
      <c r="F385" s="2797"/>
      <c r="G385" s="2749"/>
      <c r="H385" s="2749"/>
      <c r="I385" s="2749"/>
      <c r="J385" s="2749"/>
      <c r="K385" s="2749"/>
      <c r="L385" s="2749"/>
      <c r="M385" s="2749"/>
      <c r="N385" s="2749"/>
      <c r="O385" s="2749"/>
      <c r="P385" s="2749"/>
      <c r="Q385" s="2749"/>
      <c r="R385" s="2749"/>
    </row>
    <row r="386" spans="5:18">
      <c r="E386" s="2749"/>
      <c r="F386" s="2797"/>
      <c r="G386" s="2749"/>
      <c r="H386" s="2749"/>
      <c r="I386" s="2749"/>
      <c r="J386" s="2749"/>
      <c r="K386" s="2749"/>
      <c r="L386" s="2749"/>
      <c r="M386" s="2749"/>
      <c r="N386" s="2749"/>
      <c r="O386" s="2749"/>
      <c r="P386" s="2749"/>
      <c r="Q386" s="2749"/>
      <c r="R386" s="2749"/>
    </row>
    <row r="387" spans="5:18">
      <c r="E387" s="2749"/>
      <c r="F387" s="2797"/>
      <c r="G387" s="2749"/>
      <c r="H387" s="2749"/>
      <c r="I387" s="2749"/>
      <c r="J387" s="2749"/>
      <c r="K387" s="2749"/>
      <c r="L387" s="2749"/>
      <c r="M387" s="2749"/>
      <c r="N387" s="2749"/>
      <c r="O387" s="2749"/>
      <c r="P387" s="2749"/>
      <c r="Q387" s="2749"/>
      <c r="R387" s="2749"/>
    </row>
    <row r="388" spans="5:18">
      <c r="E388" s="2749"/>
      <c r="F388" s="2797"/>
      <c r="G388" s="2749"/>
      <c r="H388" s="2749"/>
      <c r="I388" s="2749"/>
      <c r="J388" s="2749"/>
      <c r="K388" s="2749"/>
      <c r="L388" s="2749"/>
      <c r="M388" s="2749"/>
      <c r="N388" s="2749"/>
      <c r="O388" s="2749"/>
      <c r="P388" s="2749"/>
      <c r="Q388" s="2749"/>
      <c r="R388" s="2749"/>
    </row>
    <row r="389" spans="5:18">
      <c r="E389" s="2749"/>
      <c r="F389" s="2797"/>
      <c r="G389" s="2749"/>
      <c r="H389" s="2749"/>
      <c r="I389" s="2749"/>
      <c r="J389" s="2749"/>
      <c r="K389" s="2749"/>
      <c r="L389" s="2749"/>
      <c r="M389" s="2749"/>
      <c r="N389" s="2749"/>
      <c r="O389" s="2749"/>
      <c r="P389" s="2749"/>
      <c r="Q389" s="2749"/>
      <c r="R389" s="2749"/>
    </row>
    <row r="390" spans="5:18">
      <c r="E390" s="2749"/>
      <c r="F390" s="2797"/>
      <c r="G390" s="2749"/>
      <c r="H390" s="2749"/>
      <c r="I390" s="2749"/>
      <c r="J390" s="2749"/>
      <c r="K390" s="2749"/>
      <c r="L390" s="2749"/>
      <c r="M390" s="2749"/>
      <c r="N390" s="2749"/>
      <c r="O390" s="2749"/>
      <c r="P390" s="2749"/>
      <c r="Q390" s="2749"/>
      <c r="R390" s="2749"/>
    </row>
    <row r="391" spans="5:18">
      <c r="E391" s="2749"/>
      <c r="F391" s="2797"/>
      <c r="G391" s="2749"/>
      <c r="H391" s="2749"/>
      <c r="I391" s="2749"/>
      <c r="J391" s="2749"/>
      <c r="K391" s="2749"/>
      <c r="L391" s="2749"/>
      <c r="M391" s="2749"/>
      <c r="N391" s="2749"/>
      <c r="O391" s="2749"/>
      <c r="P391" s="2749"/>
      <c r="Q391" s="2749"/>
      <c r="R391" s="2749"/>
    </row>
    <row r="392" spans="5:18">
      <c r="E392" s="2749"/>
      <c r="F392" s="2797"/>
      <c r="G392" s="2749"/>
      <c r="H392" s="2749"/>
      <c r="I392" s="2749"/>
      <c r="J392" s="2749"/>
      <c r="K392" s="2749"/>
      <c r="L392" s="2749"/>
      <c r="M392" s="2749"/>
      <c r="N392" s="2749"/>
      <c r="O392" s="2749"/>
      <c r="P392" s="2749"/>
      <c r="Q392" s="2749"/>
      <c r="R392" s="2749"/>
    </row>
    <row r="393" spans="5:18">
      <c r="E393" s="2749"/>
      <c r="F393" s="2797"/>
      <c r="G393" s="2749"/>
      <c r="H393" s="2749"/>
      <c r="I393" s="2749"/>
      <c r="J393" s="2749"/>
      <c r="K393" s="2749"/>
      <c r="L393" s="2749"/>
      <c r="M393" s="2749"/>
      <c r="N393" s="2749"/>
      <c r="O393" s="2749"/>
      <c r="P393" s="2749"/>
      <c r="Q393" s="2749"/>
      <c r="R393" s="2749"/>
    </row>
    <row r="394" spans="5:18">
      <c r="E394" s="2749"/>
      <c r="F394" s="2797"/>
      <c r="G394" s="2749"/>
      <c r="H394" s="2749"/>
      <c r="I394" s="2749"/>
      <c r="J394" s="2749"/>
      <c r="K394" s="2749"/>
      <c r="L394" s="2749"/>
      <c r="M394" s="2749"/>
      <c r="N394" s="2749"/>
      <c r="O394" s="2749"/>
      <c r="P394" s="2749"/>
      <c r="Q394" s="2749"/>
      <c r="R394" s="2749"/>
    </row>
    <row r="395" spans="5:18">
      <c r="E395" s="2749"/>
      <c r="F395" s="2797"/>
      <c r="G395" s="2749"/>
      <c r="H395" s="2749"/>
      <c r="I395" s="2749"/>
      <c r="J395" s="2749"/>
      <c r="K395" s="2749"/>
      <c r="L395" s="2749"/>
      <c r="M395" s="2749"/>
      <c r="N395" s="2749"/>
      <c r="O395" s="2749"/>
      <c r="P395" s="2749"/>
      <c r="Q395" s="2749"/>
      <c r="R395" s="2749"/>
    </row>
    <row r="396" spans="5:18">
      <c r="E396" s="2749"/>
      <c r="F396" s="2797"/>
      <c r="G396" s="2749"/>
      <c r="H396" s="2749"/>
      <c r="I396" s="2749"/>
      <c r="J396" s="2749"/>
      <c r="K396" s="2749"/>
      <c r="L396" s="2749"/>
      <c r="M396" s="2749"/>
      <c r="N396" s="2749"/>
      <c r="O396" s="2749"/>
      <c r="P396" s="2749"/>
      <c r="Q396" s="2749"/>
      <c r="R396" s="2749"/>
    </row>
    <row r="397" spans="5:18">
      <c r="E397" s="2749"/>
      <c r="F397" s="2797"/>
      <c r="G397" s="2749"/>
      <c r="H397" s="2749"/>
      <c r="I397" s="2749"/>
      <c r="J397" s="2749"/>
      <c r="K397" s="2749"/>
      <c r="L397" s="2749"/>
      <c r="M397" s="2749"/>
      <c r="N397" s="2749"/>
      <c r="O397" s="2749"/>
      <c r="P397" s="2749"/>
      <c r="Q397" s="2749"/>
      <c r="R397" s="2749"/>
    </row>
    <row r="398" spans="5:18">
      <c r="E398" s="2749"/>
      <c r="F398" s="2797"/>
      <c r="G398" s="2749"/>
      <c r="H398" s="2749"/>
      <c r="I398" s="2749"/>
      <c r="J398" s="2749"/>
      <c r="K398" s="2749"/>
      <c r="L398" s="2749"/>
      <c r="M398" s="2749"/>
      <c r="N398" s="2749"/>
      <c r="O398" s="2749"/>
      <c r="P398" s="2749"/>
      <c r="Q398" s="2749"/>
      <c r="R398" s="2749"/>
    </row>
    <row r="399" spans="5:18">
      <c r="E399" s="2749"/>
      <c r="F399" s="2797"/>
      <c r="G399" s="2749"/>
      <c r="H399" s="2749"/>
      <c r="I399" s="2749"/>
      <c r="J399" s="2749"/>
      <c r="K399" s="2749"/>
      <c r="L399" s="2749"/>
      <c r="M399" s="2749"/>
      <c r="N399" s="2749"/>
      <c r="O399" s="2749"/>
      <c r="P399" s="2749"/>
      <c r="Q399" s="2749"/>
      <c r="R399" s="2749"/>
    </row>
    <row r="400" spans="5:18">
      <c r="E400" s="2749"/>
      <c r="F400" s="2797"/>
      <c r="G400" s="2749"/>
      <c r="H400" s="2749"/>
      <c r="I400" s="2749"/>
      <c r="J400" s="2749"/>
      <c r="K400" s="2749"/>
      <c r="L400" s="2749"/>
      <c r="M400" s="2749"/>
      <c r="N400" s="2749"/>
      <c r="O400" s="2749"/>
      <c r="P400" s="2749"/>
      <c r="Q400" s="2749"/>
      <c r="R400" s="2749"/>
    </row>
    <row r="401" spans="5:18">
      <c r="E401" s="2749"/>
      <c r="F401" s="2797"/>
      <c r="G401" s="2749"/>
      <c r="H401" s="2749"/>
      <c r="I401" s="2749"/>
      <c r="J401" s="2749"/>
      <c r="K401" s="2749"/>
      <c r="L401" s="2749"/>
      <c r="M401" s="2749"/>
      <c r="N401" s="2749"/>
      <c r="O401" s="2749"/>
      <c r="P401" s="2749"/>
      <c r="Q401" s="2749"/>
      <c r="R401" s="2749"/>
    </row>
    <row r="402" spans="5:18">
      <c r="E402" s="2749"/>
      <c r="F402" s="2797"/>
      <c r="G402" s="2749"/>
      <c r="H402" s="2749"/>
      <c r="I402" s="2749"/>
      <c r="J402" s="2749"/>
      <c r="K402" s="2749"/>
      <c r="L402" s="2749"/>
      <c r="M402" s="2749"/>
      <c r="N402" s="2749"/>
      <c r="O402" s="2749"/>
      <c r="P402" s="2749"/>
      <c r="Q402" s="2749"/>
      <c r="R402" s="2749"/>
    </row>
    <row r="403" spans="5:18">
      <c r="E403" s="2749"/>
      <c r="F403" s="2797"/>
      <c r="G403" s="2749"/>
      <c r="H403" s="2749"/>
      <c r="I403" s="2749"/>
      <c r="J403" s="2749"/>
      <c r="K403" s="2749"/>
      <c r="L403" s="2749"/>
      <c r="M403" s="2749"/>
      <c r="N403" s="2749"/>
      <c r="O403" s="2749"/>
      <c r="P403" s="2749"/>
      <c r="Q403" s="2749"/>
      <c r="R403" s="2749"/>
    </row>
    <row r="404" spans="5:18">
      <c r="E404" s="2749"/>
      <c r="F404" s="2797"/>
      <c r="G404" s="2749"/>
      <c r="H404" s="2749"/>
      <c r="I404" s="2749"/>
      <c r="J404" s="2749"/>
      <c r="K404" s="2749"/>
      <c r="L404" s="2749"/>
      <c r="M404" s="2749"/>
      <c r="N404" s="2749"/>
      <c r="O404" s="2749"/>
      <c r="P404" s="2749"/>
      <c r="Q404" s="2749"/>
      <c r="R404" s="2749"/>
    </row>
    <row r="405" spans="5:18">
      <c r="E405" s="2749"/>
      <c r="F405" s="2797"/>
      <c r="G405" s="2749"/>
      <c r="H405" s="2749"/>
      <c r="I405" s="2749"/>
      <c r="J405" s="2749"/>
      <c r="K405" s="2749"/>
      <c r="L405" s="2749"/>
      <c r="M405" s="2749"/>
      <c r="N405" s="2749"/>
      <c r="O405" s="2749"/>
      <c r="P405" s="2749"/>
      <c r="Q405" s="2749"/>
      <c r="R405" s="2749"/>
    </row>
    <row r="406" spans="5:18">
      <c r="E406" s="2749"/>
      <c r="F406" s="2797"/>
      <c r="G406" s="2749"/>
      <c r="H406" s="2749"/>
      <c r="I406" s="2749"/>
      <c r="J406" s="2749"/>
      <c r="K406" s="2749"/>
      <c r="L406" s="2749"/>
      <c r="M406" s="2749"/>
      <c r="N406" s="2749"/>
      <c r="O406" s="2749"/>
      <c r="P406" s="2749"/>
      <c r="Q406" s="2749"/>
      <c r="R406" s="2749"/>
    </row>
    <row r="407" spans="5:18">
      <c r="E407" s="2749"/>
      <c r="F407" s="2797"/>
      <c r="G407" s="2749"/>
      <c r="H407" s="2749"/>
      <c r="I407" s="2749"/>
      <c r="J407" s="2749"/>
      <c r="K407" s="2749"/>
      <c r="L407" s="2749"/>
      <c r="M407" s="2749"/>
      <c r="N407" s="2749"/>
      <c r="O407" s="2749"/>
      <c r="P407" s="2749"/>
      <c r="Q407" s="2749"/>
      <c r="R407" s="2749"/>
    </row>
    <row r="408" spans="5:18">
      <c r="E408" s="2749"/>
      <c r="F408" s="2797"/>
      <c r="G408" s="2749"/>
      <c r="H408" s="2749"/>
      <c r="I408" s="2749"/>
      <c r="J408" s="2749"/>
      <c r="K408" s="2749"/>
      <c r="L408" s="2749"/>
      <c r="M408" s="2749"/>
      <c r="N408" s="2749"/>
      <c r="O408" s="2749"/>
      <c r="P408" s="2749"/>
      <c r="Q408" s="2749"/>
      <c r="R408" s="2749"/>
    </row>
    <row r="409" spans="5:18">
      <c r="E409" s="2749"/>
      <c r="F409" s="2797"/>
      <c r="G409" s="2749"/>
      <c r="H409" s="2749"/>
      <c r="I409" s="2749"/>
      <c r="J409" s="2749"/>
      <c r="K409" s="2749"/>
      <c r="L409" s="2749"/>
      <c r="M409" s="2749"/>
      <c r="N409" s="2749"/>
      <c r="O409" s="2749"/>
      <c r="P409" s="2749"/>
      <c r="Q409" s="2749"/>
      <c r="R409" s="2749"/>
    </row>
    <row r="410" spans="5:18">
      <c r="E410" s="2749"/>
      <c r="F410" s="2797"/>
      <c r="G410" s="2749"/>
      <c r="H410" s="2749"/>
      <c r="I410" s="2749"/>
      <c r="J410" s="2749"/>
      <c r="K410" s="2749"/>
      <c r="L410" s="2749"/>
      <c r="M410" s="2749"/>
      <c r="N410" s="2749"/>
      <c r="O410" s="2749"/>
      <c r="P410" s="2749"/>
      <c r="Q410" s="2749"/>
      <c r="R410" s="2749"/>
    </row>
    <row r="411" spans="5:18">
      <c r="E411" s="2749"/>
      <c r="F411" s="2797"/>
      <c r="G411" s="2749"/>
      <c r="H411" s="2749"/>
      <c r="I411" s="2749"/>
      <c r="J411" s="2749"/>
      <c r="K411" s="2749"/>
      <c r="L411" s="2749"/>
      <c r="M411" s="2749"/>
      <c r="N411" s="2749"/>
      <c r="O411" s="2749"/>
      <c r="P411" s="2749"/>
      <c r="Q411" s="2749"/>
      <c r="R411" s="2749"/>
    </row>
    <row r="412" spans="5:18">
      <c r="E412" s="2749"/>
      <c r="F412" s="2797"/>
      <c r="G412" s="2749"/>
      <c r="H412" s="2749"/>
      <c r="I412" s="2749"/>
      <c r="J412" s="2749"/>
      <c r="K412" s="2749"/>
      <c r="L412" s="2749"/>
      <c r="M412" s="2749"/>
      <c r="N412" s="2749"/>
      <c r="O412" s="2749"/>
      <c r="P412" s="2749"/>
      <c r="Q412" s="2749"/>
      <c r="R412" s="2749"/>
    </row>
    <row r="413" spans="5:18">
      <c r="E413" s="2749"/>
      <c r="F413" s="2797"/>
      <c r="G413" s="2749"/>
      <c r="H413" s="2749"/>
      <c r="I413" s="2749"/>
      <c r="J413" s="2749"/>
      <c r="K413" s="2749"/>
      <c r="L413" s="2749"/>
      <c r="M413" s="2749"/>
      <c r="N413" s="2749"/>
      <c r="O413" s="2749"/>
      <c r="P413" s="2749"/>
      <c r="Q413" s="2749"/>
      <c r="R413" s="2749"/>
    </row>
    <row r="414" spans="5:18">
      <c r="E414" s="2749"/>
      <c r="F414" s="2797"/>
      <c r="G414" s="2749"/>
      <c r="H414" s="2749"/>
      <c r="I414" s="2749"/>
      <c r="J414" s="2749"/>
      <c r="K414" s="2749"/>
      <c r="L414" s="2749"/>
      <c r="M414" s="2749"/>
      <c r="N414" s="2749"/>
      <c r="O414" s="2749"/>
      <c r="P414" s="2749"/>
      <c r="Q414" s="2749"/>
      <c r="R414" s="2749"/>
    </row>
    <row r="415" spans="5:18">
      <c r="E415" s="2749"/>
      <c r="F415" s="2797"/>
      <c r="G415" s="2749"/>
      <c r="H415" s="2749"/>
      <c r="I415" s="2749"/>
      <c r="J415" s="2749"/>
      <c r="K415" s="2749"/>
      <c r="L415" s="2749"/>
      <c r="M415" s="2749"/>
      <c r="N415" s="2749"/>
      <c r="O415" s="2749"/>
      <c r="P415" s="2749"/>
      <c r="Q415" s="2749"/>
      <c r="R415" s="2749"/>
    </row>
    <row r="416" spans="5:18">
      <c r="E416" s="2749"/>
      <c r="F416" s="2797"/>
      <c r="G416" s="2749"/>
      <c r="H416" s="2749"/>
      <c r="I416" s="2749"/>
      <c r="J416" s="2749"/>
      <c r="K416" s="2749"/>
      <c r="L416" s="2749"/>
      <c r="M416" s="2749"/>
      <c r="N416" s="2749"/>
      <c r="O416" s="2749"/>
      <c r="P416" s="2749"/>
      <c r="Q416" s="2749"/>
      <c r="R416" s="2749"/>
    </row>
    <row r="417" spans="5:18">
      <c r="E417" s="2749"/>
      <c r="F417" s="2797"/>
      <c r="G417" s="2749"/>
      <c r="H417" s="2749"/>
      <c r="I417" s="2749"/>
      <c r="J417" s="2749"/>
      <c r="K417" s="2749"/>
      <c r="L417" s="2749"/>
      <c r="M417" s="2749"/>
      <c r="N417" s="2749"/>
      <c r="O417" s="2749"/>
      <c r="P417" s="2749"/>
      <c r="Q417" s="2749"/>
      <c r="R417" s="2749"/>
    </row>
    <row r="418" spans="5:18">
      <c r="E418" s="2749"/>
      <c r="F418" s="2797"/>
      <c r="G418" s="2749"/>
      <c r="H418" s="2749"/>
      <c r="I418" s="2749"/>
      <c r="J418" s="2749"/>
      <c r="K418" s="2749"/>
      <c r="L418" s="2749"/>
      <c r="M418" s="2749"/>
      <c r="N418" s="2749"/>
      <c r="O418" s="2749"/>
      <c r="P418" s="2749"/>
      <c r="Q418" s="2749"/>
      <c r="R418" s="2749"/>
    </row>
    <row r="419" spans="5:18">
      <c r="E419" s="2749"/>
      <c r="F419" s="2797"/>
      <c r="G419" s="2749"/>
      <c r="H419" s="2749"/>
      <c r="I419" s="2749"/>
      <c r="J419" s="2749"/>
      <c r="K419" s="2749"/>
      <c r="L419" s="2749"/>
      <c r="M419" s="2749"/>
      <c r="N419" s="2749"/>
      <c r="O419" s="2749"/>
      <c r="P419" s="2749"/>
      <c r="Q419" s="2749"/>
      <c r="R419" s="2749"/>
    </row>
    <row r="420" spans="5:18">
      <c r="E420" s="2749"/>
      <c r="F420" s="2797"/>
      <c r="G420" s="2749"/>
      <c r="H420" s="2749"/>
      <c r="I420" s="2749"/>
      <c r="J420" s="2749"/>
      <c r="K420" s="2749"/>
      <c r="L420" s="2749"/>
      <c r="M420" s="2749"/>
      <c r="N420" s="2749"/>
      <c r="O420" s="2749"/>
      <c r="P420" s="2749"/>
      <c r="Q420" s="2749"/>
      <c r="R420" s="2749"/>
    </row>
    <row r="421" spans="5:18">
      <c r="E421" s="2749"/>
      <c r="F421" s="2797"/>
      <c r="G421" s="2749"/>
      <c r="H421" s="2749"/>
      <c r="I421" s="2749"/>
      <c r="J421" s="2749"/>
      <c r="K421" s="2749"/>
      <c r="L421" s="2749"/>
      <c r="M421" s="2749"/>
      <c r="N421" s="2749"/>
      <c r="O421" s="2749"/>
      <c r="P421" s="2749"/>
      <c r="Q421" s="2749"/>
      <c r="R421" s="2749"/>
    </row>
    <row r="422" spans="5:18">
      <c r="E422" s="2749"/>
      <c r="F422" s="2797"/>
      <c r="G422" s="2749"/>
      <c r="H422" s="2749"/>
      <c r="I422" s="2749"/>
      <c r="J422" s="2749"/>
      <c r="K422" s="2749"/>
      <c r="L422" s="2749"/>
      <c r="M422" s="2749"/>
      <c r="N422" s="2749"/>
      <c r="O422" s="2749"/>
      <c r="P422" s="2749"/>
      <c r="Q422" s="2749"/>
      <c r="R422" s="2749"/>
    </row>
    <row r="423" spans="5:18">
      <c r="E423" s="2749"/>
      <c r="F423" s="2797"/>
      <c r="G423" s="2749"/>
      <c r="H423" s="2749"/>
      <c r="I423" s="2749"/>
      <c r="J423" s="2749"/>
      <c r="K423" s="2749"/>
      <c r="L423" s="2749"/>
      <c r="M423" s="2749"/>
      <c r="N423" s="2749"/>
      <c r="O423" s="2749"/>
      <c r="P423" s="2749"/>
      <c r="Q423" s="2749"/>
      <c r="R423" s="2749"/>
    </row>
    <row r="424" spans="5:18">
      <c r="E424" s="2749"/>
      <c r="F424" s="2797"/>
      <c r="G424" s="2749"/>
      <c r="H424" s="2749"/>
      <c r="I424" s="2749"/>
      <c r="J424" s="2749"/>
      <c r="K424" s="2749"/>
      <c r="L424" s="2749"/>
      <c r="M424" s="2749"/>
      <c r="N424" s="2749"/>
      <c r="O424" s="2749"/>
      <c r="P424" s="2749"/>
      <c r="Q424" s="2749"/>
      <c r="R424" s="2749"/>
    </row>
    <row r="425" spans="5:18">
      <c r="E425" s="2749"/>
      <c r="F425" s="2797"/>
      <c r="G425" s="2749"/>
      <c r="H425" s="2749"/>
      <c r="I425" s="2749"/>
      <c r="J425" s="2749"/>
      <c r="K425" s="2749"/>
      <c r="L425" s="2749"/>
      <c r="M425" s="2749"/>
      <c r="N425" s="2749"/>
      <c r="O425" s="2749"/>
      <c r="P425" s="2749"/>
      <c r="Q425" s="2749"/>
      <c r="R425" s="2749"/>
    </row>
    <row r="426" spans="5:18">
      <c r="E426" s="2749"/>
      <c r="F426" s="2797"/>
      <c r="G426" s="2749"/>
      <c r="H426" s="2749"/>
      <c r="I426" s="2749"/>
      <c r="J426" s="2749"/>
      <c r="K426" s="2749"/>
      <c r="L426" s="2749"/>
      <c r="M426" s="2749"/>
      <c r="N426" s="2749"/>
      <c r="O426" s="2749"/>
      <c r="P426" s="2749"/>
      <c r="Q426" s="2749"/>
      <c r="R426" s="2749"/>
    </row>
    <row r="427" spans="5:18">
      <c r="E427" s="2749"/>
      <c r="F427" s="2797"/>
      <c r="G427" s="2749"/>
      <c r="H427" s="2749"/>
      <c r="I427" s="2749"/>
      <c r="J427" s="2749"/>
      <c r="K427" s="2749"/>
      <c r="L427" s="2749"/>
      <c r="M427" s="2749"/>
      <c r="N427" s="2749"/>
      <c r="O427" s="2749"/>
      <c r="P427" s="2749"/>
      <c r="Q427" s="2749"/>
      <c r="R427" s="2749"/>
    </row>
    <row r="428" spans="5:18">
      <c r="E428" s="2749"/>
      <c r="F428" s="2797"/>
      <c r="G428" s="2749"/>
      <c r="H428" s="2749"/>
      <c r="I428" s="2749"/>
      <c r="J428" s="2749"/>
      <c r="K428" s="2749"/>
      <c r="L428" s="2749"/>
      <c r="M428" s="2749"/>
      <c r="N428" s="2749"/>
      <c r="O428" s="2749"/>
      <c r="P428" s="2749"/>
      <c r="Q428" s="2749"/>
      <c r="R428" s="2749"/>
    </row>
    <row r="429" spans="5:18">
      <c r="E429" s="2749"/>
      <c r="F429" s="2797"/>
      <c r="G429" s="2749"/>
      <c r="H429" s="2749"/>
      <c r="I429" s="2749"/>
      <c r="J429" s="2749"/>
      <c r="K429" s="2749"/>
      <c r="L429" s="2749"/>
      <c r="M429" s="2749"/>
      <c r="N429" s="2749"/>
      <c r="O429" s="2749"/>
      <c r="P429" s="2749"/>
      <c r="Q429" s="2749"/>
      <c r="R429" s="2749"/>
    </row>
    <row r="430" spans="5:18">
      <c r="E430" s="2749"/>
      <c r="F430" s="2797"/>
      <c r="G430" s="2749"/>
      <c r="H430" s="2749"/>
      <c r="I430" s="2749"/>
      <c r="J430" s="2749"/>
      <c r="K430" s="2749"/>
      <c r="L430" s="2749"/>
      <c r="M430" s="2749"/>
      <c r="N430" s="2749"/>
      <c r="O430" s="2749"/>
      <c r="P430" s="2749"/>
      <c r="Q430" s="2749"/>
      <c r="R430" s="2749"/>
    </row>
    <row r="431" spans="5:18">
      <c r="E431" s="2749"/>
      <c r="F431" s="2797"/>
      <c r="G431" s="2749"/>
      <c r="H431" s="2749"/>
      <c r="I431" s="2749"/>
      <c r="J431" s="2749"/>
      <c r="K431" s="2749"/>
      <c r="L431" s="2749"/>
      <c r="M431" s="2749"/>
      <c r="N431" s="2749"/>
      <c r="O431" s="2749"/>
      <c r="P431" s="2749"/>
      <c r="Q431" s="2749"/>
      <c r="R431" s="2749"/>
    </row>
    <row r="432" spans="5:18">
      <c r="E432" s="2749"/>
      <c r="F432" s="2797"/>
      <c r="G432" s="2749"/>
      <c r="H432" s="2749"/>
      <c r="I432" s="2749"/>
      <c r="J432" s="2749"/>
      <c r="K432" s="2749"/>
      <c r="L432" s="2749"/>
      <c r="M432" s="2749"/>
      <c r="N432" s="2749"/>
      <c r="O432" s="2749"/>
      <c r="P432" s="2749"/>
      <c r="Q432" s="2749"/>
      <c r="R432" s="2749"/>
    </row>
    <row r="433" spans="5:18">
      <c r="E433" s="2749"/>
      <c r="F433" s="2797"/>
      <c r="G433" s="2749"/>
      <c r="H433" s="2749"/>
      <c r="I433" s="2749"/>
      <c r="J433" s="2749"/>
      <c r="K433" s="2749"/>
      <c r="L433" s="2749"/>
      <c r="M433" s="2749"/>
      <c r="N433" s="2749"/>
      <c r="O433" s="2749"/>
      <c r="P433" s="2749"/>
      <c r="Q433" s="2749"/>
      <c r="R433" s="2749"/>
    </row>
    <row r="434" spans="5:18">
      <c r="E434" s="2749"/>
      <c r="F434" s="2797"/>
      <c r="G434" s="2749"/>
      <c r="H434" s="2749"/>
      <c r="I434" s="2749"/>
      <c r="J434" s="2749"/>
      <c r="K434" s="2749"/>
      <c r="L434" s="2749"/>
      <c r="M434" s="2749"/>
      <c r="N434" s="2749"/>
      <c r="O434" s="2749"/>
      <c r="P434" s="2749"/>
      <c r="Q434" s="2749"/>
      <c r="R434" s="2749"/>
    </row>
    <row r="435" spans="5:18">
      <c r="E435" s="2749"/>
      <c r="F435" s="2797"/>
      <c r="G435" s="2749"/>
      <c r="H435" s="2749"/>
      <c r="I435" s="2749"/>
      <c r="J435" s="2749"/>
      <c r="K435" s="2749"/>
      <c r="L435" s="2749"/>
      <c r="M435" s="2749"/>
      <c r="N435" s="2749"/>
      <c r="O435" s="2749"/>
      <c r="P435" s="2749"/>
      <c r="Q435" s="2749"/>
      <c r="R435" s="2749"/>
    </row>
    <row r="436" spans="5:18">
      <c r="E436" s="2749"/>
      <c r="F436" s="2797"/>
      <c r="G436" s="2749"/>
      <c r="H436" s="2749"/>
      <c r="I436" s="2749"/>
      <c r="J436" s="2749"/>
      <c r="K436" s="2749"/>
      <c r="L436" s="2749"/>
      <c r="M436" s="2749"/>
      <c r="N436" s="2749"/>
      <c r="O436" s="2749"/>
      <c r="P436" s="2749"/>
      <c r="Q436" s="2749"/>
      <c r="R436" s="2749"/>
    </row>
    <row r="437" spans="5:18">
      <c r="E437" s="2749"/>
      <c r="F437" s="2797"/>
      <c r="G437" s="2749"/>
      <c r="H437" s="2749"/>
      <c r="I437" s="2749"/>
      <c r="J437" s="2749"/>
      <c r="K437" s="2749"/>
      <c r="L437" s="2749"/>
      <c r="M437" s="2749"/>
      <c r="N437" s="2749"/>
      <c r="O437" s="2749"/>
      <c r="P437" s="2749"/>
      <c r="Q437" s="2749"/>
      <c r="R437" s="2749"/>
    </row>
    <row r="438" spans="5:18">
      <c r="E438" s="2749"/>
      <c r="F438" s="2797"/>
      <c r="G438" s="2749"/>
      <c r="H438" s="2749"/>
      <c r="I438" s="2749"/>
      <c r="J438" s="2749"/>
      <c r="K438" s="2749"/>
      <c r="L438" s="2749"/>
      <c r="M438" s="2749"/>
      <c r="N438" s="2749"/>
      <c r="O438" s="2749"/>
      <c r="P438" s="2749"/>
      <c r="Q438" s="2749"/>
      <c r="R438" s="2749"/>
    </row>
    <row r="439" spans="5:18">
      <c r="E439" s="2749"/>
      <c r="F439" s="2797"/>
      <c r="G439" s="2749"/>
      <c r="H439" s="2749"/>
      <c r="I439" s="2749"/>
      <c r="J439" s="2749"/>
      <c r="K439" s="2749"/>
      <c r="L439" s="2749"/>
      <c r="M439" s="2749"/>
      <c r="N439" s="2749"/>
      <c r="O439" s="2749"/>
      <c r="P439" s="2749"/>
      <c r="Q439" s="2749"/>
      <c r="R439" s="2749"/>
    </row>
    <row r="440" spans="5:18">
      <c r="E440" s="2749"/>
      <c r="F440" s="2797"/>
      <c r="G440" s="2749"/>
      <c r="H440" s="2749"/>
      <c r="I440" s="2749"/>
      <c r="J440" s="2749"/>
      <c r="K440" s="2749"/>
      <c r="L440" s="2749"/>
      <c r="M440" s="2749"/>
      <c r="N440" s="2749"/>
      <c r="O440" s="2749"/>
      <c r="P440" s="2749"/>
      <c r="Q440" s="2749"/>
      <c r="R440" s="2749"/>
    </row>
    <row r="441" spans="5:18">
      <c r="E441" s="2749"/>
      <c r="F441" s="2797"/>
      <c r="G441" s="2749"/>
      <c r="H441" s="2749"/>
      <c r="I441" s="2749"/>
      <c r="J441" s="2749"/>
      <c r="K441" s="2749"/>
      <c r="L441" s="2749"/>
      <c r="M441" s="2749"/>
      <c r="N441" s="2749"/>
      <c r="O441" s="2749"/>
      <c r="P441" s="2749"/>
      <c r="Q441" s="2749"/>
      <c r="R441" s="2749"/>
    </row>
    <row r="442" spans="5:18">
      <c r="E442" s="2749"/>
      <c r="F442" s="2797"/>
      <c r="G442" s="2749"/>
      <c r="H442" s="2749"/>
      <c r="I442" s="2749"/>
      <c r="J442" s="2749"/>
      <c r="K442" s="2749"/>
      <c r="L442" s="2749"/>
      <c r="M442" s="2749"/>
      <c r="N442" s="2749"/>
      <c r="O442" s="2749"/>
      <c r="P442" s="2749"/>
      <c r="Q442" s="2749"/>
      <c r="R442" s="2749"/>
    </row>
    <row r="443" spans="5:18">
      <c r="E443" s="2749"/>
      <c r="F443" s="2797"/>
      <c r="G443" s="2749"/>
      <c r="H443" s="2749"/>
      <c r="I443" s="2749"/>
      <c r="J443" s="2749"/>
      <c r="K443" s="2749"/>
      <c r="L443" s="2749"/>
      <c r="M443" s="2749"/>
      <c r="N443" s="2749"/>
      <c r="O443" s="2749"/>
      <c r="P443" s="2749"/>
      <c r="Q443" s="2749"/>
      <c r="R443" s="2749"/>
    </row>
    <row r="444" spans="5:18">
      <c r="E444" s="2749"/>
      <c r="F444" s="2797"/>
      <c r="G444" s="2749"/>
      <c r="H444" s="2749"/>
      <c r="I444" s="2749"/>
      <c r="J444" s="2749"/>
      <c r="K444" s="2749"/>
      <c r="L444" s="2749"/>
      <c r="M444" s="2749"/>
      <c r="N444" s="2749"/>
      <c r="O444" s="2749"/>
      <c r="P444" s="2749"/>
      <c r="Q444" s="2749"/>
      <c r="R444" s="2749"/>
    </row>
    <row r="445" spans="5:18">
      <c r="E445" s="2749"/>
      <c r="F445" s="2797"/>
      <c r="G445" s="2749"/>
      <c r="H445" s="2749"/>
      <c r="I445" s="2749"/>
      <c r="J445" s="2749"/>
      <c r="K445" s="2749"/>
      <c r="L445" s="2749"/>
      <c r="M445" s="2749"/>
      <c r="N445" s="2749"/>
      <c r="O445" s="2749"/>
      <c r="P445" s="2749"/>
      <c r="Q445" s="2749"/>
      <c r="R445" s="2749"/>
    </row>
    <row r="446" spans="5:18">
      <c r="E446" s="2749"/>
      <c r="F446" s="2797"/>
      <c r="G446" s="2749"/>
      <c r="H446" s="2749"/>
      <c r="I446" s="2749"/>
      <c r="J446" s="2749"/>
      <c r="K446" s="2749"/>
      <c r="L446" s="2749"/>
      <c r="M446" s="2749"/>
      <c r="N446" s="2749"/>
      <c r="O446" s="2749"/>
      <c r="P446" s="2749"/>
      <c r="Q446" s="2749"/>
      <c r="R446" s="2749"/>
    </row>
    <row r="447" spans="5:18">
      <c r="E447" s="2749"/>
      <c r="F447" s="2797"/>
      <c r="G447" s="2749"/>
      <c r="H447" s="2749"/>
      <c r="I447" s="2749"/>
      <c r="J447" s="2749"/>
      <c r="K447" s="2749"/>
      <c r="L447" s="2749"/>
      <c r="M447" s="2749"/>
      <c r="N447" s="2749"/>
      <c r="O447" s="2749"/>
      <c r="P447" s="2749"/>
      <c r="Q447" s="2749"/>
      <c r="R447" s="2749"/>
    </row>
    <row r="448" spans="5:18">
      <c r="E448" s="2749"/>
      <c r="F448" s="2797"/>
      <c r="G448" s="2749"/>
      <c r="H448" s="2749"/>
      <c r="I448" s="2749"/>
      <c r="J448" s="2749"/>
      <c r="K448" s="2749"/>
      <c r="L448" s="2749"/>
      <c r="M448" s="2749"/>
      <c r="N448" s="2749"/>
      <c r="O448" s="2749"/>
      <c r="P448" s="2749"/>
      <c r="Q448" s="2749"/>
      <c r="R448" s="2749"/>
    </row>
    <row r="449" spans="5:18">
      <c r="E449" s="2749"/>
      <c r="F449" s="2797"/>
      <c r="G449" s="2749"/>
      <c r="H449" s="2749"/>
      <c r="I449" s="2749"/>
      <c r="J449" s="2749"/>
      <c r="K449" s="2749"/>
      <c r="L449" s="2749"/>
      <c r="M449" s="2749"/>
      <c r="N449" s="2749"/>
      <c r="O449" s="2749"/>
      <c r="P449" s="2749"/>
      <c r="Q449" s="2749"/>
      <c r="R449" s="2749"/>
    </row>
    <row r="450" spans="5:18">
      <c r="E450" s="2749"/>
      <c r="F450" s="2797"/>
      <c r="G450" s="2749"/>
      <c r="H450" s="2749"/>
      <c r="I450" s="2749"/>
      <c r="J450" s="2749"/>
      <c r="K450" s="2749"/>
      <c r="L450" s="2749"/>
      <c r="M450" s="2749"/>
      <c r="N450" s="2749"/>
      <c r="O450" s="2749"/>
      <c r="P450" s="2749"/>
      <c r="Q450" s="2749"/>
      <c r="R450" s="2749"/>
    </row>
    <row r="451" spans="5:18">
      <c r="E451" s="2749"/>
      <c r="F451" s="2797"/>
      <c r="G451" s="2749"/>
      <c r="H451" s="2749"/>
      <c r="I451" s="2749"/>
      <c r="J451" s="2749"/>
      <c r="K451" s="2749"/>
      <c r="L451" s="2749"/>
      <c r="M451" s="2749"/>
      <c r="N451" s="2749"/>
      <c r="O451" s="2749"/>
      <c r="P451" s="2749"/>
      <c r="Q451" s="2749"/>
      <c r="R451" s="2749"/>
    </row>
    <row r="452" spans="5:18">
      <c r="E452" s="2749"/>
      <c r="F452" s="2797"/>
      <c r="G452" s="2749"/>
      <c r="H452" s="2749"/>
      <c r="I452" s="2749"/>
      <c r="J452" s="2749"/>
      <c r="K452" s="2749"/>
      <c r="L452" s="2749"/>
      <c r="M452" s="2749"/>
      <c r="N452" s="2749"/>
      <c r="O452" s="2749"/>
      <c r="P452" s="2749"/>
      <c r="Q452" s="2749"/>
      <c r="R452" s="2749"/>
    </row>
    <row r="453" spans="5:18">
      <c r="E453" s="2749"/>
      <c r="F453" s="2797"/>
      <c r="G453" s="2749"/>
      <c r="H453" s="2749"/>
      <c r="I453" s="2749"/>
      <c r="J453" s="2749"/>
      <c r="K453" s="2749"/>
      <c r="L453" s="2749"/>
      <c r="M453" s="2749"/>
      <c r="N453" s="2749"/>
      <c r="O453" s="2749"/>
      <c r="P453" s="2749"/>
      <c r="Q453" s="2749"/>
      <c r="R453" s="2749"/>
    </row>
    <row r="454" spans="5:18">
      <c r="E454" s="2749"/>
      <c r="F454" s="2797"/>
      <c r="G454" s="2749"/>
      <c r="H454" s="2749"/>
      <c r="I454" s="2749"/>
      <c r="J454" s="2749"/>
      <c r="K454" s="2749"/>
      <c r="L454" s="2749"/>
      <c r="M454" s="2749"/>
      <c r="N454" s="2749"/>
      <c r="O454" s="2749"/>
      <c r="P454" s="2749"/>
      <c r="Q454" s="2749"/>
      <c r="R454" s="2749"/>
    </row>
    <row r="455" spans="5:18">
      <c r="E455" s="2749"/>
      <c r="F455" s="2797"/>
      <c r="G455" s="2749"/>
      <c r="H455" s="2749"/>
      <c r="I455" s="2749"/>
      <c r="J455" s="2749"/>
      <c r="K455" s="2749"/>
      <c r="L455" s="2749"/>
      <c r="M455" s="2749"/>
      <c r="N455" s="2749"/>
      <c r="O455" s="2749"/>
      <c r="P455" s="2749"/>
      <c r="Q455" s="2749"/>
      <c r="R455" s="2749"/>
    </row>
    <row r="456" spans="5:18">
      <c r="E456" s="2749"/>
      <c r="F456" s="2797"/>
      <c r="G456" s="2749"/>
      <c r="H456" s="2749"/>
      <c r="I456" s="2749"/>
      <c r="J456" s="2749"/>
      <c r="K456" s="2749"/>
      <c r="L456" s="2749"/>
      <c r="M456" s="2749"/>
      <c r="N456" s="2749"/>
      <c r="O456" s="2749"/>
      <c r="P456" s="2749"/>
      <c r="Q456" s="2749"/>
      <c r="R456" s="2749"/>
    </row>
    <row r="457" spans="5:18">
      <c r="E457" s="2749"/>
      <c r="F457" s="2797"/>
      <c r="G457" s="2749"/>
      <c r="H457" s="2749"/>
      <c r="I457" s="2749"/>
      <c r="J457" s="2749"/>
      <c r="K457" s="2749"/>
      <c r="L457" s="2749"/>
      <c r="M457" s="2749"/>
      <c r="N457" s="2749"/>
      <c r="O457" s="2749"/>
      <c r="P457" s="2749"/>
      <c r="Q457" s="2749"/>
      <c r="R457" s="2749"/>
    </row>
    <row r="458" spans="5:18">
      <c r="E458" s="2749"/>
      <c r="F458" s="2797"/>
      <c r="G458" s="2749"/>
      <c r="H458" s="2749"/>
      <c r="I458" s="2749"/>
      <c r="J458" s="2749"/>
      <c r="K458" s="2749"/>
      <c r="L458" s="2749"/>
      <c r="M458" s="2749"/>
      <c r="N458" s="2749"/>
      <c r="O458" s="2749"/>
      <c r="P458" s="2749"/>
      <c r="Q458" s="2749"/>
      <c r="R458" s="2749"/>
    </row>
    <row r="459" spans="5:18">
      <c r="E459" s="2749"/>
      <c r="F459" s="2797"/>
      <c r="G459" s="2749"/>
      <c r="H459" s="2749"/>
      <c r="I459" s="2749"/>
      <c r="J459" s="2749"/>
      <c r="K459" s="2749"/>
      <c r="L459" s="2749"/>
      <c r="M459" s="2749"/>
      <c r="N459" s="2749"/>
      <c r="O459" s="2749"/>
      <c r="P459" s="2749"/>
      <c r="Q459" s="2749"/>
      <c r="R459" s="2749"/>
    </row>
    <row r="460" spans="5:18">
      <c r="E460" s="2749"/>
      <c r="F460" s="2797"/>
      <c r="G460" s="2749"/>
      <c r="H460" s="2749"/>
      <c r="I460" s="2749"/>
      <c r="J460" s="2749"/>
      <c r="K460" s="2749"/>
      <c r="L460" s="2749"/>
      <c r="M460" s="2749"/>
      <c r="N460" s="2749"/>
      <c r="O460" s="2749"/>
      <c r="P460" s="2749"/>
      <c r="Q460" s="2749"/>
      <c r="R460" s="2749"/>
    </row>
    <row r="461" spans="5:18">
      <c r="E461" s="2749"/>
      <c r="F461" s="2797"/>
      <c r="G461" s="2749"/>
      <c r="H461" s="2749"/>
      <c r="I461" s="2749"/>
      <c r="J461" s="2749"/>
      <c r="K461" s="2749"/>
      <c r="L461" s="2749"/>
      <c r="M461" s="2749"/>
      <c r="N461" s="2749"/>
      <c r="O461" s="2749"/>
      <c r="P461" s="2749"/>
      <c r="Q461" s="2749"/>
      <c r="R461" s="2749"/>
    </row>
    <row r="462" spans="5:18">
      <c r="E462" s="2749"/>
      <c r="F462" s="2797"/>
      <c r="G462" s="2749"/>
      <c r="H462" s="2749"/>
      <c r="I462" s="2749"/>
      <c r="J462" s="2749"/>
      <c r="K462" s="2749"/>
      <c r="L462" s="2749"/>
      <c r="M462" s="2749"/>
      <c r="N462" s="2749"/>
      <c r="O462" s="2749"/>
      <c r="P462" s="2749"/>
      <c r="Q462" s="2749"/>
      <c r="R462" s="2749"/>
    </row>
    <row r="463" spans="5:18">
      <c r="E463" s="2749"/>
      <c r="F463" s="2797"/>
      <c r="G463" s="2749"/>
      <c r="H463" s="2749"/>
      <c r="I463" s="2749"/>
      <c r="J463" s="2749"/>
      <c r="K463" s="2749"/>
      <c r="L463" s="2749"/>
      <c r="M463" s="2749"/>
      <c r="N463" s="2749"/>
      <c r="O463" s="2749"/>
      <c r="P463" s="2749"/>
      <c r="Q463" s="2749"/>
      <c r="R463" s="2749"/>
    </row>
    <row r="464" spans="5:18">
      <c r="E464" s="2749"/>
      <c r="F464" s="2797"/>
      <c r="G464" s="2749"/>
      <c r="H464" s="2749"/>
      <c r="I464" s="2749"/>
      <c r="J464" s="2749"/>
      <c r="K464" s="2749"/>
      <c r="L464" s="2749"/>
      <c r="M464" s="2749"/>
      <c r="N464" s="2749"/>
      <c r="O464" s="2749"/>
      <c r="P464" s="2749"/>
      <c r="Q464" s="2749"/>
      <c r="R464" s="2749"/>
    </row>
    <row r="465" spans="5:18">
      <c r="E465" s="2749"/>
      <c r="F465" s="2797"/>
      <c r="G465" s="2749"/>
      <c r="H465" s="2749"/>
      <c r="I465" s="2749"/>
      <c r="J465" s="2749"/>
      <c r="K465" s="2749"/>
      <c r="L465" s="2749"/>
      <c r="M465" s="2749"/>
      <c r="N465" s="2749"/>
      <c r="O465" s="2749"/>
      <c r="P465" s="2749"/>
      <c r="Q465" s="2749"/>
      <c r="R465" s="2749"/>
    </row>
    <row r="466" spans="5:18">
      <c r="E466" s="2749"/>
      <c r="F466" s="2797"/>
      <c r="G466" s="2749"/>
      <c r="H466" s="2749"/>
      <c r="I466" s="2749"/>
      <c r="J466" s="2749"/>
      <c r="K466" s="2749"/>
      <c r="L466" s="2749"/>
      <c r="M466" s="2749"/>
      <c r="N466" s="2749"/>
      <c r="O466" s="2749"/>
      <c r="P466" s="2749"/>
      <c r="Q466" s="2749"/>
      <c r="R466" s="2749"/>
    </row>
    <row r="467" spans="5:18">
      <c r="E467" s="2749"/>
      <c r="F467" s="2797"/>
      <c r="G467" s="2749"/>
      <c r="H467" s="2749"/>
      <c r="I467" s="2749"/>
      <c r="J467" s="2749"/>
      <c r="K467" s="2749"/>
      <c r="L467" s="2749"/>
      <c r="M467" s="2749"/>
      <c r="N467" s="2749"/>
      <c r="O467" s="2749"/>
      <c r="P467" s="2749"/>
      <c r="Q467" s="2749"/>
      <c r="R467" s="2749"/>
    </row>
    <row r="468" spans="5:18">
      <c r="E468" s="2749"/>
      <c r="F468" s="2797"/>
      <c r="G468" s="2749"/>
      <c r="H468" s="2749"/>
      <c r="I468" s="2749"/>
      <c r="J468" s="2749"/>
      <c r="K468" s="2749"/>
      <c r="L468" s="2749"/>
      <c r="M468" s="2749"/>
      <c r="N468" s="2749"/>
      <c r="O468" s="2749"/>
      <c r="P468" s="2749"/>
      <c r="Q468" s="2749"/>
      <c r="R468" s="2749"/>
    </row>
    <row r="469" spans="5:18">
      <c r="E469" s="2749"/>
      <c r="F469" s="2797"/>
      <c r="G469" s="2749"/>
      <c r="H469" s="2749"/>
      <c r="I469" s="2749"/>
      <c r="J469" s="2749"/>
      <c r="K469" s="2749"/>
      <c r="L469" s="2749"/>
      <c r="M469" s="2749"/>
      <c r="N469" s="2749"/>
      <c r="O469" s="2749"/>
      <c r="P469" s="2749"/>
      <c r="Q469" s="2749"/>
      <c r="R469" s="2749"/>
    </row>
    <row r="470" spans="5:18">
      <c r="E470" s="2749"/>
      <c r="F470" s="2797"/>
      <c r="G470" s="2749"/>
      <c r="H470" s="2749"/>
      <c r="I470" s="2749"/>
      <c r="J470" s="2749"/>
      <c r="K470" s="2749"/>
      <c r="L470" s="2749"/>
      <c r="M470" s="2749"/>
      <c r="N470" s="2749"/>
      <c r="O470" s="2749"/>
      <c r="P470" s="2749"/>
      <c r="Q470" s="2749"/>
      <c r="R470" s="2749"/>
    </row>
    <row r="471" spans="5:18">
      <c r="E471" s="2749"/>
      <c r="F471" s="2797"/>
      <c r="G471" s="2749"/>
      <c r="H471" s="2749"/>
      <c r="I471" s="2749"/>
      <c r="J471" s="2749"/>
      <c r="K471" s="2749"/>
      <c r="L471" s="2749"/>
      <c r="M471" s="2749"/>
      <c r="N471" s="2749"/>
      <c r="O471" s="2749"/>
      <c r="P471" s="2749"/>
      <c r="Q471" s="2749"/>
      <c r="R471" s="2749"/>
    </row>
    <row r="472" spans="5:18">
      <c r="E472" s="2749"/>
      <c r="F472" s="2797"/>
      <c r="G472" s="2749"/>
      <c r="H472" s="2749"/>
      <c r="I472" s="2749"/>
      <c r="J472" s="2749"/>
      <c r="K472" s="2749"/>
      <c r="L472" s="2749"/>
      <c r="M472" s="2749"/>
      <c r="N472" s="2749"/>
      <c r="O472" s="2749"/>
      <c r="P472" s="2749"/>
      <c r="Q472" s="2749"/>
      <c r="R472" s="2749"/>
    </row>
    <row r="473" spans="5:18">
      <c r="E473" s="2749"/>
      <c r="F473" s="2797"/>
      <c r="G473" s="2749"/>
      <c r="H473" s="2749"/>
      <c r="I473" s="2749"/>
      <c r="J473" s="2749"/>
      <c r="K473" s="2749"/>
      <c r="L473" s="2749"/>
      <c r="M473" s="2749"/>
      <c r="N473" s="2749"/>
      <c r="O473" s="2749"/>
      <c r="P473" s="2749"/>
      <c r="Q473" s="2749"/>
      <c r="R473" s="2749"/>
    </row>
    <row r="474" spans="5:18">
      <c r="E474" s="2749"/>
      <c r="F474" s="2797"/>
      <c r="G474" s="2749"/>
      <c r="H474" s="2749"/>
      <c r="I474" s="2749"/>
      <c r="J474" s="2749"/>
      <c r="K474" s="2749"/>
      <c r="L474" s="2749"/>
      <c r="M474" s="2749"/>
      <c r="N474" s="2749"/>
      <c r="O474" s="2749"/>
      <c r="P474" s="2749"/>
      <c r="Q474" s="2749"/>
      <c r="R474" s="2749"/>
    </row>
    <row r="475" spans="5:18">
      <c r="E475" s="2749"/>
      <c r="F475" s="2797"/>
      <c r="G475" s="2749"/>
      <c r="H475" s="2749"/>
      <c r="I475" s="2749"/>
      <c r="J475" s="2749"/>
      <c r="K475" s="2749"/>
      <c r="L475" s="2749"/>
      <c r="M475" s="2749"/>
      <c r="N475" s="2749"/>
      <c r="O475" s="2749"/>
      <c r="P475" s="2749"/>
      <c r="Q475" s="2749"/>
      <c r="R475" s="2749"/>
    </row>
    <row r="476" spans="5:18">
      <c r="E476" s="2749"/>
      <c r="F476" s="2797"/>
      <c r="G476" s="2749"/>
      <c r="H476" s="2749"/>
      <c r="I476" s="2749"/>
      <c r="J476" s="2749"/>
      <c r="K476" s="2749"/>
      <c r="L476" s="2749"/>
      <c r="M476" s="2749"/>
      <c r="N476" s="2749"/>
      <c r="O476" s="2749"/>
      <c r="P476" s="2749"/>
      <c r="Q476" s="2749"/>
      <c r="R476" s="2749"/>
    </row>
    <row r="477" spans="5:18">
      <c r="E477" s="2749"/>
      <c r="F477" s="2797"/>
      <c r="G477" s="2749"/>
      <c r="H477" s="2749"/>
      <c r="I477" s="2749"/>
      <c r="J477" s="2749"/>
      <c r="K477" s="2749"/>
      <c r="L477" s="2749"/>
      <c r="M477" s="2749"/>
      <c r="N477" s="2749"/>
      <c r="O477" s="2749"/>
      <c r="P477" s="2749"/>
      <c r="Q477" s="2749"/>
      <c r="R477" s="2749"/>
    </row>
    <row r="478" spans="5:18">
      <c r="E478" s="2749"/>
      <c r="F478" s="2797"/>
      <c r="G478" s="2749"/>
      <c r="H478" s="2749"/>
      <c r="I478" s="2749"/>
      <c r="J478" s="2749"/>
      <c r="K478" s="2749"/>
      <c r="L478" s="2749"/>
      <c r="M478" s="2749"/>
      <c r="N478" s="2749"/>
      <c r="O478" s="2749"/>
      <c r="P478" s="2749"/>
      <c r="Q478" s="2749"/>
      <c r="R478" s="2749"/>
    </row>
    <row r="479" spans="5:18">
      <c r="E479" s="2749"/>
      <c r="F479" s="2797"/>
      <c r="G479" s="2749"/>
      <c r="H479" s="2749"/>
      <c r="I479" s="2749"/>
      <c r="J479" s="2749"/>
      <c r="K479" s="2749"/>
      <c r="L479" s="2749"/>
      <c r="M479" s="2749"/>
      <c r="N479" s="2749"/>
      <c r="O479" s="2749"/>
      <c r="P479" s="2749"/>
      <c r="Q479" s="2749"/>
      <c r="R479" s="2749"/>
    </row>
    <row r="480" spans="5:18">
      <c r="E480" s="2749"/>
      <c r="F480" s="2797"/>
      <c r="G480" s="2749"/>
      <c r="H480" s="2749"/>
      <c r="I480" s="2749"/>
      <c r="J480" s="2749"/>
      <c r="K480" s="2749"/>
      <c r="L480" s="2749"/>
      <c r="M480" s="2749"/>
      <c r="N480" s="2749"/>
      <c r="O480" s="2749"/>
      <c r="P480" s="2749"/>
      <c r="Q480" s="2749"/>
      <c r="R480" s="2749"/>
    </row>
    <row r="481" spans="5:18">
      <c r="E481" s="2749"/>
      <c r="F481" s="2797"/>
      <c r="G481" s="2749"/>
      <c r="H481" s="2749"/>
      <c r="I481" s="2749"/>
      <c r="J481" s="2749"/>
      <c r="K481" s="2749"/>
      <c r="L481" s="2749"/>
      <c r="M481" s="2749"/>
      <c r="N481" s="2749"/>
      <c r="O481" s="2749"/>
      <c r="P481" s="2749"/>
      <c r="Q481" s="2749"/>
      <c r="R481" s="2749"/>
    </row>
    <row r="482" spans="5:18">
      <c r="E482" s="2749"/>
      <c r="F482" s="2797"/>
      <c r="G482" s="2749"/>
      <c r="H482" s="2749"/>
      <c r="I482" s="2749"/>
      <c r="J482" s="2749"/>
      <c r="K482" s="2749"/>
      <c r="L482" s="2749"/>
      <c r="M482" s="2749"/>
      <c r="N482" s="2749"/>
      <c r="O482" s="2749"/>
      <c r="P482" s="2749"/>
      <c r="Q482" s="2749"/>
      <c r="R482" s="2749"/>
    </row>
    <row r="483" spans="5:18">
      <c r="E483" s="2749"/>
      <c r="F483" s="2797"/>
      <c r="G483" s="2749"/>
      <c r="H483" s="2749"/>
      <c r="I483" s="2749"/>
      <c r="J483" s="2749"/>
      <c r="K483" s="2749"/>
      <c r="L483" s="2749"/>
      <c r="M483" s="2749"/>
      <c r="N483" s="2749"/>
      <c r="O483" s="2749"/>
      <c r="P483" s="2749"/>
      <c r="Q483" s="2749"/>
      <c r="R483" s="2749"/>
    </row>
    <row r="484" spans="5:18">
      <c r="E484" s="2749"/>
      <c r="F484" s="2797"/>
      <c r="G484" s="2749"/>
      <c r="H484" s="2749"/>
      <c r="I484" s="2749"/>
      <c r="J484" s="2749"/>
      <c r="K484" s="2749"/>
      <c r="L484" s="2749"/>
      <c r="M484" s="2749"/>
      <c r="N484" s="2749"/>
      <c r="O484" s="2749"/>
      <c r="P484" s="2749"/>
      <c r="Q484" s="2749"/>
      <c r="R484" s="2749"/>
    </row>
    <row r="485" spans="5:18">
      <c r="E485" s="2749"/>
      <c r="F485" s="2797"/>
      <c r="G485" s="2749"/>
      <c r="H485" s="2749"/>
      <c r="I485" s="2749"/>
      <c r="J485" s="2749"/>
      <c r="K485" s="2749"/>
      <c r="L485" s="2749"/>
      <c r="M485" s="2749"/>
      <c r="N485" s="2749"/>
      <c r="O485" s="2749"/>
      <c r="P485" s="2749"/>
      <c r="Q485" s="2749"/>
      <c r="R485" s="2749"/>
    </row>
    <row r="486" spans="5:18">
      <c r="E486" s="2749"/>
      <c r="F486" s="2797"/>
      <c r="G486" s="2749"/>
      <c r="H486" s="2749"/>
      <c r="I486" s="2749"/>
      <c r="J486" s="2749"/>
      <c r="K486" s="2749"/>
      <c r="L486" s="2749"/>
      <c r="M486" s="2749"/>
      <c r="N486" s="2749"/>
      <c r="O486" s="2749"/>
      <c r="P486" s="2749"/>
      <c r="Q486" s="2749"/>
      <c r="R486" s="2749"/>
    </row>
    <row r="487" spans="5:18">
      <c r="E487" s="2749"/>
      <c r="F487" s="2797"/>
      <c r="G487" s="2749"/>
      <c r="H487" s="2749"/>
      <c r="I487" s="2749"/>
      <c r="J487" s="2749"/>
      <c r="K487" s="2749"/>
      <c r="L487" s="2749"/>
      <c r="M487" s="2749"/>
      <c r="N487" s="2749"/>
      <c r="O487" s="2749"/>
      <c r="P487" s="2749"/>
      <c r="Q487" s="2749"/>
      <c r="R487" s="2749"/>
    </row>
    <row r="488" spans="5:18">
      <c r="E488" s="2749"/>
      <c r="F488" s="2797"/>
      <c r="G488" s="2749"/>
      <c r="H488" s="2749"/>
      <c r="I488" s="2749"/>
      <c r="J488" s="2749"/>
      <c r="K488" s="2749"/>
      <c r="L488" s="2749"/>
      <c r="M488" s="2749"/>
      <c r="N488" s="2749"/>
      <c r="O488" s="2749"/>
      <c r="P488" s="2749"/>
      <c r="Q488" s="2749"/>
      <c r="R488" s="2749"/>
    </row>
    <row r="489" spans="5:18">
      <c r="E489" s="2749"/>
      <c r="F489" s="2797"/>
      <c r="G489" s="2749"/>
      <c r="H489" s="2749"/>
      <c r="I489" s="2749"/>
      <c r="J489" s="2749"/>
      <c r="K489" s="2749"/>
      <c r="L489" s="2749"/>
      <c r="M489" s="2749"/>
      <c r="N489" s="2749"/>
      <c r="O489" s="2749"/>
      <c r="P489" s="2749"/>
      <c r="Q489" s="2749"/>
      <c r="R489" s="2749"/>
    </row>
    <row r="490" spans="5:18">
      <c r="E490" s="2749"/>
      <c r="F490" s="2797"/>
      <c r="G490" s="2749"/>
      <c r="H490" s="2749"/>
      <c r="I490" s="2749"/>
      <c r="J490" s="2749"/>
      <c r="K490" s="2749"/>
      <c r="L490" s="2749"/>
      <c r="M490" s="2749"/>
      <c r="N490" s="2749"/>
      <c r="O490" s="2749"/>
      <c r="P490" s="2749"/>
      <c r="Q490" s="2749"/>
      <c r="R490" s="2749"/>
    </row>
    <row r="491" spans="5:18">
      <c r="E491" s="2749"/>
      <c r="F491" s="2797"/>
      <c r="G491" s="2749"/>
      <c r="H491" s="2749"/>
      <c r="I491" s="2749"/>
      <c r="J491" s="2749"/>
      <c r="K491" s="2749"/>
      <c r="L491" s="2749"/>
      <c r="M491" s="2749"/>
      <c r="N491" s="2749"/>
      <c r="O491" s="2749"/>
      <c r="P491" s="2749"/>
      <c r="Q491" s="2749"/>
      <c r="R491" s="2749"/>
    </row>
    <row r="492" spans="5:18">
      <c r="E492" s="2749"/>
      <c r="F492" s="2797"/>
      <c r="G492" s="2749"/>
      <c r="H492" s="2749"/>
      <c r="I492" s="2749"/>
      <c r="J492" s="2749"/>
      <c r="K492" s="2749"/>
      <c r="L492" s="2749"/>
      <c r="M492" s="2749"/>
      <c r="N492" s="2749"/>
      <c r="O492" s="2749"/>
      <c r="P492" s="2749"/>
      <c r="Q492" s="2749"/>
      <c r="R492" s="2749"/>
    </row>
    <row r="493" spans="5:18">
      <c r="E493" s="2749"/>
      <c r="F493" s="2797"/>
      <c r="G493" s="2749"/>
      <c r="H493" s="2749"/>
      <c r="I493" s="2749"/>
      <c r="J493" s="2749"/>
      <c r="K493" s="2749"/>
      <c r="L493" s="2749"/>
      <c r="M493" s="2749"/>
      <c r="N493" s="2749"/>
      <c r="O493" s="2749"/>
      <c r="P493" s="2749"/>
      <c r="Q493" s="2749"/>
      <c r="R493" s="2749"/>
    </row>
    <row r="494" spans="5:18">
      <c r="E494" s="2749"/>
      <c r="F494" s="2797"/>
      <c r="G494" s="2749"/>
      <c r="H494" s="2749"/>
      <c r="I494" s="2749"/>
      <c r="J494" s="2749"/>
      <c r="K494" s="2749"/>
      <c r="L494" s="2749"/>
      <c r="M494" s="2749"/>
      <c r="N494" s="2749"/>
      <c r="O494" s="2749"/>
      <c r="P494" s="2749"/>
      <c r="Q494" s="2749"/>
      <c r="R494" s="2749"/>
    </row>
    <row r="495" spans="5:18">
      <c r="E495" s="2749"/>
      <c r="F495" s="2797"/>
      <c r="G495" s="2749"/>
      <c r="H495" s="2749"/>
      <c r="I495" s="2749"/>
      <c r="J495" s="2749"/>
      <c r="K495" s="2749"/>
      <c r="L495" s="2749"/>
      <c r="M495" s="2749"/>
      <c r="N495" s="2749"/>
      <c r="O495" s="2749"/>
      <c r="P495" s="2749"/>
      <c r="Q495" s="2749"/>
      <c r="R495" s="2749"/>
    </row>
    <row r="496" spans="5:18">
      <c r="E496" s="2749"/>
      <c r="F496" s="2797"/>
      <c r="G496" s="2749"/>
      <c r="H496" s="2749"/>
      <c r="I496" s="2749"/>
      <c r="J496" s="2749"/>
      <c r="K496" s="2749"/>
      <c r="L496" s="2749"/>
      <c r="M496" s="2749"/>
      <c r="N496" s="2749"/>
      <c r="O496" s="2749"/>
      <c r="P496" s="2749"/>
      <c r="Q496" s="2749"/>
      <c r="R496" s="2749"/>
    </row>
    <row r="497" spans="5:18">
      <c r="E497" s="2749"/>
      <c r="F497" s="2797"/>
      <c r="G497" s="2749"/>
      <c r="H497" s="2749"/>
      <c r="I497" s="2749"/>
      <c r="J497" s="2749"/>
      <c r="K497" s="2749"/>
      <c r="L497" s="2749"/>
      <c r="M497" s="2749"/>
      <c r="N497" s="2749"/>
      <c r="O497" s="2749"/>
      <c r="P497" s="2749"/>
      <c r="Q497" s="2749"/>
      <c r="R497" s="2749"/>
    </row>
    <row r="498" spans="5:18">
      <c r="E498" s="2749"/>
      <c r="F498" s="2797"/>
      <c r="G498" s="2749"/>
      <c r="H498" s="2749"/>
      <c r="I498" s="2749"/>
      <c r="J498" s="2749"/>
      <c r="K498" s="2749"/>
      <c r="L498" s="2749"/>
      <c r="M498" s="2749"/>
      <c r="N498" s="2749"/>
      <c r="O498" s="2749"/>
      <c r="P498" s="2749"/>
      <c r="Q498" s="2749"/>
      <c r="R498" s="2749"/>
    </row>
    <row r="499" spans="5:18">
      <c r="E499" s="2749"/>
      <c r="F499" s="2797"/>
      <c r="G499" s="2749"/>
      <c r="H499" s="2749"/>
      <c r="I499" s="2749"/>
      <c r="J499" s="2749"/>
      <c r="K499" s="2749"/>
      <c r="L499" s="2749"/>
      <c r="M499" s="2749"/>
      <c r="N499" s="2749"/>
      <c r="O499" s="2749"/>
      <c r="P499" s="2749"/>
      <c r="Q499" s="2749"/>
      <c r="R499" s="2749"/>
    </row>
    <row r="500" spans="5:18">
      <c r="E500" s="2749"/>
      <c r="F500" s="2797"/>
      <c r="G500" s="2749"/>
      <c r="H500" s="2749"/>
      <c r="I500" s="2749"/>
      <c r="J500" s="2749"/>
      <c r="K500" s="2749"/>
      <c r="L500" s="2749"/>
      <c r="M500" s="2749"/>
      <c r="N500" s="2749"/>
      <c r="O500" s="2749"/>
      <c r="P500" s="2749"/>
      <c r="Q500" s="2749"/>
      <c r="R500" s="2749"/>
    </row>
    <row r="501" spans="5:18">
      <c r="E501" s="2749"/>
      <c r="F501" s="2797"/>
      <c r="G501" s="2749"/>
      <c r="H501" s="2749"/>
      <c r="I501" s="2749"/>
      <c r="J501" s="2749"/>
      <c r="K501" s="2749"/>
      <c r="L501" s="2749"/>
      <c r="M501" s="2749"/>
      <c r="N501" s="2749"/>
      <c r="O501" s="2749"/>
      <c r="P501" s="2749"/>
      <c r="Q501" s="2749"/>
      <c r="R501" s="2749"/>
    </row>
    <row r="502" spans="5:18">
      <c r="E502" s="2749"/>
      <c r="F502" s="2797"/>
      <c r="G502" s="2749"/>
      <c r="H502" s="2749"/>
      <c r="I502" s="2749"/>
      <c r="J502" s="2749"/>
      <c r="K502" s="2749"/>
      <c r="L502" s="2749"/>
      <c r="M502" s="2749"/>
      <c r="N502" s="2749"/>
      <c r="O502" s="2749"/>
      <c r="P502" s="2749"/>
      <c r="Q502" s="2749"/>
      <c r="R502" s="2749"/>
    </row>
    <row r="503" spans="5:18">
      <c r="E503" s="2749"/>
      <c r="F503" s="2797"/>
      <c r="G503" s="2749"/>
      <c r="H503" s="2749"/>
      <c r="I503" s="2749"/>
      <c r="J503" s="2749"/>
      <c r="K503" s="2749"/>
      <c r="L503" s="2749"/>
      <c r="M503" s="2749"/>
      <c r="N503" s="2749"/>
      <c r="O503" s="2749"/>
      <c r="P503" s="2749"/>
      <c r="Q503" s="2749"/>
      <c r="R503" s="2749"/>
    </row>
    <row r="504" spans="5:18">
      <c r="E504" s="2749"/>
      <c r="F504" s="2797"/>
      <c r="G504" s="2749"/>
      <c r="H504" s="2749"/>
      <c r="I504" s="2749"/>
      <c r="J504" s="2749"/>
      <c r="K504" s="2749"/>
      <c r="L504" s="2749"/>
      <c r="M504" s="2749"/>
      <c r="N504" s="2749"/>
      <c r="O504" s="2749"/>
      <c r="P504" s="2749"/>
      <c r="Q504" s="2749"/>
      <c r="R504" s="2749"/>
    </row>
    <row r="505" spans="5:18">
      <c r="E505" s="2749"/>
      <c r="F505" s="2797"/>
      <c r="G505" s="2749"/>
      <c r="H505" s="2749"/>
      <c r="I505" s="2749"/>
      <c r="J505" s="2749"/>
      <c r="K505" s="2749"/>
      <c r="L505" s="2749"/>
      <c r="M505" s="2749"/>
      <c r="N505" s="2749"/>
      <c r="O505" s="2749"/>
      <c r="P505" s="2749"/>
      <c r="Q505" s="2749"/>
      <c r="R505" s="2749"/>
    </row>
    <row r="506" spans="5:18">
      <c r="E506" s="2749"/>
      <c r="F506" s="2797"/>
      <c r="G506" s="2749"/>
      <c r="H506" s="2749"/>
      <c r="I506" s="2749"/>
      <c r="J506" s="2749"/>
      <c r="K506" s="2749"/>
      <c r="L506" s="2749"/>
      <c r="M506" s="2749"/>
      <c r="N506" s="2749"/>
      <c r="O506" s="2749"/>
      <c r="P506" s="2749"/>
      <c r="Q506" s="2749"/>
      <c r="R506" s="2749"/>
    </row>
    <row r="507" spans="5:18">
      <c r="E507" s="2749"/>
      <c r="F507" s="2797"/>
      <c r="G507" s="2749"/>
      <c r="H507" s="2749"/>
      <c r="I507" s="2749"/>
      <c r="J507" s="2749"/>
      <c r="K507" s="2749"/>
      <c r="L507" s="2749"/>
      <c r="M507" s="2749"/>
      <c r="N507" s="2749"/>
      <c r="O507" s="2749"/>
      <c r="P507" s="2749"/>
      <c r="Q507" s="2749"/>
      <c r="R507" s="2749"/>
    </row>
    <row r="508" spans="5:18">
      <c r="E508" s="2749"/>
      <c r="F508" s="2797"/>
      <c r="G508" s="2749"/>
      <c r="H508" s="2749"/>
      <c r="I508" s="2749"/>
      <c r="J508" s="2749"/>
      <c r="K508" s="2749"/>
      <c r="L508" s="2749"/>
      <c r="M508" s="2749"/>
      <c r="N508" s="2749"/>
      <c r="O508" s="2749"/>
      <c r="P508" s="2749"/>
      <c r="Q508" s="2749"/>
      <c r="R508" s="2749"/>
    </row>
    <row r="509" spans="5:18">
      <c r="E509" s="2749"/>
      <c r="F509" s="2797"/>
      <c r="G509" s="2749"/>
      <c r="H509" s="2749"/>
      <c r="I509" s="2749"/>
      <c r="J509" s="2749"/>
      <c r="K509" s="2749"/>
      <c r="L509" s="2749"/>
      <c r="M509" s="2749"/>
      <c r="N509" s="2749"/>
      <c r="O509" s="2749"/>
      <c r="P509" s="2749"/>
      <c r="Q509" s="2749"/>
      <c r="R509" s="2749"/>
    </row>
    <row r="510" spans="5:18">
      <c r="E510" s="2749"/>
      <c r="F510" s="2797"/>
      <c r="G510" s="2749"/>
      <c r="H510" s="2749"/>
      <c r="I510" s="2749"/>
      <c r="J510" s="2749"/>
      <c r="K510" s="2749"/>
      <c r="L510" s="2749"/>
      <c r="M510" s="2749"/>
      <c r="N510" s="2749"/>
      <c r="O510" s="2749"/>
      <c r="P510" s="2749"/>
      <c r="Q510" s="2749"/>
      <c r="R510" s="2749"/>
    </row>
    <row r="511" spans="5:18">
      <c r="E511" s="2749"/>
      <c r="F511" s="2797"/>
      <c r="G511" s="2749"/>
      <c r="H511" s="2749"/>
      <c r="I511" s="2749"/>
      <c r="J511" s="2749"/>
      <c r="K511" s="2749"/>
      <c r="L511" s="2749"/>
      <c r="M511" s="2749"/>
      <c r="N511" s="2749"/>
      <c r="O511" s="2749"/>
      <c r="P511" s="2749"/>
      <c r="Q511" s="2749"/>
      <c r="R511" s="2749"/>
    </row>
    <row r="512" spans="5:18">
      <c r="E512" s="2749"/>
      <c r="F512" s="2797"/>
      <c r="G512" s="2749"/>
      <c r="H512" s="2749"/>
      <c r="I512" s="2749"/>
      <c r="J512" s="2749"/>
      <c r="K512" s="2749"/>
      <c r="L512" s="2749"/>
      <c r="M512" s="2749"/>
      <c r="N512" s="2749"/>
      <c r="O512" s="2749"/>
      <c r="P512" s="2749"/>
      <c r="Q512" s="2749"/>
      <c r="R512" s="2749"/>
    </row>
    <row r="513" spans="5:18">
      <c r="E513" s="2749"/>
      <c r="F513" s="2797"/>
      <c r="G513" s="2749"/>
      <c r="H513" s="2749"/>
      <c r="I513" s="2749"/>
      <c r="J513" s="2749"/>
      <c r="K513" s="2749"/>
      <c r="L513" s="2749"/>
      <c r="M513" s="2749"/>
      <c r="N513" s="2749"/>
      <c r="O513" s="2749"/>
      <c r="P513" s="2749"/>
      <c r="Q513" s="2749"/>
      <c r="R513" s="2749"/>
    </row>
    <row r="514" spans="5:18">
      <c r="E514" s="2749"/>
      <c r="F514" s="2797"/>
      <c r="G514" s="2749"/>
      <c r="H514" s="2749"/>
      <c r="I514" s="2749"/>
      <c r="J514" s="2749"/>
      <c r="K514" s="2749"/>
      <c r="L514" s="2749"/>
      <c r="M514" s="2749"/>
      <c r="N514" s="2749"/>
      <c r="O514" s="2749"/>
      <c r="P514" s="2749"/>
      <c r="Q514" s="2749"/>
      <c r="R514" s="2749"/>
    </row>
    <row r="515" spans="5:18">
      <c r="E515" s="2749"/>
      <c r="F515" s="2797"/>
      <c r="G515" s="2749"/>
      <c r="H515" s="2749"/>
      <c r="I515" s="2749"/>
      <c r="J515" s="2749"/>
      <c r="K515" s="2749"/>
      <c r="L515" s="2749"/>
      <c r="M515" s="2749"/>
      <c r="N515" s="2749"/>
      <c r="O515" s="2749"/>
      <c r="P515" s="2749"/>
      <c r="Q515" s="2749"/>
      <c r="R515" s="2749"/>
    </row>
    <row r="516" spans="5:18">
      <c r="E516" s="2749"/>
      <c r="F516" s="2797"/>
      <c r="G516" s="2749"/>
      <c r="H516" s="2749"/>
      <c r="I516" s="2749"/>
      <c r="J516" s="2749"/>
      <c r="K516" s="2749"/>
      <c r="L516" s="2749"/>
      <c r="M516" s="2749"/>
      <c r="N516" s="2749"/>
      <c r="O516" s="2749"/>
      <c r="P516" s="2749"/>
      <c r="Q516" s="2749"/>
      <c r="R516" s="2749"/>
    </row>
    <row r="517" spans="5:18">
      <c r="E517" s="2749"/>
      <c r="F517" s="2797"/>
      <c r="G517" s="2749"/>
      <c r="H517" s="2749"/>
      <c r="I517" s="2749"/>
      <c r="J517" s="2749"/>
      <c r="K517" s="2749"/>
      <c r="L517" s="2749"/>
      <c r="M517" s="2749"/>
      <c r="N517" s="2749"/>
      <c r="O517" s="2749"/>
      <c r="P517" s="2749"/>
      <c r="Q517" s="2749"/>
      <c r="R517" s="2749"/>
    </row>
    <row r="518" spans="5:18">
      <c r="E518" s="2749"/>
      <c r="F518" s="2797"/>
      <c r="G518" s="2749"/>
      <c r="H518" s="2749"/>
      <c r="I518" s="2749"/>
      <c r="J518" s="2749"/>
      <c r="K518" s="2749"/>
      <c r="L518" s="2749"/>
      <c r="M518" s="2749"/>
      <c r="N518" s="2749"/>
      <c r="O518" s="2749"/>
      <c r="P518" s="2749"/>
      <c r="Q518" s="2749"/>
      <c r="R518" s="2749"/>
    </row>
    <row r="519" spans="5:18">
      <c r="E519" s="2749"/>
      <c r="F519" s="2797"/>
      <c r="G519" s="2749"/>
      <c r="H519" s="2749"/>
      <c r="I519" s="2749"/>
      <c r="J519" s="2749"/>
      <c r="K519" s="2749"/>
      <c r="L519" s="2749"/>
      <c r="M519" s="2749"/>
      <c r="N519" s="2749"/>
      <c r="O519" s="2749"/>
      <c r="P519" s="2749"/>
      <c r="Q519" s="2749"/>
      <c r="R519" s="2749"/>
    </row>
    <row r="520" spans="5:18">
      <c r="E520" s="2749"/>
      <c r="F520" s="2797"/>
      <c r="G520" s="2749"/>
      <c r="H520" s="2749"/>
      <c r="I520" s="2749"/>
      <c r="J520" s="2749"/>
      <c r="K520" s="2749"/>
      <c r="L520" s="2749"/>
      <c r="M520" s="2749"/>
      <c r="N520" s="2749"/>
      <c r="O520" s="2749"/>
      <c r="P520" s="2749"/>
      <c r="Q520" s="2749"/>
      <c r="R520" s="2749"/>
    </row>
    <row r="521" spans="5:18">
      <c r="E521" s="2749"/>
      <c r="F521" s="2797"/>
      <c r="G521" s="2749"/>
      <c r="H521" s="2749"/>
      <c r="I521" s="2749"/>
      <c r="J521" s="2749"/>
      <c r="K521" s="2749"/>
      <c r="L521" s="2749"/>
      <c r="M521" s="2749"/>
      <c r="N521" s="2749"/>
      <c r="O521" s="2749"/>
      <c r="P521" s="2749"/>
      <c r="Q521" s="2749"/>
      <c r="R521" s="2749"/>
    </row>
    <row r="522" spans="5:18">
      <c r="E522" s="2749"/>
      <c r="F522" s="2797"/>
      <c r="G522" s="2749"/>
      <c r="H522" s="2749"/>
      <c r="I522" s="2749"/>
      <c r="J522" s="2749"/>
      <c r="K522" s="2749"/>
      <c r="L522" s="2749"/>
      <c r="M522" s="2749"/>
      <c r="N522" s="2749"/>
      <c r="O522" s="2749"/>
      <c r="P522" s="2749"/>
      <c r="Q522" s="2749"/>
      <c r="R522" s="2749"/>
    </row>
    <row r="523" spans="5:18">
      <c r="E523" s="2749"/>
      <c r="F523" s="2797"/>
      <c r="G523" s="2749"/>
      <c r="H523" s="2749"/>
      <c r="I523" s="2749"/>
      <c r="J523" s="2749"/>
      <c r="K523" s="2749"/>
      <c r="L523" s="2749"/>
      <c r="M523" s="2749"/>
      <c r="N523" s="2749"/>
      <c r="O523" s="2749"/>
      <c r="P523" s="2749"/>
      <c r="Q523" s="2749"/>
      <c r="R523" s="2749"/>
    </row>
    <row r="524" spans="5:18">
      <c r="E524" s="2749"/>
      <c r="F524" s="2797"/>
      <c r="G524" s="2749"/>
      <c r="H524" s="2749"/>
      <c r="I524" s="2749"/>
      <c r="J524" s="2749"/>
      <c r="K524" s="2749"/>
      <c r="L524" s="2749"/>
      <c r="M524" s="2749"/>
      <c r="N524" s="2749"/>
      <c r="O524" s="2749"/>
      <c r="P524" s="2749"/>
      <c r="Q524" s="2749"/>
      <c r="R524" s="2749"/>
    </row>
    <row r="525" spans="5:18">
      <c r="E525" s="2749"/>
      <c r="F525" s="2797"/>
      <c r="G525" s="2749"/>
      <c r="H525" s="2749"/>
      <c r="I525" s="2749"/>
      <c r="J525" s="2749"/>
      <c r="K525" s="2749"/>
      <c r="L525" s="2749"/>
      <c r="M525" s="2749"/>
      <c r="N525" s="2749"/>
      <c r="O525" s="2749"/>
      <c r="P525" s="2749"/>
      <c r="Q525" s="2749"/>
      <c r="R525" s="2749"/>
    </row>
    <row r="526" spans="5:18">
      <c r="E526" s="2749"/>
      <c r="F526" s="2797"/>
      <c r="G526" s="2749"/>
      <c r="H526" s="2749"/>
      <c r="I526" s="2749"/>
      <c r="J526" s="2749"/>
      <c r="K526" s="2749"/>
      <c r="L526" s="2749"/>
      <c r="M526" s="2749"/>
      <c r="N526" s="2749"/>
      <c r="O526" s="2749"/>
      <c r="P526" s="2749"/>
      <c r="Q526" s="2749"/>
      <c r="R526" s="2749"/>
    </row>
    <row r="527" spans="5:18">
      <c r="E527" s="2749"/>
      <c r="F527" s="2797"/>
      <c r="G527" s="2749"/>
      <c r="H527" s="2749"/>
      <c r="I527" s="2749"/>
      <c r="J527" s="2749"/>
      <c r="K527" s="2749"/>
      <c r="L527" s="2749"/>
      <c r="M527" s="2749"/>
      <c r="N527" s="2749"/>
      <c r="O527" s="2749"/>
      <c r="P527" s="2749"/>
      <c r="Q527" s="2749"/>
      <c r="R527" s="2749"/>
    </row>
    <row r="528" spans="5:18">
      <c r="E528" s="2749"/>
      <c r="F528" s="2797"/>
      <c r="G528" s="2749"/>
      <c r="H528" s="2749"/>
      <c r="I528" s="2749"/>
      <c r="J528" s="2749"/>
      <c r="K528" s="2749"/>
      <c r="L528" s="2749"/>
      <c r="M528" s="2749"/>
      <c r="N528" s="2749"/>
      <c r="O528" s="2749"/>
      <c r="P528" s="2749"/>
      <c r="Q528" s="2749"/>
      <c r="R528" s="2749"/>
    </row>
    <row r="529" spans="5:18">
      <c r="E529" s="2749"/>
      <c r="F529" s="2797"/>
      <c r="G529" s="2749"/>
      <c r="H529" s="2749"/>
      <c r="I529" s="2749"/>
      <c r="J529" s="2749"/>
      <c r="K529" s="2749"/>
      <c r="L529" s="2749"/>
      <c r="M529" s="2749"/>
      <c r="N529" s="2749"/>
      <c r="O529" s="2749"/>
      <c r="P529" s="2749"/>
      <c r="Q529" s="2749"/>
      <c r="R529" s="2749"/>
    </row>
    <row r="530" spans="5:18">
      <c r="E530" s="2749"/>
      <c r="F530" s="2797"/>
      <c r="G530" s="2749"/>
      <c r="H530" s="2749"/>
      <c r="I530" s="2749"/>
      <c r="J530" s="2749"/>
      <c r="K530" s="2749"/>
      <c r="L530" s="2749"/>
      <c r="M530" s="2749"/>
      <c r="N530" s="2749"/>
      <c r="O530" s="2749"/>
      <c r="P530" s="2749"/>
      <c r="Q530" s="2749"/>
      <c r="R530" s="2749"/>
    </row>
    <row r="531" spans="5:18">
      <c r="E531" s="2749"/>
      <c r="F531" s="2797"/>
      <c r="G531" s="2749"/>
      <c r="H531" s="2749"/>
      <c r="I531" s="2749"/>
      <c r="J531" s="2749"/>
      <c r="K531" s="2749"/>
      <c r="L531" s="2749"/>
      <c r="M531" s="2749"/>
      <c r="N531" s="2749"/>
      <c r="O531" s="2749"/>
      <c r="P531" s="2749"/>
      <c r="Q531" s="2749"/>
      <c r="R531" s="2749"/>
    </row>
    <row r="532" spans="5:18">
      <c r="E532" s="2749"/>
      <c r="F532" s="2797"/>
      <c r="G532" s="2749"/>
      <c r="H532" s="2749"/>
      <c r="I532" s="2749"/>
      <c r="J532" s="2749"/>
      <c r="K532" s="2749"/>
      <c r="L532" s="2749"/>
      <c r="M532" s="2749"/>
      <c r="N532" s="2749"/>
      <c r="O532" s="2749"/>
      <c r="P532" s="2749"/>
      <c r="Q532" s="2749"/>
      <c r="R532" s="2749"/>
    </row>
    <row r="533" spans="5:18">
      <c r="E533" s="2749"/>
      <c r="F533" s="2797"/>
      <c r="G533" s="2749"/>
      <c r="H533" s="2749"/>
      <c r="I533" s="2749"/>
      <c r="J533" s="2749"/>
      <c r="K533" s="2749"/>
      <c r="L533" s="2749"/>
      <c r="M533" s="2749"/>
      <c r="N533" s="2749"/>
      <c r="O533" s="2749"/>
      <c r="P533" s="2749"/>
      <c r="Q533" s="2749"/>
      <c r="R533" s="2749"/>
    </row>
    <row r="534" spans="5:18">
      <c r="E534" s="2749"/>
      <c r="F534" s="2797"/>
      <c r="G534" s="2749"/>
      <c r="H534" s="2749"/>
      <c r="I534" s="2749"/>
      <c r="J534" s="2749"/>
      <c r="K534" s="2749"/>
      <c r="L534" s="2749"/>
      <c r="M534" s="2749"/>
      <c r="N534" s="2749"/>
      <c r="O534" s="2749"/>
      <c r="P534" s="2749"/>
      <c r="Q534" s="2749"/>
      <c r="R534" s="2749"/>
    </row>
    <row r="535" spans="5:18">
      <c r="E535" s="2749"/>
      <c r="F535" s="2797"/>
      <c r="G535" s="2749"/>
      <c r="H535" s="2749"/>
      <c r="I535" s="2749"/>
      <c r="J535" s="2749"/>
      <c r="K535" s="2749"/>
      <c r="L535" s="2749"/>
      <c r="M535" s="2749"/>
      <c r="N535" s="2749"/>
      <c r="O535" s="2749"/>
      <c r="P535" s="2749"/>
      <c r="Q535" s="2749"/>
      <c r="R535" s="2749"/>
    </row>
    <row r="536" spans="5:18">
      <c r="E536" s="2749"/>
      <c r="F536" s="2797"/>
      <c r="G536" s="2749"/>
      <c r="H536" s="2749"/>
      <c r="I536" s="2749"/>
      <c r="J536" s="2749"/>
      <c r="K536" s="2749"/>
      <c r="L536" s="2749"/>
      <c r="M536" s="2749"/>
      <c r="N536" s="2749"/>
      <c r="O536" s="2749"/>
      <c r="P536" s="2749"/>
      <c r="Q536" s="2749"/>
      <c r="R536" s="2749"/>
    </row>
    <row r="537" spans="5:18">
      <c r="E537" s="2749"/>
      <c r="F537" s="2797"/>
      <c r="G537" s="2749"/>
      <c r="H537" s="2749"/>
      <c r="I537" s="2749"/>
      <c r="J537" s="2749"/>
      <c r="K537" s="2749"/>
      <c r="L537" s="2749"/>
      <c r="M537" s="2749"/>
      <c r="N537" s="2749"/>
      <c r="O537" s="2749"/>
      <c r="P537" s="2749"/>
      <c r="Q537" s="2749"/>
      <c r="R537" s="2749"/>
    </row>
    <row r="538" spans="5:18">
      <c r="E538" s="2749"/>
      <c r="F538" s="2797"/>
      <c r="G538" s="2749"/>
      <c r="H538" s="2749"/>
      <c r="I538" s="2749"/>
      <c r="J538" s="2749"/>
      <c r="K538" s="2749"/>
      <c r="L538" s="2749"/>
      <c r="M538" s="2749"/>
      <c r="N538" s="2749"/>
      <c r="O538" s="2749"/>
      <c r="P538" s="2749"/>
      <c r="Q538" s="2749"/>
      <c r="R538" s="2749"/>
    </row>
    <row r="539" spans="5:18">
      <c r="E539" s="2749"/>
      <c r="F539" s="2797"/>
      <c r="G539" s="2749"/>
      <c r="H539" s="2749"/>
      <c r="I539" s="2749"/>
      <c r="J539" s="2749"/>
      <c r="K539" s="2749"/>
      <c r="L539" s="2749"/>
      <c r="M539" s="2749"/>
      <c r="N539" s="2749"/>
      <c r="O539" s="2749"/>
      <c r="P539" s="2749"/>
      <c r="Q539" s="2749"/>
      <c r="R539" s="2749"/>
    </row>
    <row r="540" spans="5:18">
      <c r="E540" s="2749"/>
      <c r="F540" s="2797"/>
      <c r="G540" s="2749"/>
      <c r="H540" s="2749"/>
      <c r="I540" s="2749"/>
      <c r="J540" s="2749"/>
      <c r="K540" s="2749"/>
      <c r="L540" s="2749"/>
      <c r="M540" s="2749"/>
      <c r="N540" s="2749"/>
      <c r="O540" s="2749"/>
      <c r="P540" s="2749"/>
      <c r="Q540" s="2749"/>
      <c r="R540" s="2749"/>
    </row>
    <row r="541" spans="5:18">
      <c r="E541" s="2749"/>
      <c r="F541" s="2797"/>
      <c r="G541" s="2749"/>
      <c r="H541" s="2749"/>
      <c r="I541" s="2749"/>
      <c r="J541" s="2749"/>
      <c r="K541" s="2749"/>
      <c r="L541" s="2749"/>
      <c r="M541" s="2749"/>
      <c r="N541" s="2749"/>
      <c r="O541" s="2749"/>
      <c r="P541" s="2749"/>
      <c r="Q541" s="2749"/>
      <c r="R541" s="2749"/>
    </row>
    <row r="542" spans="5:18">
      <c r="E542" s="2749"/>
      <c r="F542" s="2797"/>
      <c r="G542" s="2749"/>
      <c r="H542" s="2749"/>
      <c r="I542" s="2749"/>
      <c r="J542" s="2749"/>
      <c r="K542" s="2749"/>
      <c r="L542" s="2749"/>
      <c r="M542" s="2749"/>
      <c r="N542" s="2749"/>
      <c r="O542" s="2749"/>
      <c r="P542" s="2749"/>
      <c r="Q542" s="2749"/>
      <c r="R542" s="2749"/>
    </row>
    <row r="543" spans="5:18">
      <c r="E543" s="2749"/>
      <c r="F543" s="2797"/>
      <c r="G543" s="2749"/>
      <c r="H543" s="2749"/>
      <c r="I543" s="2749"/>
      <c r="J543" s="2749"/>
      <c r="K543" s="2749"/>
      <c r="L543" s="2749"/>
      <c r="M543" s="2749"/>
      <c r="N543" s="2749"/>
      <c r="O543" s="2749"/>
      <c r="P543" s="2749"/>
      <c r="Q543" s="2749"/>
      <c r="R543" s="2749"/>
    </row>
    <row r="544" spans="5:18">
      <c r="E544" s="2749"/>
      <c r="F544" s="2797"/>
      <c r="G544" s="2749"/>
      <c r="H544" s="2749"/>
      <c r="I544" s="2749"/>
      <c r="J544" s="2749"/>
      <c r="K544" s="2749"/>
      <c r="L544" s="2749"/>
      <c r="M544" s="2749"/>
      <c r="N544" s="2749"/>
      <c r="O544" s="2749"/>
      <c r="P544" s="2749"/>
      <c r="Q544" s="2749"/>
      <c r="R544" s="2749"/>
    </row>
    <row r="545" spans="5:18">
      <c r="E545" s="2749"/>
      <c r="F545" s="2797"/>
      <c r="G545" s="2749"/>
      <c r="H545" s="2749"/>
      <c r="I545" s="2749"/>
      <c r="J545" s="2749"/>
      <c r="K545" s="2749"/>
      <c r="L545" s="2749"/>
      <c r="M545" s="2749"/>
      <c r="N545" s="2749"/>
      <c r="O545" s="2749"/>
      <c r="P545" s="2749"/>
      <c r="Q545" s="2749"/>
      <c r="R545" s="2749"/>
    </row>
    <row r="546" spans="5:18">
      <c r="E546" s="2749"/>
      <c r="F546" s="2797"/>
      <c r="G546" s="2749"/>
      <c r="H546" s="2749"/>
      <c r="I546" s="2749"/>
      <c r="J546" s="2749"/>
      <c r="K546" s="2749"/>
      <c r="L546" s="2749"/>
      <c r="M546" s="2749"/>
      <c r="N546" s="2749"/>
      <c r="O546" s="2749"/>
      <c r="P546" s="2749"/>
      <c r="Q546" s="2749"/>
      <c r="R546" s="2749"/>
    </row>
    <row r="547" spans="5:18">
      <c r="E547" s="2749"/>
      <c r="F547" s="2797"/>
      <c r="G547" s="2749"/>
      <c r="H547" s="2749"/>
      <c r="I547" s="2749"/>
      <c r="J547" s="2749"/>
      <c r="K547" s="2749"/>
      <c r="L547" s="2749"/>
      <c r="M547" s="2749"/>
      <c r="N547" s="2749"/>
      <c r="O547" s="2749"/>
      <c r="P547" s="2749"/>
      <c r="Q547" s="2749"/>
      <c r="R547" s="2749"/>
    </row>
    <row r="548" spans="5:18">
      <c r="E548" s="2749"/>
      <c r="F548" s="2797"/>
      <c r="G548" s="2749"/>
      <c r="H548" s="2749"/>
      <c r="I548" s="2749"/>
      <c r="J548" s="2749"/>
      <c r="K548" s="2749"/>
      <c r="L548" s="2749"/>
      <c r="M548" s="2749"/>
      <c r="N548" s="2749"/>
      <c r="O548" s="2749"/>
      <c r="P548" s="2749"/>
      <c r="Q548" s="2749"/>
      <c r="R548" s="2749"/>
    </row>
    <row r="549" spans="5:18">
      <c r="E549" s="2749"/>
      <c r="F549" s="2797"/>
      <c r="G549" s="2749"/>
      <c r="H549" s="2749"/>
      <c r="I549" s="2749"/>
      <c r="J549" s="2749"/>
      <c r="K549" s="2749"/>
      <c r="L549" s="2749"/>
      <c r="M549" s="2749"/>
      <c r="N549" s="2749"/>
      <c r="O549" s="2749"/>
      <c r="P549" s="2749"/>
      <c r="Q549" s="2749"/>
      <c r="R549" s="2749"/>
    </row>
    <row r="550" spans="5:18">
      <c r="E550" s="2749"/>
      <c r="F550" s="2797"/>
      <c r="G550" s="2749"/>
      <c r="H550" s="2749"/>
      <c r="I550" s="2749"/>
      <c r="J550" s="2749"/>
      <c r="K550" s="2749"/>
      <c r="L550" s="2749"/>
      <c r="M550" s="2749"/>
      <c r="N550" s="2749"/>
      <c r="O550" s="2749"/>
      <c r="P550" s="2749"/>
      <c r="Q550" s="2749"/>
      <c r="R550" s="2749"/>
    </row>
    <row r="551" spans="5:18">
      <c r="E551" s="2749"/>
      <c r="F551" s="2797"/>
      <c r="G551" s="2749"/>
      <c r="H551" s="2749"/>
      <c r="I551" s="2749"/>
      <c r="J551" s="2749"/>
      <c r="K551" s="2749"/>
      <c r="L551" s="2749"/>
      <c r="M551" s="2749"/>
      <c r="N551" s="2749"/>
      <c r="O551" s="2749"/>
      <c r="P551" s="2749"/>
      <c r="Q551" s="2749"/>
      <c r="R551" s="2749"/>
    </row>
    <row r="552" spans="5:18">
      <c r="E552" s="2749"/>
      <c r="F552" s="2797"/>
      <c r="G552" s="2749"/>
      <c r="H552" s="2749"/>
      <c r="I552" s="2749"/>
      <c r="J552" s="2749"/>
      <c r="K552" s="2749"/>
      <c r="L552" s="2749"/>
      <c r="M552" s="2749"/>
      <c r="N552" s="2749"/>
      <c r="O552" s="2749"/>
      <c r="P552" s="2749"/>
      <c r="Q552" s="2749"/>
      <c r="R552" s="2749"/>
    </row>
    <row r="553" spans="5:18">
      <c r="E553" s="2749"/>
      <c r="F553" s="2797"/>
      <c r="G553" s="2749"/>
      <c r="H553" s="2749"/>
      <c r="I553" s="2749"/>
      <c r="J553" s="2749"/>
      <c r="K553" s="2749"/>
      <c r="L553" s="2749"/>
      <c r="M553" s="2749"/>
      <c r="N553" s="2749"/>
      <c r="O553" s="2749"/>
      <c r="P553" s="2749"/>
      <c r="Q553" s="2749"/>
      <c r="R553" s="2749"/>
    </row>
    <row r="554" spans="5:18">
      <c r="E554" s="2749"/>
      <c r="F554" s="2797"/>
      <c r="G554" s="2749"/>
      <c r="H554" s="2749"/>
      <c r="I554" s="2749"/>
      <c r="J554" s="2749"/>
      <c r="K554" s="2749"/>
      <c r="L554" s="2749"/>
      <c r="M554" s="2749"/>
      <c r="N554" s="2749"/>
      <c r="O554" s="2749"/>
      <c r="P554" s="2749"/>
      <c r="Q554" s="2749"/>
      <c r="R554" s="2749"/>
    </row>
    <row r="555" spans="5:18">
      <c r="E555" s="2749"/>
      <c r="F555" s="2797"/>
      <c r="G555" s="2749"/>
      <c r="H555" s="2749"/>
      <c r="I555" s="2749"/>
      <c r="J555" s="2749"/>
      <c r="K555" s="2749"/>
      <c r="L555" s="2749"/>
      <c r="M555" s="2749"/>
      <c r="N555" s="2749"/>
      <c r="O555" s="2749"/>
      <c r="P555" s="2749"/>
      <c r="Q555" s="2749"/>
      <c r="R555" s="2749"/>
    </row>
    <row r="556" spans="5:18">
      <c r="E556" s="2749"/>
      <c r="F556" s="2797"/>
      <c r="G556" s="2749"/>
      <c r="H556" s="2749"/>
      <c r="I556" s="2749"/>
      <c r="J556" s="2749"/>
      <c r="K556" s="2749"/>
      <c r="L556" s="2749"/>
      <c r="M556" s="2749"/>
      <c r="N556" s="2749"/>
      <c r="O556" s="2749"/>
      <c r="P556" s="2749"/>
      <c r="Q556" s="2749"/>
      <c r="R556" s="2749"/>
    </row>
    <row r="557" spans="5:18">
      <c r="E557" s="2749"/>
      <c r="F557" s="2797"/>
      <c r="G557" s="2749"/>
      <c r="H557" s="2749"/>
      <c r="I557" s="2749"/>
      <c r="J557" s="2749"/>
      <c r="K557" s="2749"/>
      <c r="L557" s="2749"/>
      <c r="M557" s="2749"/>
      <c r="N557" s="2749"/>
      <c r="O557" s="2749"/>
      <c r="P557" s="2749"/>
      <c r="Q557" s="2749"/>
      <c r="R557" s="2749"/>
    </row>
    <row r="558" spans="5:18">
      <c r="E558" s="2749"/>
      <c r="F558" s="2797"/>
      <c r="G558" s="2749"/>
      <c r="H558" s="2749"/>
      <c r="I558" s="2749"/>
      <c r="J558" s="2749"/>
      <c r="K558" s="2749"/>
      <c r="L558" s="2749"/>
      <c r="M558" s="2749"/>
      <c r="N558" s="2749"/>
      <c r="O558" s="2749"/>
      <c r="P558" s="2749"/>
      <c r="Q558" s="2749"/>
      <c r="R558" s="2749"/>
    </row>
    <row r="559" spans="5:18">
      <c r="E559" s="2749"/>
      <c r="F559" s="2797"/>
      <c r="G559" s="2749"/>
      <c r="H559" s="2749"/>
      <c r="I559" s="2749"/>
      <c r="J559" s="2749"/>
      <c r="K559" s="2749"/>
      <c r="L559" s="2749"/>
      <c r="M559" s="2749"/>
      <c r="N559" s="2749"/>
      <c r="O559" s="2749"/>
      <c r="P559" s="2749"/>
      <c r="Q559" s="2749"/>
      <c r="R559" s="2749"/>
    </row>
    <row r="560" spans="5:18">
      <c r="E560" s="2749"/>
      <c r="F560" s="2797"/>
      <c r="G560" s="2749"/>
      <c r="H560" s="2749"/>
      <c r="I560" s="2749"/>
      <c r="J560" s="2749"/>
      <c r="K560" s="2749"/>
      <c r="L560" s="2749"/>
      <c r="M560" s="2749"/>
      <c r="N560" s="2749"/>
      <c r="O560" s="2749"/>
      <c r="P560" s="2749"/>
      <c r="Q560" s="2749"/>
      <c r="R560" s="2749"/>
    </row>
    <row r="561" spans="5:18">
      <c r="E561" s="2749"/>
      <c r="F561" s="2797"/>
      <c r="G561" s="2749"/>
      <c r="H561" s="2749"/>
      <c r="I561" s="2749"/>
      <c r="J561" s="2749"/>
      <c r="K561" s="2749"/>
      <c r="L561" s="2749"/>
      <c r="M561" s="2749"/>
      <c r="N561" s="2749"/>
      <c r="O561" s="2749"/>
      <c r="P561" s="2749"/>
      <c r="Q561" s="2749"/>
      <c r="R561" s="2749"/>
    </row>
    <row r="562" spans="5:18">
      <c r="E562" s="2749"/>
      <c r="F562" s="2797"/>
      <c r="G562" s="2749"/>
      <c r="H562" s="2749"/>
      <c r="I562" s="2749"/>
      <c r="J562" s="2749"/>
      <c r="K562" s="2749"/>
      <c r="L562" s="2749"/>
      <c r="M562" s="2749"/>
      <c r="N562" s="2749"/>
      <c r="O562" s="2749"/>
      <c r="P562" s="2749"/>
      <c r="Q562" s="2749"/>
      <c r="R562" s="2749"/>
    </row>
    <row r="563" spans="5:18">
      <c r="E563" s="2749"/>
      <c r="F563" s="2797"/>
      <c r="G563" s="2749"/>
      <c r="H563" s="2749"/>
      <c r="I563" s="2749"/>
      <c r="J563" s="2749"/>
      <c r="K563" s="2749"/>
      <c r="L563" s="2749"/>
      <c r="M563" s="2749"/>
      <c r="N563" s="2749"/>
      <c r="O563" s="2749"/>
      <c r="P563" s="2749"/>
      <c r="Q563" s="2749"/>
      <c r="R563" s="2749"/>
    </row>
    <row r="564" spans="5:18">
      <c r="E564" s="2749"/>
      <c r="F564" s="2797"/>
      <c r="G564" s="2749"/>
      <c r="H564" s="2749"/>
      <c r="I564" s="2749"/>
      <c r="J564" s="2749"/>
      <c r="K564" s="2749"/>
      <c r="L564" s="2749"/>
      <c r="M564" s="2749"/>
      <c r="N564" s="2749"/>
      <c r="O564" s="2749"/>
      <c r="P564" s="2749"/>
      <c r="Q564" s="2749"/>
      <c r="R564" s="2749"/>
    </row>
    <row r="565" spans="5:18">
      <c r="E565" s="2749"/>
      <c r="F565" s="2797"/>
      <c r="G565" s="2749"/>
      <c r="H565" s="2749"/>
      <c r="I565" s="2749"/>
      <c r="J565" s="2749"/>
      <c r="K565" s="2749"/>
      <c r="L565" s="2749"/>
      <c r="M565" s="2749"/>
      <c r="N565" s="2749"/>
      <c r="O565" s="2749"/>
      <c r="P565" s="2749"/>
      <c r="Q565" s="2749"/>
      <c r="R565" s="2749"/>
    </row>
    <row r="566" spans="5:18">
      <c r="E566" s="2749"/>
      <c r="F566" s="2797"/>
      <c r="G566" s="2749"/>
      <c r="H566" s="2749"/>
      <c r="I566" s="2749"/>
      <c r="J566" s="2749"/>
      <c r="K566" s="2749"/>
      <c r="L566" s="2749"/>
      <c r="M566" s="2749"/>
      <c r="N566" s="2749"/>
      <c r="O566" s="2749"/>
      <c r="P566" s="2749"/>
      <c r="Q566" s="2749"/>
      <c r="R566" s="2749"/>
    </row>
    <row r="567" spans="5:18">
      <c r="E567" s="2749"/>
      <c r="F567" s="2797"/>
      <c r="G567" s="2749"/>
      <c r="H567" s="2749"/>
      <c r="I567" s="2749"/>
      <c r="J567" s="2749"/>
      <c r="K567" s="2749"/>
      <c r="L567" s="2749"/>
      <c r="M567" s="2749"/>
      <c r="N567" s="2749"/>
      <c r="O567" s="2749"/>
      <c r="P567" s="2749"/>
      <c r="Q567" s="2749"/>
      <c r="R567" s="2749"/>
    </row>
    <row r="568" spans="5:18">
      <c r="E568" s="2749"/>
      <c r="F568" s="2797"/>
      <c r="G568" s="2749"/>
      <c r="H568" s="2749"/>
      <c r="I568" s="2749"/>
      <c r="J568" s="2749"/>
      <c r="K568" s="2749"/>
      <c r="L568" s="2749"/>
      <c r="M568" s="2749"/>
      <c r="N568" s="2749"/>
      <c r="O568" s="2749"/>
      <c r="P568" s="2749"/>
      <c r="Q568" s="2749"/>
      <c r="R568" s="2749"/>
    </row>
    <row r="569" spans="5:18">
      <c r="E569" s="2749"/>
      <c r="F569" s="2797"/>
      <c r="G569" s="2749"/>
      <c r="H569" s="2749"/>
      <c r="I569" s="2749"/>
      <c r="J569" s="2749"/>
      <c r="K569" s="2749"/>
      <c r="L569" s="2749"/>
      <c r="M569" s="2749"/>
      <c r="N569" s="2749"/>
      <c r="O569" s="2749"/>
      <c r="P569" s="2749"/>
      <c r="Q569" s="2749"/>
      <c r="R569" s="2749"/>
    </row>
    <row r="570" spans="5:18">
      <c r="E570" s="2749"/>
      <c r="F570" s="2797"/>
      <c r="G570" s="2749"/>
      <c r="H570" s="2749"/>
      <c r="I570" s="2749"/>
      <c r="J570" s="2749"/>
      <c r="K570" s="2749"/>
      <c r="L570" s="2749"/>
      <c r="M570" s="2749"/>
      <c r="N570" s="2749"/>
      <c r="O570" s="2749"/>
      <c r="P570" s="2749"/>
      <c r="Q570" s="2749"/>
      <c r="R570" s="2749"/>
    </row>
    <row r="571" spans="5:18">
      <c r="E571" s="2749"/>
      <c r="F571" s="2797"/>
      <c r="G571" s="2749"/>
      <c r="H571" s="2749"/>
      <c r="I571" s="2749"/>
      <c r="J571" s="2749"/>
      <c r="K571" s="2749"/>
      <c r="L571" s="2749"/>
      <c r="M571" s="2749"/>
      <c r="N571" s="2749"/>
      <c r="O571" s="2749"/>
      <c r="P571" s="2749"/>
      <c r="Q571" s="2749"/>
      <c r="R571" s="2749"/>
    </row>
    <row r="572" spans="5:18">
      <c r="E572" s="2749"/>
      <c r="F572" s="2797"/>
      <c r="G572" s="2749"/>
      <c r="H572" s="2749"/>
      <c r="I572" s="2749"/>
      <c r="J572" s="2749"/>
      <c r="K572" s="2749"/>
      <c r="L572" s="2749"/>
      <c r="M572" s="2749"/>
      <c r="N572" s="2749"/>
      <c r="O572" s="2749"/>
      <c r="P572" s="2749"/>
      <c r="Q572" s="2749"/>
      <c r="R572" s="2749"/>
    </row>
    <row r="573" spans="5:18">
      <c r="E573" s="2749"/>
      <c r="F573" s="2797"/>
      <c r="G573" s="2749"/>
      <c r="H573" s="2749"/>
      <c r="I573" s="2749"/>
      <c r="J573" s="2749"/>
      <c r="K573" s="2749"/>
      <c r="L573" s="2749"/>
      <c r="M573" s="2749"/>
      <c r="N573" s="2749"/>
      <c r="O573" s="2749"/>
      <c r="P573" s="2749"/>
      <c r="Q573" s="2749"/>
      <c r="R573" s="2749"/>
    </row>
    <row r="574" spans="5:18">
      <c r="E574" s="2749"/>
      <c r="F574" s="2797"/>
      <c r="G574" s="2749"/>
      <c r="H574" s="2749"/>
      <c r="I574" s="2749"/>
      <c r="J574" s="2749"/>
      <c r="K574" s="2749"/>
      <c r="L574" s="2749"/>
      <c r="M574" s="2749"/>
      <c r="N574" s="2749"/>
      <c r="O574" s="2749"/>
      <c r="P574" s="2749"/>
      <c r="Q574" s="2749"/>
      <c r="R574" s="2749"/>
    </row>
    <row r="575" spans="5:18">
      <c r="E575" s="2749"/>
      <c r="F575" s="2797"/>
      <c r="G575" s="2749"/>
      <c r="H575" s="2749"/>
      <c r="I575" s="2749"/>
      <c r="J575" s="2749"/>
      <c r="K575" s="2749"/>
      <c r="L575" s="2749"/>
      <c r="M575" s="2749"/>
      <c r="N575" s="2749"/>
      <c r="O575" s="2749"/>
      <c r="P575" s="2749"/>
      <c r="Q575" s="2749"/>
      <c r="R575" s="2749"/>
    </row>
    <row r="576" spans="5:18">
      <c r="E576" s="2749"/>
      <c r="F576" s="2797"/>
      <c r="G576" s="2749"/>
      <c r="H576" s="2749"/>
      <c r="I576" s="2749"/>
      <c r="J576" s="2749"/>
      <c r="K576" s="2749"/>
      <c r="L576" s="2749"/>
      <c r="M576" s="2749"/>
      <c r="N576" s="2749"/>
      <c r="O576" s="2749"/>
      <c r="P576" s="2749"/>
      <c r="Q576" s="2749"/>
      <c r="R576" s="2749"/>
    </row>
    <row r="577" spans="5:18">
      <c r="E577" s="2749"/>
      <c r="F577" s="2797"/>
      <c r="G577" s="2749"/>
      <c r="H577" s="2749"/>
      <c r="I577" s="2749"/>
      <c r="J577" s="2749"/>
      <c r="K577" s="2749"/>
      <c r="L577" s="2749"/>
      <c r="M577" s="2749"/>
      <c r="N577" s="2749"/>
      <c r="O577" s="2749"/>
      <c r="P577" s="2749"/>
      <c r="Q577" s="2749"/>
      <c r="R577" s="2749"/>
    </row>
    <row r="578" spans="5:18">
      <c r="E578" s="2749"/>
      <c r="F578" s="2797"/>
      <c r="G578" s="2749"/>
      <c r="H578" s="2749"/>
      <c r="I578" s="2749"/>
      <c r="J578" s="2749"/>
      <c r="K578" s="2749"/>
      <c r="L578" s="2749"/>
      <c r="M578" s="2749"/>
      <c r="N578" s="2749"/>
      <c r="O578" s="2749"/>
      <c r="P578" s="2749"/>
      <c r="Q578" s="2749"/>
      <c r="R578" s="2749"/>
    </row>
    <row r="579" spans="5:18">
      <c r="E579" s="2749"/>
      <c r="F579" s="2797"/>
      <c r="G579" s="2749"/>
      <c r="H579" s="2749"/>
      <c r="I579" s="2749"/>
      <c r="J579" s="2749"/>
      <c r="K579" s="2749"/>
      <c r="L579" s="2749"/>
      <c r="M579" s="2749"/>
      <c r="N579" s="2749"/>
      <c r="O579" s="2749"/>
      <c r="P579" s="2749"/>
      <c r="Q579" s="2749"/>
      <c r="R579" s="2749"/>
    </row>
    <row r="580" spans="5:18">
      <c r="E580" s="2749"/>
      <c r="F580" s="2797"/>
      <c r="G580" s="2749"/>
      <c r="H580" s="2749"/>
      <c r="I580" s="2749"/>
      <c r="J580" s="2749"/>
      <c r="K580" s="2749"/>
      <c r="L580" s="2749"/>
      <c r="M580" s="2749"/>
      <c r="N580" s="2749"/>
      <c r="O580" s="2749"/>
      <c r="P580" s="2749"/>
      <c r="Q580" s="2749"/>
      <c r="R580" s="2749"/>
    </row>
    <row r="581" spans="5:18">
      <c r="E581" s="2749"/>
      <c r="F581" s="2797"/>
      <c r="G581" s="2749"/>
      <c r="H581" s="2749"/>
      <c r="I581" s="2749"/>
      <c r="J581" s="2749"/>
      <c r="K581" s="2749"/>
      <c r="L581" s="2749"/>
      <c r="M581" s="2749"/>
      <c r="N581" s="2749"/>
      <c r="O581" s="2749"/>
      <c r="P581" s="2749"/>
      <c r="Q581" s="2749"/>
      <c r="R581" s="2749"/>
    </row>
    <row r="582" spans="5:18">
      <c r="E582" s="2749"/>
      <c r="F582" s="2797"/>
      <c r="G582" s="2749"/>
      <c r="H582" s="2749"/>
      <c r="I582" s="2749"/>
      <c r="J582" s="2749"/>
      <c r="K582" s="2749"/>
      <c r="L582" s="2749"/>
      <c r="M582" s="2749"/>
      <c r="N582" s="2749"/>
      <c r="O582" s="2749"/>
      <c r="P582" s="2749"/>
      <c r="Q582" s="2749"/>
      <c r="R582" s="2749"/>
    </row>
    <row r="583" spans="5:18">
      <c r="E583" s="2749"/>
      <c r="F583" s="2797"/>
      <c r="G583" s="2749"/>
      <c r="H583" s="2749"/>
      <c r="I583" s="2749"/>
      <c r="J583" s="2749"/>
      <c r="K583" s="2749"/>
      <c r="L583" s="2749"/>
      <c r="M583" s="2749"/>
      <c r="N583" s="2749"/>
      <c r="O583" s="2749"/>
      <c r="P583" s="2749"/>
      <c r="Q583" s="2749"/>
      <c r="R583" s="2749"/>
    </row>
    <row r="584" spans="5:18">
      <c r="E584" s="2749"/>
      <c r="F584" s="2797"/>
      <c r="G584" s="2749"/>
      <c r="H584" s="2749"/>
      <c r="I584" s="2749"/>
      <c r="J584" s="2749"/>
      <c r="K584" s="2749"/>
      <c r="L584" s="2749"/>
      <c r="M584" s="2749"/>
      <c r="N584" s="2749"/>
      <c r="O584" s="2749"/>
      <c r="P584" s="2749"/>
      <c r="Q584" s="2749"/>
      <c r="R584" s="2749"/>
    </row>
    <row r="585" spans="5:18">
      <c r="E585" s="2749"/>
      <c r="F585" s="2797"/>
      <c r="G585" s="2749"/>
      <c r="H585" s="2749"/>
      <c r="I585" s="2749"/>
      <c r="J585" s="2749"/>
      <c r="K585" s="2749"/>
      <c r="L585" s="2749"/>
      <c r="M585" s="2749"/>
      <c r="N585" s="2749"/>
      <c r="O585" s="2749"/>
      <c r="P585" s="2749"/>
      <c r="Q585" s="2749"/>
      <c r="R585" s="2749"/>
    </row>
    <row r="586" spans="5:18">
      <c r="E586" s="2749"/>
      <c r="F586" s="2797"/>
      <c r="G586" s="2749"/>
      <c r="H586" s="2749"/>
      <c r="I586" s="2749"/>
      <c r="J586" s="2749"/>
      <c r="K586" s="2749"/>
      <c r="L586" s="2749"/>
      <c r="M586" s="2749"/>
      <c r="N586" s="2749"/>
      <c r="O586" s="2749"/>
      <c r="P586" s="2749"/>
      <c r="Q586" s="2749"/>
      <c r="R586" s="2749"/>
    </row>
    <row r="587" spans="5:18">
      <c r="E587" s="2749"/>
      <c r="F587" s="2797"/>
      <c r="G587" s="2749"/>
      <c r="H587" s="2749"/>
      <c r="I587" s="2749"/>
      <c r="J587" s="2749"/>
      <c r="K587" s="2749"/>
      <c r="L587" s="2749"/>
      <c r="M587" s="2749"/>
      <c r="N587" s="2749"/>
      <c r="O587" s="2749"/>
      <c r="P587" s="2749"/>
      <c r="Q587" s="2749"/>
      <c r="R587" s="2749"/>
    </row>
    <row r="588" spans="5:18">
      <c r="E588" s="2749"/>
      <c r="F588" s="2797"/>
      <c r="G588" s="2749"/>
      <c r="H588" s="2749"/>
      <c r="I588" s="2749"/>
      <c r="J588" s="2749"/>
      <c r="K588" s="2749"/>
      <c r="L588" s="2749"/>
      <c r="M588" s="2749"/>
      <c r="N588" s="2749"/>
      <c r="O588" s="2749"/>
      <c r="P588" s="2749"/>
      <c r="Q588" s="2749"/>
      <c r="R588" s="2749"/>
    </row>
    <row r="589" spans="5:18">
      <c r="E589" s="2749"/>
      <c r="F589" s="2797"/>
      <c r="G589" s="2749"/>
      <c r="H589" s="2749"/>
      <c r="I589" s="2749"/>
      <c r="J589" s="2749"/>
      <c r="K589" s="2749"/>
      <c r="L589" s="2749"/>
      <c r="M589" s="2749"/>
      <c r="N589" s="2749"/>
      <c r="O589" s="2749"/>
      <c r="P589" s="2749"/>
      <c r="Q589" s="2749"/>
      <c r="R589" s="2749"/>
    </row>
    <row r="590" spans="5:18">
      <c r="E590" s="2749"/>
      <c r="F590" s="2797"/>
      <c r="G590" s="2749"/>
      <c r="H590" s="2749"/>
      <c r="I590" s="2749"/>
      <c r="J590" s="2749"/>
      <c r="K590" s="2749"/>
      <c r="L590" s="2749"/>
      <c r="M590" s="2749"/>
      <c r="N590" s="2749"/>
      <c r="O590" s="2749"/>
      <c r="P590" s="2749"/>
      <c r="Q590" s="2749"/>
      <c r="R590" s="2749"/>
    </row>
    <row r="591" spans="5:18">
      <c r="E591" s="2749"/>
      <c r="F591" s="2797"/>
      <c r="G591" s="2749"/>
      <c r="H591" s="2749"/>
      <c r="I591" s="2749"/>
      <c r="J591" s="2749"/>
      <c r="K591" s="2749"/>
      <c r="L591" s="2749"/>
      <c r="M591" s="2749"/>
      <c r="N591" s="2749"/>
      <c r="O591" s="2749"/>
      <c r="P591" s="2749"/>
      <c r="Q591" s="2749"/>
      <c r="R591" s="2749"/>
    </row>
    <row r="592" spans="5:18">
      <c r="E592" s="2749"/>
      <c r="F592" s="2797"/>
      <c r="G592" s="2749"/>
      <c r="H592" s="2749"/>
      <c r="I592" s="2749"/>
      <c r="J592" s="2749"/>
      <c r="K592" s="2749"/>
      <c r="L592" s="2749"/>
      <c r="M592" s="2749"/>
      <c r="N592" s="2749"/>
      <c r="O592" s="2749"/>
      <c r="P592" s="2749"/>
      <c r="Q592" s="2749"/>
      <c r="R592" s="2749"/>
    </row>
    <row r="593" spans="5:18">
      <c r="E593" s="2749"/>
      <c r="F593" s="2797"/>
      <c r="G593" s="2749"/>
      <c r="H593" s="2749"/>
      <c r="I593" s="2749"/>
      <c r="J593" s="2749"/>
      <c r="K593" s="2749"/>
      <c r="L593" s="2749"/>
      <c r="M593" s="2749"/>
      <c r="N593" s="2749"/>
      <c r="O593" s="2749"/>
      <c r="P593" s="2749"/>
      <c r="Q593" s="2749"/>
      <c r="R593" s="2749"/>
    </row>
    <row r="594" spans="5:18">
      <c r="E594" s="2749"/>
      <c r="F594" s="2797"/>
      <c r="G594" s="2749"/>
      <c r="H594" s="2749"/>
      <c r="I594" s="2749"/>
      <c r="J594" s="2749"/>
      <c r="K594" s="2749"/>
      <c r="L594" s="2749"/>
      <c r="M594" s="2749"/>
      <c r="N594" s="2749"/>
      <c r="O594" s="2749"/>
      <c r="P594" s="2749"/>
      <c r="Q594" s="2749"/>
      <c r="R594" s="2749"/>
    </row>
    <row r="595" spans="5:18">
      <c r="E595" s="2749"/>
      <c r="F595" s="2797"/>
      <c r="G595" s="2749"/>
      <c r="H595" s="2749"/>
      <c r="I595" s="2749"/>
      <c r="J595" s="2749"/>
      <c r="K595" s="2749"/>
      <c r="L595" s="2749"/>
      <c r="M595" s="2749"/>
      <c r="N595" s="2749"/>
      <c r="O595" s="2749"/>
      <c r="P595" s="2749"/>
      <c r="Q595" s="2749"/>
      <c r="R595" s="2749"/>
    </row>
    <row r="596" spans="5:18">
      <c r="E596" s="2749"/>
      <c r="F596" s="2797"/>
      <c r="G596" s="2749"/>
      <c r="H596" s="2749"/>
      <c r="I596" s="2749"/>
      <c r="J596" s="2749"/>
      <c r="K596" s="2749"/>
      <c r="L596" s="2749"/>
      <c r="M596" s="2749"/>
      <c r="N596" s="2749"/>
      <c r="O596" s="2749"/>
      <c r="P596" s="2749"/>
      <c r="Q596" s="2749"/>
      <c r="R596" s="2749"/>
    </row>
    <row r="597" spans="5:18">
      <c r="E597" s="2749"/>
      <c r="F597" s="2797"/>
      <c r="G597" s="2749"/>
      <c r="H597" s="2749"/>
      <c r="I597" s="2749"/>
      <c r="J597" s="2749"/>
      <c r="K597" s="2749"/>
      <c r="L597" s="2749"/>
      <c r="M597" s="2749"/>
      <c r="N597" s="2749"/>
      <c r="O597" s="2749"/>
      <c r="P597" s="2749"/>
      <c r="Q597" s="2749"/>
      <c r="R597" s="2749"/>
    </row>
    <row r="598" spans="5:18">
      <c r="E598" s="2749"/>
      <c r="F598" s="2797"/>
      <c r="G598" s="2749"/>
      <c r="H598" s="2749"/>
      <c r="I598" s="2749"/>
      <c r="J598" s="2749"/>
      <c r="K598" s="2749"/>
      <c r="L598" s="2749"/>
      <c r="M598" s="2749"/>
      <c r="N598" s="2749"/>
      <c r="O598" s="2749"/>
      <c r="P598" s="2749"/>
      <c r="Q598" s="2749"/>
      <c r="R598" s="2749"/>
    </row>
    <row r="599" spans="5:18">
      <c r="E599" s="2749"/>
      <c r="F599" s="2797"/>
      <c r="G599" s="2749"/>
      <c r="H599" s="2749"/>
      <c r="I599" s="2749"/>
      <c r="J599" s="2749"/>
      <c r="K599" s="2749"/>
      <c r="L599" s="2749"/>
      <c r="M599" s="2749"/>
      <c r="N599" s="2749"/>
      <c r="O599" s="2749"/>
      <c r="P599" s="2749"/>
      <c r="Q599" s="2749"/>
      <c r="R599" s="2749"/>
    </row>
    <row r="600" spans="5:18">
      <c r="E600" s="2749"/>
      <c r="F600" s="2797"/>
      <c r="G600" s="2749"/>
      <c r="H600" s="2749"/>
      <c r="I600" s="2749"/>
      <c r="J600" s="2749"/>
      <c r="K600" s="2749"/>
      <c r="L600" s="2749"/>
      <c r="M600" s="2749"/>
      <c r="N600" s="2749"/>
      <c r="O600" s="2749"/>
      <c r="P600" s="2749"/>
      <c r="Q600" s="2749"/>
      <c r="R600" s="2749"/>
    </row>
    <row r="601" spans="5:18">
      <c r="E601" s="2749"/>
      <c r="F601" s="2797"/>
      <c r="G601" s="2749"/>
      <c r="H601" s="2749"/>
      <c r="I601" s="2749"/>
      <c r="J601" s="2749"/>
      <c r="K601" s="2749"/>
      <c r="L601" s="2749"/>
      <c r="M601" s="2749"/>
      <c r="N601" s="2749"/>
      <c r="O601" s="2749"/>
      <c r="P601" s="2749"/>
      <c r="Q601" s="2749"/>
      <c r="R601" s="2749"/>
    </row>
    <row r="602" spans="5:18">
      <c r="E602" s="2749"/>
      <c r="F602" s="2797"/>
      <c r="G602" s="2749"/>
      <c r="H602" s="2749"/>
      <c r="I602" s="2749"/>
      <c r="J602" s="2749"/>
      <c r="K602" s="2749"/>
      <c r="L602" s="2749"/>
      <c r="M602" s="2749"/>
      <c r="N602" s="2749"/>
      <c r="O602" s="2749"/>
      <c r="P602" s="2749"/>
      <c r="Q602" s="2749"/>
      <c r="R602" s="2749"/>
    </row>
    <row r="603" spans="5:18">
      <c r="E603" s="2749"/>
      <c r="F603" s="2797"/>
      <c r="G603" s="2749"/>
      <c r="H603" s="2749"/>
      <c r="I603" s="2749"/>
      <c r="J603" s="2749"/>
      <c r="K603" s="2749"/>
      <c r="L603" s="2749"/>
      <c r="M603" s="2749"/>
      <c r="N603" s="2749"/>
      <c r="O603" s="2749"/>
      <c r="P603" s="2749"/>
      <c r="Q603" s="2749"/>
      <c r="R603" s="2749"/>
    </row>
    <row r="604" spans="5:18">
      <c r="E604" s="2749"/>
      <c r="F604" s="2797"/>
      <c r="G604" s="2749"/>
      <c r="H604" s="2749"/>
      <c r="I604" s="2749"/>
      <c r="J604" s="2749"/>
      <c r="K604" s="2749"/>
      <c r="L604" s="2749"/>
      <c r="M604" s="2749"/>
      <c r="N604" s="2749"/>
      <c r="O604" s="2749"/>
      <c r="P604" s="2749"/>
      <c r="Q604" s="2749"/>
      <c r="R604" s="2749"/>
    </row>
    <row r="605" spans="5:18">
      <c r="E605" s="2749"/>
      <c r="F605" s="2797"/>
      <c r="G605" s="2749"/>
      <c r="H605" s="2749"/>
      <c r="I605" s="2749"/>
      <c r="J605" s="2749"/>
      <c r="K605" s="2749"/>
      <c r="L605" s="2749"/>
      <c r="M605" s="2749"/>
      <c r="N605" s="2749"/>
      <c r="O605" s="2749"/>
      <c r="P605" s="2749"/>
      <c r="Q605" s="2749"/>
      <c r="R605" s="2749"/>
    </row>
    <row r="606" spans="5:18">
      <c r="E606" s="2749"/>
      <c r="F606" s="2797"/>
      <c r="G606" s="2749"/>
      <c r="H606" s="2749"/>
      <c r="I606" s="2749"/>
      <c r="J606" s="2749"/>
      <c r="K606" s="2749"/>
      <c r="L606" s="2749"/>
      <c r="M606" s="2749"/>
      <c r="N606" s="2749"/>
      <c r="O606" s="2749"/>
      <c r="P606" s="2749"/>
      <c r="Q606" s="2749"/>
      <c r="R606" s="2749"/>
    </row>
    <row r="607" spans="5:18">
      <c r="E607" s="2749"/>
      <c r="F607" s="2797"/>
      <c r="G607" s="2749"/>
      <c r="H607" s="2749"/>
      <c r="I607" s="2749"/>
      <c r="J607" s="2749"/>
      <c r="K607" s="2749"/>
      <c r="L607" s="2749"/>
      <c r="M607" s="2749"/>
      <c r="N607" s="2749"/>
      <c r="O607" s="2749"/>
      <c r="P607" s="2749"/>
      <c r="Q607" s="2749"/>
      <c r="R607" s="2749"/>
    </row>
    <row r="608" spans="5:18">
      <c r="E608" s="2749"/>
      <c r="F608" s="2797"/>
      <c r="G608" s="2749"/>
      <c r="H608" s="2749"/>
      <c r="I608" s="2749"/>
      <c r="J608" s="2749"/>
      <c r="K608" s="2749"/>
      <c r="L608" s="2749"/>
      <c r="M608" s="2749"/>
      <c r="N608" s="2749"/>
      <c r="O608" s="2749"/>
      <c r="P608" s="2749"/>
      <c r="Q608" s="2749"/>
      <c r="R608" s="2749"/>
    </row>
    <row r="609" spans="5:18">
      <c r="E609" s="2749"/>
      <c r="F609" s="2797"/>
      <c r="G609" s="2749"/>
      <c r="H609" s="2749"/>
      <c r="I609" s="2749"/>
      <c r="J609" s="2749"/>
      <c r="K609" s="2749"/>
      <c r="L609" s="2749"/>
      <c r="M609" s="2749"/>
      <c r="N609" s="2749"/>
      <c r="O609" s="2749"/>
      <c r="P609" s="2749"/>
      <c r="Q609" s="2749"/>
      <c r="R609" s="2749"/>
    </row>
    <row r="610" spans="5:18">
      <c r="E610" s="2749"/>
      <c r="F610" s="2797"/>
      <c r="G610" s="2749"/>
      <c r="H610" s="2749"/>
      <c r="I610" s="2749"/>
      <c r="J610" s="2749"/>
      <c r="K610" s="2749"/>
      <c r="L610" s="2749"/>
      <c r="M610" s="2749"/>
      <c r="N610" s="2749"/>
      <c r="O610" s="2749"/>
      <c r="P610" s="2749"/>
      <c r="Q610" s="2749"/>
      <c r="R610" s="2749"/>
    </row>
    <row r="611" spans="5:18">
      <c r="E611" s="2749"/>
      <c r="F611" s="2797"/>
      <c r="G611" s="2749"/>
      <c r="H611" s="2749"/>
      <c r="I611" s="2749"/>
      <c r="J611" s="2749"/>
      <c r="K611" s="2749"/>
      <c r="L611" s="2749"/>
      <c r="M611" s="2749"/>
      <c r="N611" s="2749"/>
      <c r="O611" s="2749"/>
      <c r="P611" s="2749"/>
      <c r="Q611" s="2749"/>
      <c r="R611" s="2749"/>
    </row>
    <row r="612" spans="5:18">
      <c r="E612" s="2749"/>
      <c r="F612" s="2797"/>
      <c r="G612" s="2749"/>
      <c r="H612" s="2749"/>
      <c r="I612" s="2749"/>
      <c r="J612" s="2749"/>
      <c r="K612" s="2749"/>
      <c r="L612" s="2749"/>
      <c r="M612" s="2749"/>
      <c r="N612" s="2749"/>
      <c r="O612" s="2749"/>
      <c r="P612" s="2749"/>
      <c r="Q612" s="2749"/>
      <c r="R612" s="2749"/>
    </row>
    <row r="613" spans="5:18">
      <c r="E613" s="2749"/>
      <c r="F613" s="2797"/>
      <c r="G613" s="2749"/>
      <c r="H613" s="2749"/>
      <c r="I613" s="2749"/>
      <c r="J613" s="2749"/>
      <c r="K613" s="2749"/>
      <c r="L613" s="2749"/>
      <c r="M613" s="2749"/>
      <c r="N613" s="2749"/>
      <c r="O613" s="2749"/>
      <c r="P613" s="2749"/>
      <c r="Q613" s="2749"/>
      <c r="R613" s="2749"/>
    </row>
    <row r="614" spans="5:18">
      <c r="E614" s="2749"/>
      <c r="F614" s="2797"/>
      <c r="G614" s="2749"/>
      <c r="H614" s="2749"/>
      <c r="I614" s="2749"/>
      <c r="J614" s="2749"/>
      <c r="K614" s="2749"/>
      <c r="L614" s="2749"/>
      <c r="M614" s="2749"/>
      <c r="N614" s="2749"/>
      <c r="O614" s="2749"/>
      <c r="P614" s="2749"/>
      <c r="Q614" s="2749"/>
      <c r="R614" s="2749"/>
    </row>
    <row r="615" spans="5:18">
      <c r="E615" s="2749"/>
      <c r="F615" s="2797"/>
      <c r="G615" s="2749"/>
      <c r="H615" s="2749"/>
      <c r="I615" s="2749"/>
      <c r="J615" s="2749"/>
      <c r="K615" s="2749"/>
      <c r="L615" s="2749"/>
      <c r="M615" s="2749"/>
      <c r="N615" s="2749"/>
      <c r="O615" s="2749"/>
      <c r="P615" s="2749"/>
      <c r="Q615" s="2749"/>
      <c r="R615" s="2749"/>
    </row>
    <row r="616" spans="5:18">
      <c r="E616" s="2749"/>
      <c r="F616" s="2797"/>
      <c r="G616" s="2749"/>
      <c r="H616" s="2749"/>
      <c r="I616" s="2749"/>
      <c r="J616" s="2749"/>
      <c r="K616" s="2749"/>
      <c r="L616" s="2749"/>
      <c r="M616" s="2749"/>
      <c r="N616" s="2749"/>
      <c r="O616" s="2749"/>
      <c r="P616" s="2749"/>
      <c r="Q616" s="2749"/>
      <c r="R616" s="2749"/>
    </row>
    <row r="617" spans="5:18">
      <c r="E617" s="2749"/>
      <c r="F617" s="2797"/>
      <c r="G617" s="2749"/>
      <c r="H617" s="2749"/>
      <c r="I617" s="2749"/>
      <c r="J617" s="2749"/>
      <c r="K617" s="2749"/>
      <c r="L617" s="2749"/>
      <c r="M617" s="2749"/>
      <c r="N617" s="2749"/>
      <c r="O617" s="2749"/>
      <c r="P617" s="2749"/>
      <c r="Q617" s="2749"/>
      <c r="R617" s="2749"/>
    </row>
    <row r="618" spans="5:18">
      <c r="E618" s="2749"/>
      <c r="F618" s="2797"/>
      <c r="G618" s="2749"/>
      <c r="H618" s="2749"/>
      <c r="I618" s="2749"/>
      <c r="J618" s="2749"/>
      <c r="K618" s="2749"/>
      <c r="L618" s="2749"/>
      <c r="M618" s="2749"/>
      <c r="N618" s="2749"/>
      <c r="O618" s="2749"/>
      <c r="P618" s="2749"/>
      <c r="Q618" s="2749"/>
      <c r="R618" s="2749"/>
    </row>
    <row r="619" spans="5:18">
      <c r="E619" s="2749"/>
      <c r="F619" s="2797"/>
      <c r="G619" s="2749"/>
      <c r="H619" s="2749"/>
      <c r="I619" s="2749"/>
      <c r="J619" s="2749"/>
      <c r="K619" s="2749"/>
      <c r="L619" s="2749"/>
      <c r="M619" s="2749"/>
      <c r="N619" s="2749"/>
      <c r="O619" s="2749"/>
      <c r="P619" s="2749"/>
      <c r="Q619" s="2749"/>
      <c r="R619" s="2749"/>
    </row>
    <row r="620" spans="5:18">
      <c r="E620" s="2749"/>
      <c r="F620" s="2797"/>
      <c r="G620" s="2749"/>
      <c r="H620" s="2749"/>
      <c r="I620" s="2749"/>
      <c r="J620" s="2749"/>
      <c r="K620" s="2749"/>
      <c r="L620" s="2749"/>
      <c r="M620" s="2749"/>
      <c r="N620" s="2749"/>
      <c r="O620" s="2749"/>
      <c r="P620" s="2749"/>
      <c r="Q620" s="2749"/>
      <c r="R620" s="2749"/>
    </row>
    <row r="621" spans="5:18">
      <c r="E621" s="2749"/>
      <c r="F621" s="2797"/>
      <c r="G621" s="2749"/>
      <c r="H621" s="2749"/>
      <c r="I621" s="2749"/>
      <c r="J621" s="2749"/>
      <c r="K621" s="2749"/>
      <c r="L621" s="2749"/>
      <c r="M621" s="2749"/>
      <c r="N621" s="2749"/>
      <c r="O621" s="2749"/>
      <c r="P621" s="2749"/>
      <c r="Q621" s="2749"/>
      <c r="R621" s="2749"/>
    </row>
    <row r="622" spans="5:18">
      <c r="E622" s="2749"/>
      <c r="F622" s="2797"/>
      <c r="G622" s="2749"/>
      <c r="H622" s="2749"/>
      <c r="I622" s="2749"/>
      <c r="J622" s="2749"/>
      <c r="K622" s="2749"/>
      <c r="L622" s="2749"/>
      <c r="M622" s="2749"/>
      <c r="N622" s="2749"/>
      <c r="O622" s="2749"/>
      <c r="P622" s="2749"/>
      <c r="Q622" s="2749"/>
      <c r="R622" s="2749"/>
    </row>
    <row r="623" spans="5:18">
      <c r="E623" s="2749"/>
      <c r="F623" s="2797"/>
      <c r="G623" s="2749"/>
      <c r="H623" s="2749"/>
      <c r="I623" s="2749"/>
      <c r="J623" s="2749"/>
      <c r="K623" s="2749"/>
      <c r="L623" s="2749"/>
      <c r="M623" s="2749"/>
      <c r="N623" s="2749"/>
      <c r="O623" s="2749"/>
      <c r="P623" s="2749"/>
      <c r="Q623" s="2749"/>
      <c r="R623" s="2749"/>
    </row>
    <row r="624" spans="5:18">
      <c r="E624" s="2749"/>
      <c r="F624" s="2797"/>
      <c r="G624" s="2749"/>
      <c r="H624" s="2749"/>
      <c r="I624" s="2749"/>
      <c r="J624" s="2749"/>
      <c r="K624" s="2749"/>
      <c r="L624" s="2749"/>
      <c r="M624" s="2749"/>
      <c r="N624" s="2749"/>
      <c r="O624" s="2749"/>
      <c r="P624" s="2749"/>
      <c r="Q624" s="2749"/>
      <c r="R624" s="2749"/>
    </row>
    <row r="625" spans="5:18">
      <c r="E625" s="2749"/>
      <c r="F625" s="2797"/>
      <c r="G625" s="2749"/>
      <c r="H625" s="2749"/>
      <c r="I625" s="2749"/>
      <c r="J625" s="2749"/>
      <c r="K625" s="2749"/>
      <c r="L625" s="2749"/>
      <c r="M625" s="2749"/>
      <c r="N625" s="2749"/>
      <c r="O625" s="2749"/>
      <c r="P625" s="2749"/>
      <c r="Q625" s="2749"/>
      <c r="R625" s="2749"/>
    </row>
    <row r="626" spans="5:18">
      <c r="E626" s="2749"/>
      <c r="F626" s="2797"/>
      <c r="G626" s="2749"/>
      <c r="H626" s="2749"/>
      <c r="I626" s="2749"/>
      <c r="J626" s="2749"/>
      <c r="K626" s="2749"/>
      <c r="L626" s="2749"/>
      <c r="M626" s="2749"/>
      <c r="N626" s="2749"/>
      <c r="O626" s="2749"/>
      <c r="P626" s="2749"/>
      <c r="Q626" s="2749"/>
      <c r="R626" s="2749"/>
    </row>
    <row r="627" spans="5:18">
      <c r="E627" s="2749"/>
      <c r="F627" s="2797"/>
      <c r="G627" s="2749"/>
      <c r="H627" s="2749"/>
      <c r="I627" s="2749"/>
      <c r="J627" s="2749"/>
      <c r="K627" s="2749"/>
      <c r="L627" s="2749"/>
      <c r="M627" s="2749"/>
      <c r="N627" s="2749"/>
      <c r="O627" s="2749"/>
      <c r="P627" s="2749"/>
      <c r="Q627" s="2749"/>
      <c r="R627" s="2749"/>
    </row>
    <row r="628" spans="5:18">
      <c r="E628" s="2749"/>
      <c r="F628" s="2797"/>
      <c r="G628" s="2749"/>
      <c r="H628" s="2749"/>
      <c r="I628" s="2749"/>
      <c r="J628" s="2749"/>
      <c r="K628" s="2749"/>
      <c r="L628" s="2749"/>
      <c r="M628" s="2749"/>
      <c r="N628" s="2749"/>
      <c r="O628" s="2749"/>
      <c r="P628" s="2749"/>
      <c r="Q628" s="2749"/>
      <c r="R628" s="2749"/>
    </row>
    <row r="629" spans="5:18">
      <c r="E629" s="2749"/>
      <c r="F629" s="2797"/>
      <c r="G629" s="2749"/>
      <c r="H629" s="2749"/>
      <c r="I629" s="2749"/>
      <c r="J629" s="2749"/>
      <c r="K629" s="2749"/>
      <c r="L629" s="2749"/>
      <c r="M629" s="2749"/>
      <c r="N629" s="2749"/>
      <c r="O629" s="2749"/>
      <c r="P629" s="2749"/>
      <c r="Q629" s="2749"/>
      <c r="R629" s="2749"/>
    </row>
    <row r="630" spans="5:18">
      <c r="E630" s="2749"/>
      <c r="F630" s="2797"/>
      <c r="G630" s="2749"/>
      <c r="H630" s="2749"/>
      <c r="I630" s="2749"/>
      <c r="J630" s="2749"/>
      <c r="K630" s="2749"/>
      <c r="L630" s="2749"/>
      <c r="M630" s="2749"/>
      <c r="N630" s="2749"/>
      <c r="O630" s="2749"/>
      <c r="P630" s="2749"/>
      <c r="Q630" s="2749"/>
      <c r="R630" s="2749"/>
    </row>
    <row r="631" spans="5:18">
      <c r="E631" s="2749"/>
      <c r="F631" s="2797"/>
      <c r="G631" s="2749"/>
      <c r="H631" s="2749"/>
      <c r="I631" s="2749"/>
      <c r="J631" s="2749"/>
      <c r="K631" s="2749"/>
      <c r="L631" s="2749"/>
      <c r="M631" s="2749"/>
      <c r="N631" s="2749"/>
      <c r="O631" s="2749"/>
      <c r="P631" s="2749"/>
      <c r="Q631" s="2749"/>
      <c r="R631" s="2749"/>
    </row>
    <row r="632" spans="5:18">
      <c r="E632" s="2749"/>
      <c r="F632" s="2797"/>
      <c r="G632" s="2749"/>
      <c r="H632" s="2749"/>
      <c r="I632" s="2749"/>
      <c r="J632" s="2749"/>
      <c r="K632" s="2749"/>
      <c r="L632" s="2749"/>
      <c r="M632" s="2749"/>
      <c r="N632" s="2749"/>
      <c r="O632" s="2749"/>
      <c r="P632" s="2749"/>
      <c r="Q632" s="2749"/>
      <c r="R632" s="2749"/>
    </row>
    <row r="633" spans="5:18">
      <c r="E633" s="2749"/>
      <c r="F633" s="2797"/>
      <c r="G633" s="2749"/>
      <c r="H633" s="2749"/>
      <c r="I633" s="2749"/>
      <c r="J633" s="2749"/>
      <c r="K633" s="2749"/>
      <c r="L633" s="2749"/>
      <c r="M633" s="2749"/>
      <c r="N633" s="2749"/>
      <c r="O633" s="2749"/>
      <c r="P633" s="2749"/>
      <c r="Q633" s="2749"/>
      <c r="R633" s="2749"/>
    </row>
    <row r="634" spans="5:18">
      <c r="E634" s="2749"/>
      <c r="F634" s="2797"/>
      <c r="G634" s="2749"/>
      <c r="H634" s="2749"/>
      <c r="I634" s="2749"/>
      <c r="J634" s="2749"/>
      <c r="K634" s="2749"/>
      <c r="L634" s="2749"/>
      <c r="M634" s="2749"/>
      <c r="N634" s="2749"/>
      <c r="O634" s="2749"/>
      <c r="P634" s="2749"/>
      <c r="Q634" s="2749"/>
      <c r="R634" s="2749"/>
    </row>
    <row r="635" spans="5:18">
      <c r="E635" s="2749"/>
      <c r="F635" s="2797"/>
      <c r="G635" s="2749"/>
      <c r="H635" s="2749"/>
      <c r="I635" s="2749"/>
      <c r="J635" s="2749"/>
      <c r="K635" s="2749"/>
      <c r="L635" s="2749"/>
      <c r="M635" s="2749"/>
      <c r="N635" s="2749"/>
      <c r="O635" s="2749"/>
      <c r="P635" s="2749"/>
      <c r="Q635" s="2749"/>
      <c r="R635" s="2749"/>
    </row>
    <row r="636" spans="5:18">
      <c r="E636" s="2749"/>
      <c r="F636" s="2797"/>
      <c r="G636" s="2749"/>
      <c r="H636" s="2749"/>
      <c r="I636" s="2749"/>
      <c r="J636" s="2749"/>
      <c r="K636" s="2749"/>
      <c r="L636" s="2749"/>
      <c r="M636" s="2749"/>
      <c r="N636" s="2749"/>
      <c r="O636" s="2749"/>
      <c r="P636" s="2749"/>
      <c r="Q636" s="2749"/>
      <c r="R636" s="2749"/>
    </row>
    <row r="637" spans="5:18">
      <c r="E637" s="2749"/>
      <c r="F637" s="2797"/>
      <c r="G637" s="2749"/>
      <c r="H637" s="2749"/>
      <c r="I637" s="2749"/>
      <c r="J637" s="2749"/>
      <c r="K637" s="2749"/>
      <c r="L637" s="2749"/>
      <c r="M637" s="2749"/>
      <c r="N637" s="2749"/>
      <c r="O637" s="2749"/>
      <c r="P637" s="2749"/>
      <c r="Q637" s="2749"/>
      <c r="R637" s="2749"/>
    </row>
    <row r="638" spans="5:18">
      <c r="E638" s="2749"/>
      <c r="F638" s="2797"/>
      <c r="G638" s="2749"/>
      <c r="H638" s="2749"/>
      <c r="I638" s="2749"/>
      <c r="J638" s="2749"/>
      <c r="K638" s="2749"/>
      <c r="L638" s="2749"/>
      <c r="M638" s="2749"/>
      <c r="N638" s="2749"/>
      <c r="O638" s="2749"/>
      <c r="P638" s="2749"/>
      <c r="Q638" s="2749"/>
      <c r="R638" s="2749"/>
    </row>
    <row r="639" spans="5:18">
      <c r="E639" s="2749"/>
      <c r="F639" s="2797"/>
      <c r="G639" s="2749"/>
      <c r="H639" s="2749"/>
      <c r="I639" s="2749"/>
      <c r="J639" s="2749"/>
      <c r="K639" s="2749"/>
      <c r="L639" s="2749"/>
      <c r="M639" s="2749"/>
      <c r="N639" s="2749"/>
      <c r="O639" s="2749"/>
      <c r="P639" s="2749"/>
      <c r="Q639" s="2749"/>
      <c r="R639" s="2749"/>
    </row>
    <row r="640" spans="5:18">
      <c r="E640" s="2749"/>
      <c r="F640" s="2797"/>
      <c r="G640" s="2749"/>
      <c r="H640" s="2749"/>
      <c r="I640" s="2749"/>
      <c r="J640" s="2749"/>
      <c r="K640" s="2749"/>
      <c r="L640" s="2749"/>
      <c r="M640" s="2749"/>
      <c r="N640" s="2749"/>
      <c r="O640" s="2749"/>
      <c r="P640" s="2749"/>
      <c r="Q640" s="2749"/>
      <c r="R640" s="2749"/>
    </row>
    <row r="641" spans="5:18">
      <c r="E641" s="2749"/>
      <c r="F641" s="2797"/>
      <c r="G641" s="2749"/>
      <c r="H641" s="2749"/>
      <c r="I641" s="2749"/>
      <c r="J641" s="2749"/>
      <c r="K641" s="2749"/>
      <c r="L641" s="2749"/>
      <c r="M641" s="2749"/>
      <c r="N641" s="2749"/>
      <c r="O641" s="2749"/>
      <c r="P641" s="2749"/>
      <c r="Q641" s="2749"/>
      <c r="R641" s="2749"/>
    </row>
    <row r="642" spans="5:18">
      <c r="E642" s="2749"/>
      <c r="F642" s="2797"/>
      <c r="G642" s="2749"/>
      <c r="H642" s="2749"/>
      <c r="I642" s="2749"/>
      <c r="J642" s="2749"/>
      <c r="K642" s="2749"/>
      <c r="L642" s="2749"/>
      <c r="M642" s="2749"/>
      <c r="N642" s="2749"/>
      <c r="O642" s="2749"/>
      <c r="P642" s="2749"/>
      <c r="Q642" s="2749"/>
      <c r="R642" s="2749"/>
    </row>
    <row r="643" spans="5:18">
      <c r="E643" s="2749"/>
      <c r="F643" s="2797"/>
      <c r="G643" s="2749"/>
      <c r="H643" s="2749"/>
      <c r="I643" s="2749"/>
      <c r="J643" s="2749"/>
      <c r="K643" s="2749"/>
      <c r="L643" s="2749"/>
      <c r="M643" s="2749"/>
      <c r="N643" s="2749"/>
      <c r="O643" s="2749"/>
      <c r="P643" s="2749"/>
      <c r="Q643" s="2749"/>
      <c r="R643" s="2749"/>
    </row>
    <row r="644" spans="5:18">
      <c r="E644" s="2749"/>
      <c r="F644" s="2797"/>
      <c r="G644" s="2749"/>
      <c r="H644" s="2749"/>
      <c r="I644" s="2749"/>
      <c r="J644" s="2749"/>
      <c r="K644" s="2749"/>
      <c r="L644" s="2749"/>
      <c r="M644" s="2749"/>
      <c r="N644" s="2749"/>
      <c r="O644" s="2749"/>
      <c r="P644" s="2749"/>
      <c r="Q644" s="2749"/>
      <c r="R644" s="2749"/>
    </row>
    <row r="645" spans="5:18">
      <c r="E645" s="2749"/>
      <c r="F645" s="2797"/>
      <c r="G645" s="2749"/>
      <c r="H645" s="2749"/>
      <c r="I645" s="2749"/>
      <c r="J645" s="2749"/>
      <c r="K645" s="2749"/>
      <c r="L645" s="2749"/>
      <c r="M645" s="2749"/>
      <c r="N645" s="2749"/>
      <c r="O645" s="2749"/>
      <c r="P645" s="2749"/>
      <c r="Q645" s="2749"/>
      <c r="R645" s="2749"/>
    </row>
    <row r="646" spans="5:18">
      <c r="E646" s="2749"/>
      <c r="F646" s="2797"/>
      <c r="G646" s="2749"/>
      <c r="H646" s="2749"/>
      <c r="I646" s="2749"/>
      <c r="J646" s="2749"/>
      <c r="K646" s="2749"/>
      <c r="L646" s="2749"/>
      <c r="M646" s="2749"/>
      <c r="N646" s="2749"/>
      <c r="O646" s="2749"/>
      <c r="P646" s="2749"/>
      <c r="Q646" s="2749"/>
      <c r="R646" s="2749"/>
    </row>
    <row r="647" spans="5:18">
      <c r="E647" s="2749"/>
      <c r="F647" s="2797"/>
      <c r="G647" s="2749"/>
      <c r="H647" s="2749"/>
      <c r="I647" s="2749"/>
      <c r="J647" s="2749"/>
      <c r="K647" s="2749"/>
      <c r="L647" s="2749"/>
      <c r="M647" s="2749"/>
      <c r="N647" s="2749"/>
      <c r="O647" s="2749"/>
      <c r="P647" s="2749"/>
      <c r="Q647" s="2749"/>
      <c r="R647" s="2749"/>
    </row>
    <row r="648" spans="5:18">
      <c r="E648" s="2749"/>
      <c r="F648" s="2797"/>
      <c r="G648" s="2749"/>
      <c r="H648" s="2749"/>
      <c r="I648" s="2749"/>
      <c r="J648" s="2749"/>
      <c r="K648" s="2749"/>
      <c r="L648" s="2749"/>
      <c r="M648" s="2749"/>
      <c r="N648" s="2749"/>
      <c r="O648" s="2749"/>
      <c r="P648" s="2749"/>
      <c r="Q648" s="2749"/>
      <c r="R648" s="2749"/>
    </row>
    <row r="649" spans="5:18">
      <c r="E649" s="2749"/>
      <c r="F649" s="2797"/>
      <c r="G649" s="2749"/>
      <c r="H649" s="2749"/>
      <c r="I649" s="2749"/>
      <c r="J649" s="2749"/>
      <c r="K649" s="2749"/>
      <c r="L649" s="2749"/>
      <c r="M649" s="2749"/>
      <c r="N649" s="2749"/>
      <c r="O649" s="2749"/>
      <c r="P649" s="2749"/>
      <c r="Q649" s="2749"/>
      <c r="R649" s="2749"/>
    </row>
    <row r="650" spans="5:18">
      <c r="E650" s="2749"/>
      <c r="F650" s="2797"/>
      <c r="G650" s="2749"/>
      <c r="H650" s="2749"/>
      <c r="I650" s="2749"/>
      <c r="J650" s="2749"/>
      <c r="K650" s="2749"/>
      <c r="L650" s="2749"/>
      <c r="M650" s="2749"/>
      <c r="N650" s="2749"/>
      <c r="O650" s="2749"/>
      <c r="P650" s="2749"/>
      <c r="Q650" s="2749"/>
      <c r="R650" s="2749"/>
    </row>
    <row r="651" spans="5:18">
      <c r="E651" s="2749"/>
      <c r="F651" s="2797"/>
      <c r="G651" s="2749"/>
      <c r="H651" s="2749"/>
      <c r="I651" s="2749"/>
      <c r="J651" s="2749"/>
      <c r="K651" s="2749"/>
      <c r="L651" s="2749"/>
      <c r="M651" s="2749"/>
      <c r="N651" s="2749"/>
      <c r="O651" s="2749"/>
      <c r="P651" s="2749"/>
      <c r="Q651" s="2749"/>
      <c r="R651" s="2749"/>
    </row>
    <row r="652" spans="5:18">
      <c r="E652" s="2749"/>
      <c r="F652" s="2797"/>
      <c r="G652" s="2749"/>
      <c r="H652" s="2749"/>
      <c r="I652" s="2749"/>
      <c r="J652" s="2749"/>
      <c r="K652" s="2749"/>
      <c r="L652" s="2749"/>
      <c r="M652" s="2749"/>
      <c r="N652" s="2749"/>
      <c r="O652" s="2749"/>
      <c r="P652" s="2749"/>
      <c r="Q652" s="2749"/>
      <c r="R652" s="2749"/>
    </row>
    <row r="653" spans="5:18">
      <c r="E653" s="2749"/>
      <c r="F653" s="2797"/>
      <c r="G653" s="2749"/>
      <c r="H653" s="2749"/>
      <c r="I653" s="2749"/>
      <c r="J653" s="2749"/>
      <c r="K653" s="2749"/>
      <c r="L653" s="2749"/>
      <c r="M653" s="2749"/>
      <c r="N653" s="2749"/>
      <c r="O653" s="2749"/>
      <c r="P653" s="2749"/>
      <c r="Q653" s="2749"/>
      <c r="R653" s="2749"/>
    </row>
    <row r="654" spans="5:18">
      <c r="E654" s="2749"/>
      <c r="F654" s="2797"/>
      <c r="G654" s="2749"/>
      <c r="H654" s="2749"/>
      <c r="I654" s="2749"/>
      <c r="J654" s="2749"/>
      <c r="K654" s="2749"/>
      <c r="L654" s="2749"/>
      <c r="M654" s="2749"/>
      <c r="N654" s="2749"/>
      <c r="O654" s="2749"/>
      <c r="P654" s="2749"/>
      <c r="Q654" s="2749"/>
      <c r="R654" s="2749"/>
    </row>
    <row r="655" spans="5:18">
      <c r="E655" s="2749"/>
      <c r="F655" s="2797"/>
      <c r="G655" s="2749"/>
      <c r="H655" s="2749"/>
      <c r="I655" s="2749"/>
      <c r="J655" s="2749"/>
      <c r="K655" s="2749"/>
      <c r="L655" s="2749"/>
      <c r="M655" s="2749"/>
      <c r="N655" s="2749"/>
      <c r="O655" s="2749"/>
      <c r="P655" s="2749"/>
      <c r="Q655" s="2749"/>
      <c r="R655" s="2749"/>
    </row>
    <row r="656" spans="5:18">
      <c r="E656" s="2749"/>
      <c r="F656" s="2797"/>
      <c r="G656" s="2749"/>
      <c r="H656" s="2749"/>
      <c r="I656" s="2749"/>
      <c r="J656" s="2749"/>
      <c r="K656" s="2749"/>
      <c r="L656" s="2749"/>
      <c r="M656" s="2749"/>
      <c r="N656" s="2749"/>
      <c r="O656" s="2749"/>
      <c r="P656" s="2749"/>
      <c r="Q656" s="2749"/>
      <c r="R656" s="2749"/>
    </row>
    <row r="657" spans="5:18">
      <c r="E657" s="2749"/>
      <c r="F657" s="2797"/>
      <c r="G657" s="2749"/>
      <c r="H657" s="2749"/>
      <c r="I657" s="2749"/>
      <c r="J657" s="2749"/>
      <c r="K657" s="2749"/>
      <c r="L657" s="2749"/>
      <c r="M657" s="2749"/>
      <c r="N657" s="2749"/>
      <c r="O657" s="2749"/>
      <c r="P657" s="2749"/>
      <c r="Q657" s="2749"/>
      <c r="R657" s="2749"/>
    </row>
    <row r="658" spans="5:18">
      <c r="E658" s="2749"/>
      <c r="F658" s="2797"/>
      <c r="G658" s="2749"/>
      <c r="H658" s="2749"/>
      <c r="I658" s="2749"/>
      <c r="J658" s="2749"/>
      <c r="K658" s="2749"/>
      <c r="L658" s="2749"/>
      <c r="M658" s="2749"/>
      <c r="N658" s="2749"/>
      <c r="O658" s="2749"/>
      <c r="P658" s="2749"/>
      <c r="Q658" s="2749"/>
      <c r="R658" s="2749"/>
    </row>
    <row r="659" spans="5:18">
      <c r="E659" s="2749"/>
      <c r="F659" s="2797"/>
      <c r="G659" s="2749"/>
      <c r="H659" s="2749"/>
      <c r="I659" s="2749"/>
      <c r="J659" s="2749"/>
      <c r="K659" s="2749"/>
      <c r="L659" s="2749"/>
      <c r="M659" s="2749"/>
      <c r="N659" s="2749"/>
      <c r="O659" s="2749"/>
      <c r="P659" s="2749"/>
      <c r="Q659" s="2749"/>
      <c r="R659" s="2749"/>
    </row>
    <row r="660" spans="5:18">
      <c r="E660" s="2749"/>
      <c r="F660" s="2797"/>
      <c r="G660" s="2749"/>
      <c r="H660" s="2749"/>
      <c r="I660" s="2749"/>
      <c r="J660" s="2749"/>
      <c r="K660" s="2749"/>
      <c r="L660" s="2749"/>
      <c r="M660" s="2749"/>
      <c r="N660" s="2749"/>
      <c r="O660" s="2749"/>
      <c r="P660" s="2749"/>
      <c r="Q660" s="2749"/>
      <c r="R660" s="2749"/>
    </row>
    <row r="661" spans="5:18">
      <c r="E661" s="2749"/>
      <c r="F661" s="2797"/>
      <c r="G661" s="2749"/>
      <c r="H661" s="2749"/>
      <c r="I661" s="2749"/>
      <c r="J661" s="2749"/>
      <c r="K661" s="2749"/>
      <c r="L661" s="2749"/>
      <c r="M661" s="2749"/>
      <c r="N661" s="2749"/>
      <c r="O661" s="2749"/>
      <c r="P661" s="2749"/>
      <c r="Q661" s="2749"/>
      <c r="R661" s="2749"/>
    </row>
    <row r="662" spans="5:18">
      <c r="E662" s="2749"/>
      <c r="F662" s="2797"/>
      <c r="G662" s="2749"/>
      <c r="H662" s="2749"/>
      <c r="I662" s="2749"/>
      <c r="J662" s="2749"/>
      <c r="K662" s="2749"/>
      <c r="L662" s="2749"/>
      <c r="M662" s="2749"/>
      <c r="N662" s="2749"/>
      <c r="O662" s="2749"/>
      <c r="P662" s="2749"/>
      <c r="Q662" s="2749"/>
      <c r="R662" s="2749"/>
    </row>
    <row r="663" spans="5:18">
      <c r="E663" s="2749"/>
      <c r="F663" s="2797"/>
      <c r="G663" s="2749"/>
      <c r="H663" s="2749"/>
      <c r="I663" s="2749"/>
      <c r="J663" s="2749"/>
      <c r="K663" s="2749"/>
      <c r="L663" s="2749"/>
      <c r="M663" s="2749"/>
      <c r="N663" s="2749"/>
      <c r="O663" s="2749"/>
      <c r="P663" s="2749"/>
      <c r="Q663" s="2749"/>
      <c r="R663" s="2749"/>
    </row>
    <row r="664" spans="5:18">
      <c r="E664" s="2749"/>
      <c r="F664" s="2797"/>
      <c r="G664" s="2749"/>
      <c r="H664" s="2749"/>
      <c r="I664" s="2749"/>
      <c r="J664" s="2749"/>
      <c r="K664" s="2749"/>
      <c r="L664" s="2749"/>
      <c r="M664" s="2749"/>
      <c r="N664" s="2749"/>
      <c r="O664" s="2749"/>
      <c r="P664" s="2749"/>
      <c r="Q664" s="2749"/>
      <c r="R664" s="2749"/>
    </row>
    <row r="665" spans="5:18">
      <c r="E665" s="2749"/>
      <c r="F665" s="2797"/>
      <c r="G665" s="2749"/>
      <c r="H665" s="2749"/>
      <c r="I665" s="2749"/>
      <c r="J665" s="2749"/>
      <c r="K665" s="2749"/>
      <c r="L665" s="2749"/>
      <c r="M665" s="2749"/>
      <c r="N665" s="2749"/>
      <c r="O665" s="2749"/>
      <c r="P665" s="2749"/>
      <c r="Q665" s="2749"/>
      <c r="R665" s="2749"/>
    </row>
    <row r="666" spans="5:18">
      <c r="E666" s="2749"/>
      <c r="F666" s="2797"/>
      <c r="G666" s="2749"/>
      <c r="H666" s="2749"/>
      <c r="I666" s="2749"/>
      <c r="J666" s="2749"/>
      <c r="K666" s="2749"/>
      <c r="L666" s="2749"/>
      <c r="M666" s="2749"/>
      <c r="N666" s="2749"/>
      <c r="O666" s="2749"/>
      <c r="P666" s="2749"/>
      <c r="Q666" s="2749"/>
      <c r="R666" s="2749"/>
    </row>
    <row r="667" spans="5:18">
      <c r="E667" s="2749"/>
      <c r="F667" s="2797"/>
      <c r="G667" s="2749"/>
      <c r="H667" s="2749"/>
      <c r="I667" s="2749"/>
      <c r="J667" s="2749"/>
      <c r="K667" s="2749"/>
      <c r="L667" s="2749"/>
      <c r="M667" s="2749"/>
      <c r="N667" s="2749"/>
      <c r="O667" s="2749"/>
      <c r="P667" s="2749"/>
      <c r="Q667" s="2749"/>
      <c r="R667" s="2749"/>
    </row>
    <row r="668" spans="5:18">
      <c r="E668" s="2749"/>
      <c r="F668" s="2797"/>
      <c r="G668" s="2749"/>
      <c r="H668" s="2749"/>
      <c r="I668" s="2749"/>
      <c r="J668" s="2749"/>
      <c r="K668" s="2749"/>
      <c r="L668" s="2749"/>
      <c r="M668" s="2749"/>
      <c r="N668" s="2749"/>
      <c r="O668" s="2749"/>
      <c r="P668" s="2749"/>
      <c r="Q668" s="2749"/>
      <c r="R668" s="2749"/>
    </row>
    <row r="669" spans="5:18">
      <c r="E669" s="2749"/>
      <c r="F669" s="2797"/>
      <c r="G669" s="2749"/>
      <c r="H669" s="2749"/>
      <c r="I669" s="2749"/>
      <c r="J669" s="2749"/>
      <c r="K669" s="2749"/>
      <c r="L669" s="2749"/>
      <c r="M669" s="2749"/>
      <c r="N669" s="2749"/>
      <c r="O669" s="2749"/>
      <c r="P669" s="2749"/>
      <c r="Q669" s="2749"/>
      <c r="R669" s="2749"/>
    </row>
    <row r="670" spans="5:18">
      <c r="E670" s="2749"/>
      <c r="F670" s="2797"/>
      <c r="G670" s="2749"/>
      <c r="H670" s="2749"/>
      <c r="I670" s="2749"/>
      <c r="J670" s="2749"/>
      <c r="K670" s="2749"/>
      <c r="L670" s="2749"/>
      <c r="M670" s="2749"/>
      <c r="N670" s="2749"/>
      <c r="O670" s="2749"/>
      <c r="P670" s="2749"/>
      <c r="Q670" s="2749"/>
      <c r="R670" s="2749"/>
    </row>
    <row r="671" spans="5:18">
      <c r="E671" s="2749"/>
      <c r="F671" s="2797"/>
      <c r="G671" s="2749"/>
      <c r="H671" s="2749"/>
      <c r="I671" s="2749"/>
      <c r="J671" s="2749"/>
      <c r="K671" s="2749"/>
      <c r="L671" s="2749"/>
      <c r="M671" s="2749"/>
      <c r="N671" s="2749"/>
      <c r="O671" s="2749"/>
      <c r="P671" s="2749"/>
      <c r="Q671" s="2749"/>
      <c r="R671" s="2749"/>
    </row>
    <row r="672" spans="5:18">
      <c r="E672" s="2749"/>
      <c r="F672" s="2797"/>
      <c r="G672" s="2749"/>
      <c r="H672" s="2749"/>
      <c r="I672" s="2749"/>
      <c r="J672" s="2749"/>
      <c r="K672" s="2749"/>
      <c r="L672" s="2749"/>
      <c r="M672" s="2749"/>
      <c r="N672" s="2749"/>
      <c r="O672" s="2749"/>
      <c r="P672" s="2749"/>
      <c r="Q672" s="2749"/>
      <c r="R672" s="2749"/>
    </row>
    <row r="673" spans="5:18">
      <c r="E673" s="2749"/>
      <c r="F673" s="2797"/>
      <c r="G673" s="2749"/>
      <c r="H673" s="2749"/>
      <c r="I673" s="2749"/>
      <c r="J673" s="2749"/>
      <c r="K673" s="2749"/>
      <c r="L673" s="2749"/>
      <c r="M673" s="2749"/>
      <c r="N673" s="2749"/>
      <c r="O673" s="2749"/>
      <c r="P673" s="2749"/>
      <c r="Q673" s="2749"/>
      <c r="R673" s="2749"/>
    </row>
    <row r="674" spans="5:18">
      <c r="E674" s="2749"/>
      <c r="F674" s="2797"/>
      <c r="G674" s="2749"/>
      <c r="H674" s="2749"/>
      <c r="I674" s="2749"/>
      <c r="J674" s="2749"/>
      <c r="K674" s="2749"/>
      <c r="L674" s="2749"/>
      <c r="M674" s="2749"/>
      <c r="N674" s="2749"/>
      <c r="O674" s="2749"/>
      <c r="P674" s="2749"/>
      <c r="Q674" s="2749"/>
      <c r="R674" s="2749"/>
    </row>
    <row r="675" spans="5:18">
      <c r="E675" s="2749"/>
      <c r="F675" s="2797"/>
      <c r="G675" s="2749"/>
      <c r="H675" s="2749"/>
      <c r="I675" s="2749"/>
      <c r="J675" s="2749"/>
      <c r="K675" s="2749"/>
      <c r="L675" s="2749"/>
      <c r="M675" s="2749"/>
      <c r="N675" s="2749"/>
      <c r="O675" s="2749"/>
      <c r="P675" s="2749"/>
      <c r="Q675" s="2749"/>
      <c r="R675" s="2749"/>
    </row>
    <row r="676" spans="5:18">
      <c r="E676" s="2749"/>
      <c r="F676" s="2797"/>
      <c r="G676" s="2749"/>
      <c r="H676" s="2749"/>
      <c r="I676" s="2749"/>
      <c r="J676" s="2749"/>
      <c r="K676" s="2749"/>
      <c r="L676" s="2749"/>
      <c r="M676" s="2749"/>
      <c r="N676" s="2749"/>
      <c r="O676" s="2749"/>
      <c r="P676" s="2749"/>
      <c r="Q676" s="2749"/>
      <c r="R676" s="2749"/>
    </row>
    <row r="677" spans="5:18">
      <c r="E677" s="2749"/>
      <c r="F677" s="2797"/>
      <c r="G677" s="2749"/>
      <c r="H677" s="2749"/>
      <c r="I677" s="2749"/>
      <c r="J677" s="2749"/>
      <c r="K677" s="2749"/>
      <c r="L677" s="2749"/>
      <c r="M677" s="2749"/>
      <c r="N677" s="2749"/>
      <c r="O677" s="2749"/>
      <c r="P677" s="2749"/>
      <c r="Q677" s="2749"/>
      <c r="R677" s="2749"/>
    </row>
    <row r="678" spans="5:18">
      <c r="E678" s="2749"/>
      <c r="F678" s="2797"/>
      <c r="G678" s="2749"/>
      <c r="H678" s="2749"/>
      <c r="I678" s="2749"/>
      <c r="J678" s="2749"/>
      <c r="K678" s="2749"/>
      <c r="L678" s="2749"/>
      <c r="M678" s="2749"/>
      <c r="N678" s="2749"/>
      <c r="O678" s="2749"/>
      <c r="P678" s="2749"/>
      <c r="Q678" s="2749"/>
      <c r="R678" s="2749"/>
    </row>
    <row r="679" spans="5:18">
      <c r="E679" s="2749"/>
      <c r="F679" s="2797"/>
      <c r="G679" s="2749"/>
      <c r="H679" s="2749"/>
      <c r="I679" s="2749"/>
      <c r="J679" s="2749"/>
      <c r="K679" s="2749"/>
      <c r="L679" s="2749"/>
      <c r="M679" s="2749"/>
      <c r="N679" s="2749"/>
      <c r="O679" s="2749"/>
      <c r="P679" s="2749"/>
      <c r="Q679" s="2749"/>
      <c r="R679" s="2749"/>
    </row>
    <row r="680" spans="5:18">
      <c r="E680" s="2749"/>
      <c r="F680" s="2797"/>
      <c r="G680" s="2749"/>
      <c r="H680" s="2749"/>
      <c r="I680" s="2749"/>
      <c r="J680" s="2749"/>
      <c r="K680" s="2749"/>
      <c r="L680" s="2749"/>
      <c r="M680" s="2749"/>
      <c r="N680" s="2749"/>
      <c r="O680" s="2749"/>
      <c r="P680" s="2749"/>
      <c r="Q680" s="2749"/>
      <c r="R680" s="2749"/>
    </row>
    <row r="681" spans="5:18">
      <c r="E681" s="2749"/>
      <c r="F681" s="2797"/>
      <c r="G681" s="2749"/>
      <c r="H681" s="2749"/>
      <c r="I681" s="2749"/>
      <c r="J681" s="2749"/>
      <c r="K681" s="2749"/>
      <c r="L681" s="2749"/>
      <c r="M681" s="2749"/>
      <c r="N681" s="2749"/>
      <c r="O681" s="2749"/>
      <c r="P681" s="2749"/>
      <c r="Q681" s="2749"/>
      <c r="R681" s="2749"/>
    </row>
    <row r="682" spans="5:18">
      <c r="E682" s="2749"/>
      <c r="F682" s="2797"/>
      <c r="G682" s="2749"/>
      <c r="H682" s="2749"/>
      <c r="I682" s="2749"/>
      <c r="J682" s="2749"/>
      <c r="K682" s="2749"/>
      <c r="L682" s="2749"/>
      <c r="M682" s="2749"/>
      <c r="N682" s="2749"/>
      <c r="O682" s="2749"/>
      <c r="P682" s="2749"/>
      <c r="Q682" s="2749"/>
      <c r="R682" s="2749"/>
    </row>
    <row r="683" spans="5:18">
      <c r="E683" s="2749"/>
      <c r="F683" s="2797"/>
      <c r="G683" s="2749"/>
      <c r="H683" s="2749"/>
      <c r="I683" s="2749"/>
      <c r="J683" s="2749"/>
      <c r="K683" s="2749"/>
      <c r="L683" s="2749"/>
      <c r="M683" s="2749"/>
      <c r="N683" s="2749"/>
      <c r="O683" s="2749"/>
      <c r="P683" s="2749"/>
      <c r="Q683" s="2749"/>
      <c r="R683" s="2749"/>
    </row>
    <row r="684" spans="5:18">
      <c r="E684" s="2749"/>
      <c r="F684" s="2797"/>
      <c r="G684" s="2749"/>
      <c r="H684" s="2749"/>
      <c r="I684" s="2749"/>
      <c r="J684" s="2749"/>
      <c r="K684" s="2749"/>
      <c r="L684" s="2749"/>
      <c r="M684" s="2749"/>
      <c r="N684" s="2749"/>
      <c r="O684" s="2749"/>
      <c r="P684" s="2749"/>
      <c r="Q684" s="2749"/>
      <c r="R684" s="2749"/>
    </row>
    <row r="685" spans="5:18">
      <c r="E685" s="2749"/>
      <c r="F685" s="2797"/>
      <c r="G685" s="2749"/>
      <c r="H685" s="2749"/>
      <c r="I685" s="2749"/>
      <c r="J685" s="2749"/>
      <c r="K685" s="2749"/>
      <c r="L685" s="2749"/>
      <c r="M685" s="2749"/>
      <c r="N685" s="2749"/>
      <c r="O685" s="2749"/>
      <c r="P685" s="2749"/>
      <c r="Q685" s="2749"/>
      <c r="R685" s="2749"/>
    </row>
    <row r="686" spans="5:18">
      <c r="E686" s="2749"/>
      <c r="F686" s="2797"/>
      <c r="G686" s="2749"/>
      <c r="H686" s="2749"/>
      <c r="I686" s="2749"/>
      <c r="J686" s="2749"/>
      <c r="K686" s="2749"/>
      <c r="L686" s="2749"/>
      <c r="M686" s="2749"/>
      <c r="N686" s="2749"/>
      <c r="O686" s="2749"/>
      <c r="P686" s="2749"/>
      <c r="Q686" s="2749"/>
      <c r="R686" s="2749"/>
    </row>
    <row r="687" spans="5:18">
      <c r="E687" s="2749"/>
      <c r="F687" s="2797"/>
      <c r="G687" s="2749"/>
      <c r="H687" s="2749"/>
      <c r="I687" s="2749"/>
      <c r="J687" s="2749"/>
      <c r="K687" s="2749"/>
      <c r="L687" s="2749"/>
      <c r="M687" s="2749"/>
      <c r="N687" s="2749"/>
      <c r="O687" s="2749"/>
      <c r="P687" s="2749"/>
      <c r="Q687" s="2749"/>
      <c r="R687" s="2749"/>
    </row>
    <row r="688" spans="5:18">
      <c r="E688" s="2749"/>
      <c r="F688" s="2797"/>
      <c r="G688" s="2749"/>
      <c r="H688" s="2749"/>
      <c r="I688" s="2749"/>
      <c r="J688" s="2749"/>
      <c r="K688" s="2749"/>
      <c r="L688" s="2749"/>
      <c r="M688" s="2749"/>
      <c r="N688" s="2749"/>
      <c r="O688" s="2749"/>
      <c r="P688" s="2749"/>
      <c r="Q688" s="2749"/>
      <c r="R688" s="2749"/>
    </row>
    <row r="689" spans="5:18">
      <c r="E689" s="2749"/>
      <c r="F689" s="2797"/>
      <c r="G689" s="2749"/>
      <c r="H689" s="2749"/>
      <c r="I689" s="2749"/>
      <c r="J689" s="2749"/>
      <c r="K689" s="2749"/>
      <c r="L689" s="2749"/>
      <c r="M689" s="2749"/>
      <c r="N689" s="2749"/>
      <c r="O689" s="2749"/>
      <c r="P689" s="2749"/>
      <c r="Q689" s="2749"/>
      <c r="R689" s="2749"/>
    </row>
    <row r="690" spans="5:18">
      <c r="E690" s="2749"/>
      <c r="F690" s="2797"/>
      <c r="G690" s="2749"/>
      <c r="H690" s="2749"/>
      <c r="I690" s="2749"/>
      <c r="J690" s="2749"/>
      <c r="K690" s="2749"/>
      <c r="L690" s="2749"/>
      <c r="M690" s="2749"/>
      <c r="N690" s="2749"/>
      <c r="O690" s="2749"/>
      <c r="P690" s="2749"/>
      <c r="Q690" s="2749"/>
      <c r="R690" s="2749"/>
    </row>
    <row r="691" spans="5:18">
      <c r="E691" s="2749"/>
      <c r="F691" s="2797"/>
      <c r="G691" s="2749"/>
      <c r="H691" s="2749"/>
      <c r="I691" s="2749"/>
      <c r="J691" s="2749"/>
      <c r="K691" s="2749"/>
      <c r="L691" s="2749"/>
      <c r="M691" s="2749"/>
      <c r="N691" s="2749"/>
      <c r="O691" s="2749"/>
      <c r="P691" s="2749"/>
      <c r="Q691" s="2749"/>
      <c r="R691" s="2749"/>
    </row>
    <row r="692" spans="5:18">
      <c r="E692" s="2749"/>
      <c r="F692" s="2797"/>
      <c r="G692" s="2749"/>
      <c r="H692" s="2749"/>
      <c r="I692" s="2749"/>
      <c r="J692" s="2749"/>
      <c r="K692" s="2749"/>
      <c r="L692" s="2749"/>
      <c r="M692" s="2749"/>
      <c r="N692" s="2749"/>
      <c r="O692" s="2749"/>
      <c r="P692" s="2749"/>
      <c r="Q692" s="2749"/>
      <c r="R692" s="2749"/>
    </row>
    <row r="693" spans="5:18">
      <c r="E693" s="2749"/>
      <c r="F693" s="2797"/>
      <c r="G693" s="2749"/>
      <c r="H693" s="2749"/>
      <c r="I693" s="2749"/>
      <c r="J693" s="2749"/>
      <c r="K693" s="2749"/>
      <c r="L693" s="2749"/>
      <c r="M693" s="2749"/>
      <c r="N693" s="2749"/>
      <c r="O693" s="2749"/>
      <c r="P693" s="2749"/>
      <c r="Q693" s="2749"/>
      <c r="R693" s="2749"/>
    </row>
    <row r="694" spans="5:18">
      <c r="E694" s="2749"/>
      <c r="F694" s="2797"/>
      <c r="G694" s="2749"/>
      <c r="H694" s="2749"/>
      <c r="I694" s="2749"/>
      <c r="J694" s="2749"/>
      <c r="K694" s="2749"/>
      <c r="L694" s="2749"/>
      <c r="M694" s="2749"/>
      <c r="N694" s="2749"/>
      <c r="O694" s="2749"/>
      <c r="P694" s="2749"/>
      <c r="Q694" s="2749"/>
      <c r="R694" s="2749"/>
    </row>
    <row r="695" spans="5:18">
      <c r="E695" s="2749"/>
      <c r="F695" s="2797"/>
      <c r="G695" s="2749"/>
      <c r="H695" s="2749"/>
      <c r="I695" s="2749"/>
      <c r="J695" s="2749"/>
      <c r="K695" s="2749"/>
      <c r="L695" s="2749"/>
      <c r="M695" s="2749"/>
      <c r="N695" s="2749"/>
      <c r="O695" s="2749"/>
      <c r="P695" s="2749"/>
      <c r="Q695" s="2749"/>
      <c r="R695" s="2749"/>
    </row>
    <row r="696" spans="5:18">
      <c r="E696" s="2749"/>
      <c r="F696" s="2797"/>
      <c r="G696" s="2749"/>
      <c r="H696" s="2749"/>
      <c r="I696" s="2749"/>
      <c r="J696" s="2749"/>
      <c r="K696" s="2749"/>
      <c r="L696" s="2749"/>
      <c r="M696" s="2749"/>
      <c r="N696" s="2749"/>
      <c r="O696" s="2749"/>
      <c r="P696" s="2749"/>
      <c r="Q696" s="2749"/>
      <c r="R696" s="2749"/>
    </row>
    <row r="697" spans="5:18">
      <c r="E697" s="2749"/>
      <c r="F697" s="2797"/>
      <c r="G697" s="2749"/>
      <c r="H697" s="2749"/>
      <c r="I697" s="2749"/>
      <c r="J697" s="2749"/>
      <c r="K697" s="2749"/>
      <c r="L697" s="2749"/>
      <c r="M697" s="2749"/>
      <c r="N697" s="2749"/>
      <c r="O697" s="2749"/>
      <c r="P697" s="2749"/>
      <c r="Q697" s="2749"/>
      <c r="R697" s="2749"/>
    </row>
    <row r="698" spans="5:18">
      <c r="E698" s="2749"/>
      <c r="F698" s="2797"/>
      <c r="G698" s="2749"/>
      <c r="H698" s="2749"/>
      <c r="I698" s="2749"/>
      <c r="J698" s="2749"/>
      <c r="K698" s="2749"/>
      <c r="L698" s="2749"/>
      <c r="M698" s="2749"/>
      <c r="N698" s="2749"/>
      <c r="O698" s="2749"/>
      <c r="P698" s="2749"/>
      <c r="Q698" s="2749"/>
      <c r="R698" s="2749"/>
    </row>
    <row r="699" spans="5:18">
      <c r="E699" s="2749"/>
      <c r="F699" s="2797"/>
      <c r="G699" s="2749"/>
      <c r="H699" s="2749"/>
      <c r="I699" s="2749"/>
      <c r="J699" s="2749"/>
      <c r="K699" s="2749"/>
      <c r="L699" s="2749"/>
      <c r="M699" s="2749"/>
      <c r="N699" s="2749"/>
      <c r="O699" s="2749"/>
      <c r="P699" s="2749"/>
      <c r="Q699" s="2749"/>
      <c r="R699" s="2749"/>
    </row>
    <row r="700" spans="5:18">
      <c r="E700" s="2749"/>
      <c r="F700" s="2797"/>
      <c r="G700" s="2749"/>
      <c r="H700" s="2749"/>
      <c r="I700" s="2749"/>
      <c r="J700" s="2749"/>
      <c r="K700" s="2749"/>
      <c r="L700" s="2749"/>
      <c r="M700" s="2749"/>
      <c r="N700" s="2749"/>
      <c r="O700" s="2749"/>
      <c r="P700" s="2749"/>
      <c r="Q700" s="2749"/>
      <c r="R700" s="2749"/>
    </row>
    <row r="701" spans="5:18">
      <c r="E701" s="2749"/>
      <c r="F701" s="2797"/>
      <c r="G701" s="2749"/>
      <c r="H701" s="2749"/>
      <c r="I701" s="2749"/>
      <c r="J701" s="2749"/>
      <c r="K701" s="2749"/>
      <c r="L701" s="2749"/>
      <c r="M701" s="2749"/>
      <c r="N701" s="2749"/>
      <c r="O701" s="2749"/>
      <c r="P701" s="2749"/>
      <c r="Q701" s="2749"/>
      <c r="R701" s="2749"/>
    </row>
    <row r="702" spans="5:18">
      <c r="E702" s="2749"/>
      <c r="F702" s="2797"/>
      <c r="G702" s="2749"/>
      <c r="H702" s="2749"/>
      <c r="I702" s="2749"/>
      <c r="J702" s="2749"/>
      <c r="K702" s="2749"/>
      <c r="L702" s="2749"/>
      <c r="M702" s="2749"/>
      <c r="N702" s="2749"/>
      <c r="O702" s="2749"/>
      <c r="P702" s="2749"/>
      <c r="Q702" s="2749"/>
      <c r="R702" s="2749"/>
    </row>
    <row r="703" spans="5:18">
      <c r="E703" s="2749"/>
      <c r="F703" s="2797"/>
      <c r="G703" s="2749"/>
      <c r="H703" s="2749"/>
      <c r="I703" s="2749"/>
      <c r="J703" s="2749"/>
      <c r="K703" s="2749"/>
      <c r="L703" s="2749"/>
      <c r="M703" s="2749"/>
      <c r="N703" s="2749"/>
      <c r="O703" s="2749"/>
      <c r="P703" s="2749"/>
      <c r="Q703" s="2749"/>
      <c r="R703" s="2749"/>
    </row>
    <row r="704" spans="5:18">
      <c r="E704" s="2749"/>
      <c r="F704" s="2797"/>
      <c r="G704" s="2749"/>
      <c r="H704" s="2749"/>
      <c r="I704" s="2749"/>
      <c r="J704" s="2749"/>
      <c r="K704" s="2749"/>
      <c r="L704" s="2749"/>
      <c r="M704" s="2749"/>
      <c r="N704" s="2749"/>
      <c r="O704" s="2749"/>
      <c r="P704" s="2749"/>
      <c r="Q704" s="2749"/>
      <c r="R704" s="2749"/>
    </row>
    <row r="705" spans="5:18">
      <c r="E705" s="2749"/>
      <c r="F705" s="2797"/>
      <c r="G705" s="2749"/>
      <c r="H705" s="2749"/>
      <c r="I705" s="2749"/>
      <c r="J705" s="2749"/>
      <c r="K705" s="2749"/>
      <c r="L705" s="2749"/>
      <c r="M705" s="2749"/>
      <c r="N705" s="2749"/>
      <c r="O705" s="2749"/>
      <c r="P705" s="2749"/>
      <c r="Q705" s="2749"/>
      <c r="R705" s="2749"/>
    </row>
    <row r="706" spans="5:18">
      <c r="E706" s="2749"/>
      <c r="F706" s="2797"/>
      <c r="G706" s="2749"/>
      <c r="H706" s="2749"/>
      <c r="I706" s="2749"/>
      <c r="J706" s="2749"/>
      <c r="K706" s="2749"/>
      <c r="L706" s="2749"/>
      <c r="M706" s="2749"/>
      <c r="N706" s="2749"/>
      <c r="O706" s="2749"/>
      <c r="P706" s="2749"/>
      <c r="Q706" s="2749"/>
      <c r="R706" s="2749"/>
    </row>
    <row r="707" spans="5:18">
      <c r="E707" s="2749"/>
      <c r="F707" s="2797"/>
      <c r="G707" s="2749"/>
      <c r="H707" s="2749"/>
      <c r="I707" s="2749"/>
      <c r="J707" s="2749"/>
      <c r="K707" s="2749"/>
      <c r="L707" s="2749"/>
      <c r="M707" s="2749"/>
      <c r="N707" s="2749"/>
      <c r="O707" s="2749"/>
      <c r="P707" s="2749"/>
      <c r="Q707" s="2749"/>
      <c r="R707" s="2749"/>
    </row>
    <row r="708" spans="5:18">
      <c r="E708" s="2749"/>
      <c r="F708" s="2797"/>
      <c r="G708" s="2749"/>
      <c r="H708" s="2749"/>
      <c r="I708" s="2749"/>
      <c r="J708" s="2749"/>
      <c r="K708" s="2749"/>
      <c r="L708" s="2749"/>
      <c r="M708" s="2749"/>
      <c r="N708" s="2749"/>
      <c r="O708" s="2749"/>
      <c r="P708" s="2749"/>
      <c r="Q708" s="2749"/>
      <c r="R708" s="2749"/>
    </row>
    <row r="709" spans="5:18">
      <c r="E709" s="2749"/>
      <c r="F709" s="2797"/>
      <c r="G709" s="2749"/>
      <c r="H709" s="2749"/>
      <c r="I709" s="2749"/>
      <c r="J709" s="2749"/>
      <c r="K709" s="2749"/>
      <c r="L709" s="2749"/>
      <c r="M709" s="2749"/>
      <c r="N709" s="2749"/>
      <c r="O709" s="2749"/>
      <c r="P709" s="2749"/>
      <c r="Q709" s="2749"/>
      <c r="R709" s="2749"/>
    </row>
    <row r="710" spans="5:18">
      <c r="E710" s="2749"/>
      <c r="F710" s="2797"/>
      <c r="G710" s="2749"/>
      <c r="H710" s="2749"/>
      <c r="I710" s="2749"/>
      <c r="J710" s="2749"/>
      <c r="K710" s="2749"/>
      <c r="L710" s="2749"/>
      <c r="M710" s="2749"/>
      <c r="N710" s="2749"/>
      <c r="O710" s="2749"/>
      <c r="P710" s="2749"/>
      <c r="Q710" s="2749"/>
      <c r="R710" s="2749"/>
    </row>
    <row r="711" spans="5:18">
      <c r="E711" s="2749"/>
      <c r="F711" s="2797"/>
      <c r="G711" s="2749"/>
      <c r="H711" s="2749"/>
      <c r="I711" s="2749"/>
      <c r="J711" s="2749"/>
      <c r="K711" s="2749"/>
      <c r="L711" s="2749"/>
      <c r="M711" s="2749"/>
      <c r="N711" s="2749"/>
      <c r="O711" s="2749"/>
      <c r="P711" s="2749"/>
      <c r="Q711" s="2749"/>
      <c r="R711" s="2749"/>
    </row>
    <row r="712" spans="5:18">
      <c r="E712" s="2749"/>
      <c r="F712" s="2797"/>
      <c r="G712" s="2749"/>
      <c r="H712" s="2749"/>
      <c r="I712" s="2749"/>
      <c r="J712" s="2749"/>
      <c r="K712" s="2749"/>
      <c r="L712" s="2749"/>
      <c r="M712" s="2749"/>
      <c r="N712" s="2749"/>
      <c r="O712" s="2749"/>
      <c r="P712" s="2749"/>
      <c r="Q712" s="2749"/>
      <c r="R712" s="2749"/>
    </row>
    <row r="713" spans="5:18">
      <c r="E713" s="2749"/>
      <c r="F713" s="2797"/>
      <c r="G713" s="2749"/>
      <c r="H713" s="2749"/>
      <c r="I713" s="2749"/>
      <c r="J713" s="2749"/>
      <c r="K713" s="2749"/>
      <c r="L713" s="2749"/>
      <c r="M713" s="2749"/>
      <c r="N713" s="2749"/>
      <c r="O713" s="2749"/>
      <c r="P713" s="2749"/>
      <c r="Q713" s="2749"/>
      <c r="R713" s="2749"/>
    </row>
    <row r="714" spans="5:18">
      <c r="E714" s="2749"/>
      <c r="F714" s="2797"/>
      <c r="G714" s="2749"/>
      <c r="H714" s="2749"/>
      <c r="I714" s="2749"/>
      <c r="J714" s="2749"/>
      <c r="K714" s="2749"/>
      <c r="L714" s="2749"/>
      <c r="M714" s="2749"/>
      <c r="N714" s="2749"/>
      <c r="O714" s="2749"/>
      <c r="P714" s="2749"/>
      <c r="Q714" s="2749"/>
      <c r="R714" s="2749"/>
    </row>
    <row r="715" spans="5:18">
      <c r="E715" s="2749"/>
      <c r="F715" s="2797"/>
      <c r="G715" s="2749"/>
      <c r="H715" s="2749"/>
      <c r="I715" s="2749"/>
      <c r="J715" s="2749"/>
      <c r="K715" s="2749"/>
      <c r="L715" s="2749"/>
      <c r="M715" s="2749"/>
      <c r="N715" s="2749"/>
      <c r="O715" s="2749"/>
      <c r="P715" s="2749"/>
      <c r="Q715" s="2749"/>
      <c r="R715" s="2749"/>
    </row>
    <row r="716" spans="5:18">
      <c r="E716" s="2749"/>
      <c r="F716" s="2797"/>
      <c r="G716" s="2749"/>
      <c r="H716" s="2749"/>
      <c r="I716" s="2749"/>
      <c r="J716" s="2749"/>
      <c r="K716" s="2749"/>
      <c r="L716" s="2749"/>
      <c r="M716" s="2749"/>
      <c r="N716" s="2749"/>
      <c r="O716" s="2749"/>
      <c r="P716" s="2749"/>
      <c r="Q716" s="2749"/>
      <c r="R716" s="2749"/>
    </row>
    <row r="717" spans="5:18">
      <c r="E717" s="2749"/>
      <c r="F717" s="2797"/>
      <c r="G717" s="2749"/>
      <c r="H717" s="2749"/>
      <c r="I717" s="2749"/>
      <c r="J717" s="2749"/>
      <c r="K717" s="2749"/>
      <c r="L717" s="2749"/>
      <c r="M717" s="2749"/>
      <c r="N717" s="2749"/>
      <c r="O717" s="2749"/>
      <c r="P717" s="2749"/>
      <c r="Q717" s="2749"/>
      <c r="R717" s="2749"/>
    </row>
    <row r="718" spans="5:18">
      <c r="E718" s="2749"/>
      <c r="F718" s="2797"/>
      <c r="G718" s="2749"/>
      <c r="H718" s="2749"/>
      <c r="I718" s="2749"/>
      <c r="J718" s="2749"/>
      <c r="K718" s="2749"/>
      <c r="L718" s="2749"/>
      <c r="M718" s="2749"/>
      <c r="N718" s="2749"/>
      <c r="O718" s="2749"/>
      <c r="P718" s="2749"/>
      <c r="Q718" s="2749"/>
      <c r="R718" s="2749"/>
    </row>
    <row r="719" spans="5:18">
      <c r="E719" s="2749"/>
      <c r="F719" s="2797"/>
      <c r="G719" s="2749"/>
      <c r="H719" s="2749"/>
      <c r="I719" s="2749"/>
      <c r="J719" s="2749"/>
      <c r="K719" s="2749"/>
      <c r="L719" s="2749"/>
      <c r="M719" s="2749"/>
      <c r="N719" s="2749"/>
      <c r="O719" s="2749"/>
      <c r="P719" s="2749"/>
      <c r="Q719" s="2749"/>
      <c r="R719" s="2749"/>
    </row>
    <row r="720" spans="5:18">
      <c r="E720" s="2749"/>
      <c r="F720" s="2797"/>
      <c r="G720" s="2749"/>
      <c r="H720" s="2749"/>
      <c r="I720" s="2749"/>
      <c r="J720" s="2749"/>
      <c r="K720" s="2749"/>
      <c r="L720" s="2749"/>
      <c r="M720" s="2749"/>
      <c r="N720" s="2749"/>
      <c r="O720" s="2749"/>
      <c r="P720" s="2749"/>
      <c r="Q720" s="2749"/>
      <c r="R720" s="2749"/>
    </row>
    <row r="721" spans="5:18">
      <c r="E721" s="2749"/>
      <c r="F721" s="2797"/>
      <c r="G721" s="2749"/>
      <c r="H721" s="2749"/>
      <c r="I721" s="2749"/>
      <c r="J721" s="2749"/>
      <c r="K721" s="2749"/>
      <c r="L721" s="2749"/>
      <c r="M721" s="2749"/>
      <c r="N721" s="2749"/>
      <c r="O721" s="2749"/>
      <c r="P721" s="2749"/>
      <c r="Q721" s="2749"/>
      <c r="R721" s="2749"/>
    </row>
    <row r="722" spans="5:18">
      <c r="E722" s="2749"/>
      <c r="F722" s="2797"/>
      <c r="G722" s="2749"/>
      <c r="H722" s="2749"/>
      <c r="I722" s="2749"/>
      <c r="J722" s="2749"/>
      <c r="K722" s="2749"/>
      <c r="L722" s="2749"/>
      <c r="M722" s="2749"/>
      <c r="N722" s="2749"/>
      <c r="O722" s="2749"/>
      <c r="P722" s="2749"/>
      <c r="Q722" s="2749"/>
      <c r="R722" s="2749"/>
    </row>
    <row r="723" spans="5:18">
      <c r="E723" s="2749"/>
      <c r="F723" s="2797"/>
      <c r="G723" s="2749"/>
      <c r="H723" s="2749"/>
      <c r="I723" s="2749"/>
      <c r="J723" s="2749"/>
      <c r="K723" s="2749"/>
      <c r="L723" s="2749"/>
      <c r="M723" s="2749"/>
      <c r="N723" s="2749"/>
      <c r="O723" s="2749"/>
      <c r="P723" s="2749"/>
      <c r="Q723" s="2749"/>
      <c r="R723" s="2749"/>
    </row>
    <row r="724" spans="5:18">
      <c r="E724" s="2749"/>
      <c r="F724" s="2797"/>
      <c r="G724" s="2749"/>
      <c r="H724" s="2749"/>
      <c r="I724" s="2749"/>
      <c r="J724" s="2749"/>
      <c r="K724" s="2749"/>
      <c r="L724" s="2749"/>
      <c r="M724" s="2749"/>
      <c r="N724" s="2749"/>
      <c r="O724" s="2749"/>
      <c r="P724" s="2749"/>
      <c r="Q724" s="2749"/>
      <c r="R724" s="2749"/>
    </row>
    <row r="725" spans="5:18">
      <c r="E725" s="2749"/>
      <c r="F725" s="2797"/>
      <c r="G725" s="2749"/>
      <c r="H725" s="2749"/>
      <c r="I725" s="2749"/>
      <c r="J725" s="2749"/>
      <c r="K725" s="2749"/>
      <c r="L725" s="2749"/>
      <c r="M725" s="2749"/>
      <c r="N725" s="2749"/>
      <c r="O725" s="2749"/>
      <c r="P725" s="2749"/>
      <c r="Q725" s="2749"/>
      <c r="R725" s="2749"/>
    </row>
    <row r="726" spans="5:18">
      <c r="E726" s="2749"/>
      <c r="F726" s="2797"/>
      <c r="G726" s="2749"/>
      <c r="H726" s="2749"/>
      <c r="I726" s="2749"/>
      <c r="J726" s="2749"/>
      <c r="K726" s="2749"/>
      <c r="L726" s="2749"/>
      <c r="M726" s="2749"/>
      <c r="N726" s="2749"/>
      <c r="O726" s="2749"/>
      <c r="P726" s="2749"/>
      <c r="Q726" s="2749"/>
      <c r="R726" s="2749"/>
    </row>
    <row r="727" spans="5:18">
      <c r="E727" s="2749"/>
      <c r="F727" s="2797"/>
      <c r="G727" s="2749"/>
      <c r="H727" s="2749"/>
      <c r="I727" s="2749"/>
      <c r="J727" s="2749"/>
      <c r="K727" s="2749"/>
      <c r="L727" s="2749"/>
      <c r="M727" s="2749"/>
      <c r="N727" s="2749"/>
      <c r="O727" s="2749"/>
      <c r="P727" s="2749"/>
      <c r="Q727" s="2749"/>
      <c r="R727" s="2749"/>
    </row>
    <row r="728" spans="5:18">
      <c r="E728" s="2749"/>
      <c r="F728" s="2797"/>
      <c r="G728" s="2749"/>
      <c r="H728" s="2749"/>
      <c r="I728" s="2749"/>
      <c r="J728" s="2749"/>
      <c r="K728" s="2749"/>
      <c r="L728" s="2749"/>
      <c r="M728" s="2749"/>
      <c r="N728" s="2749"/>
      <c r="O728" s="2749"/>
      <c r="P728" s="2749"/>
      <c r="Q728" s="2749"/>
      <c r="R728" s="2749"/>
    </row>
    <row r="729" spans="5:18">
      <c r="E729" s="2749"/>
      <c r="F729" s="2797"/>
      <c r="G729" s="2749"/>
      <c r="H729" s="2749"/>
      <c r="I729" s="2749"/>
      <c r="J729" s="2749"/>
      <c r="K729" s="2749"/>
      <c r="L729" s="2749"/>
      <c r="M729" s="2749"/>
      <c r="N729" s="2749"/>
      <c r="O729" s="2749"/>
      <c r="P729" s="2749"/>
      <c r="Q729" s="2749"/>
      <c r="R729" s="2749"/>
    </row>
    <row r="730" spans="5:18">
      <c r="E730" s="2749"/>
      <c r="F730" s="2797"/>
      <c r="G730" s="2749"/>
      <c r="H730" s="2749"/>
      <c r="I730" s="2749"/>
      <c r="J730" s="2749"/>
      <c r="K730" s="2749"/>
      <c r="L730" s="2749"/>
      <c r="M730" s="2749"/>
      <c r="N730" s="2749"/>
      <c r="O730" s="2749"/>
      <c r="P730" s="2749"/>
      <c r="Q730" s="2749"/>
      <c r="R730" s="2749"/>
    </row>
    <row r="731" spans="5:18">
      <c r="E731" s="2749"/>
      <c r="F731" s="2797"/>
      <c r="G731" s="2749"/>
      <c r="H731" s="2749"/>
      <c r="I731" s="2749"/>
      <c r="J731" s="2749"/>
      <c r="K731" s="2749"/>
      <c r="L731" s="2749"/>
      <c r="M731" s="2749"/>
      <c r="N731" s="2749"/>
      <c r="O731" s="2749"/>
      <c r="P731" s="2749"/>
      <c r="Q731" s="2749"/>
      <c r="R731" s="2749"/>
    </row>
    <row r="732" spans="5:18">
      <c r="E732" s="2749"/>
      <c r="F732" s="2797"/>
      <c r="G732" s="2749"/>
      <c r="H732" s="2749"/>
      <c r="I732" s="2749"/>
      <c r="J732" s="2749"/>
      <c r="K732" s="2749"/>
      <c r="L732" s="2749"/>
      <c r="M732" s="2749"/>
      <c r="N732" s="2749"/>
      <c r="O732" s="2749"/>
      <c r="P732" s="2749"/>
      <c r="Q732" s="2749"/>
      <c r="R732" s="2749"/>
    </row>
    <row r="733" spans="5:18">
      <c r="E733" s="2749"/>
      <c r="F733" s="2797"/>
      <c r="G733" s="2749"/>
      <c r="H733" s="2749"/>
      <c r="I733" s="2749"/>
      <c r="J733" s="2749"/>
      <c r="K733" s="2749"/>
      <c r="L733" s="2749"/>
      <c r="M733" s="2749"/>
      <c r="N733" s="2749"/>
      <c r="O733" s="2749"/>
      <c r="P733" s="2749"/>
      <c r="Q733" s="2749"/>
      <c r="R733" s="2749"/>
    </row>
    <row r="734" spans="5:18">
      <c r="E734" s="2749"/>
      <c r="F734" s="2797"/>
      <c r="G734" s="2749"/>
      <c r="H734" s="2749"/>
      <c r="I734" s="2749"/>
      <c r="J734" s="2749"/>
      <c r="K734" s="2749"/>
      <c r="L734" s="2749"/>
      <c r="M734" s="2749"/>
      <c r="N734" s="2749"/>
      <c r="O734" s="2749"/>
      <c r="P734" s="2749"/>
      <c r="Q734" s="2749"/>
      <c r="R734" s="2749"/>
    </row>
    <row r="735" spans="5:18">
      <c r="E735" s="2749"/>
      <c r="F735" s="2797"/>
      <c r="G735" s="2749"/>
      <c r="H735" s="2749"/>
      <c r="I735" s="2749"/>
      <c r="J735" s="2749"/>
      <c r="K735" s="2749"/>
      <c r="L735" s="2749"/>
      <c r="M735" s="2749"/>
      <c r="N735" s="2749"/>
      <c r="O735" s="2749"/>
      <c r="P735" s="2749"/>
      <c r="Q735" s="2749"/>
      <c r="R735" s="2749"/>
    </row>
    <row r="736" spans="5:18">
      <c r="E736" s="2749"/>
      <c r="F736" s="2797"/>
      <c r="G736" s="2749"/>
      <c r="H736" s="2749"/>
      <c r="I736" s="2749"/>
      <c r="J736" s="2749"/>
      <c r="K736" s="2749"/>
      <c r="L736" s="2749"/>
      <c r="M736" s="2749"/>
      <c r="N736" s="2749"/>
      <c r="O736" s="2749"/>
      <c r="P736" s="2749"/>
      <c r="Q736" s="2749"/>
      <c r="R736" s="2749"/>
    </row>
    <row r="737" spans="5:18">
      <c r="E737" s="2749"/>
      <c r="F737" s="2797"/>
      <c r="G737" s="2749"/>
      <c r="H737" s="2749"/>
      <c r="I737" s="2749"/>
      <c r="J737" s="2749"/>
      <c r="K737" s="2749"/>
      <c r="L737" s="2749"/>
      <c r="M737" s="2749"/>
      <c r="N737" s="2749"/>
      <c r="O737" s="2749"/>
      <c r="P737" s="2749"/>
      <c r="Q737" s="2749"/>
      <c r="R737" s="2749"/>
    </row>
    <row r="738" spans="5:18">
      <c r="E738" s="2749"/>
      <c r="F738" s="2797"/>
      <c r="G738" s="2749"/>
      <c r="H738" s="2749"/>
      <c r="I738" s="2749"/>
      <c r="J738" s="2749"/>
      <c r="K738" s="2749"/>
      <c r="L738" s="2749"/>
      <c r="M738" s="2749"/>
      <c r="N738" s="2749"/>
      <c r="O738" s="2749"/>
      <c r="P738" s="2749"/>
      <c r="Q738" s="2749"/>
      <c r="R738" s="2749"/>
    </row>
    <row r="739" spans="5:18">
      <c r="E739" s="2749"/>
      <c r="F739" s="2797"/>
      <c r="G739" s="2749"/>
      <c r="H739" s="2749"/>
      <c r="I739" s="2749"/>
      <c r="J739" s="2749"/>
      <c r="K739" s="2749"/>
      <c r="L739" s="2749"/>
      <c r="M739" s="2749"/>
      <c r="N739" s="2749"/>
      <c r="O739" s="2749"/>
      <c r="P739" s="2749"/>
      <c r="Q739" s="2749"/>
      <c r="R739" s="2749"/>
    </row>
    <row r="740" spans="5:18">
      <c r="E740" s="2749"/>
      <c r="F740" s="2797"/>
      <c r="G740" s="2749"/>
      <c r="H740" s="2749"/>
      <c r="I740" s="2749"/>
      <c r="J740" s="2749"/>
      <c r="K740" s="2749"/>
      <c r="L740" s="2749"/>
      <c r="M740" s="2749"/>
      <c r="N740" s="2749"/>
      <c r="O740" s="2749"/>
      <c r="P740" s="2749"/>
      <c r="Q740" s="2749"/>
      <c r="R740" s="2749"/>
    </row>
    <row r="741" spans="5:18">
      <c r="E741" s="2749"/>
      <c r="F741" s="2797"/>
      <c r="G741" s="2749"/>
      <c r="H741" s="2749"/>
      <c r="I741" s="2749"/>
      <c r="J741" s="2749"/>
      <c r="K741" s="2749"/>
      <c r="L741" s="2749"/>
      <c r="M741" s="2749"/>
      <c r="N741" s="2749"/>
      <c r="O741" s="2749"/>
      <c r="P741" s="2749"/>
      <c r="Q741" s="2749"/>
      <c r="R741" s="2749"/>
    </row>
    <row r="742" spans="5:18">
      <c r="E742" s="2749"/>
      <c r="F742" s="2797"/>
      <c r="G742" s="2749"/>
      <c r="H742" s="2749"/>
      <c r="I742" s="2749"/>
      <c r="J742" s="2749"/>
      <c r="K742" s="2749"/>
      <c r="L742" s="2749"/>
      <c r="M742" s="2749"/>
      <c r="N742" s="2749"/>
      <c r="O742" s="2749"/>
      <c r="P742" s="2749"/>
      <c r="Q742" s="2749"/>
      <c r="R742" s="2749"/>
    </row>
    <row r="743" spans="5:18">
      <c r="E743" s="2749"/>
      <c r="F743" s="2797"/>
      <c r="G743" s="2749"/>
      <c r="H743" s="2749"/>
      <c r="I743" s="2749"/>
      <c r="J743" s="2749"/>
      <c r="K743" s="2749"/>
      <c r="L743" s="2749"/>
      <c r="M743" s="2749"/>
      <c r="N743" s="2749"/>
      <c r="O743" s="2749"/>
      <c r="P743" s="2749"/>
      <c r="Q743" s="2749"/>
      <c r="R743" s="2749"/>
    </row>
    <row r="744" spans="5:18">
      <c r="E744" s="2749"/>
      <c r="F744" s="2797"/>
      <c r="G744" s="2749"/>
      <c r="H744" s="2749"/>
      <c r="I744" s="2749"/>
      <c r="J744" s="2749"/>
      <c r="K744" s="2749"/>
      <c r="L744" s="2749"/>
      <c r="M744" s="2749"/>
      <c r="N744" s="2749"/>
      <c r="O744" s="2749"/>
      <c r="P744" s="2749"/>
      <c r="Q744" s="2749"/>
      <c r="R744" s="2749"/>
    </row>
    <row r="745" spans="5:18">
      <c r="E745" s="2749"/>
      <c r="F745" s="2797"/>
      <c r="G745" s="2749"/>
      <c r="H745" s="2749"/>
      <c r="I745" s="2749"/>
      <c r="J745" s="2749"/>
      <c r="K745" s="2749"/>
      <c r="L745" s="2749"/>
      <c r="M745" s="2749"/>
      <c r="N745" s="2749"/>
      <c r="O745" s="2749"/>
      <c r="P745" s="2749"/>
      <c r="Q745" s="2749"/>
      <c r="R745" s="2749"/>
    </row>
    <row r="746" spans="5:18">
      <c r="E746" s="2749"/>
      <c r="F746" s="2797"/>
      <c r="G746" s="2749"/>
      <c r="H746" s="2749"/>
      <c r="I746" s="2749"/>
      <c r="J746" s="2749"/>
      <c r="K746" s="2749"/>
      <c r="L746" s="2749"/>
      <c r="M746" s="2749"/>
      <c r="N746" s="2749"/>
      <c r="O746" s="2749"/>
      <c r="P746" s="2749"/>
      <c r="Q746" s="2749"/>
      <c r="R746" s="2749"/>
    </row>
    <row r="747" spans="5:18">
      <c r="E747" s="2749"/>
      <c r="F747" s="2797"/>
      <c r="G747" s="2749"/>
      <c r="H747" s="2749"/>
      <c r="I747" s="2749"/>
      <c r="J747" s="2749"/>
      <c r="K747" s="2749"/>
      <c r="L747" s="2749"/>
      <c r="M747" s="2749"/>
      <c r="N747" s="2749"/>
      <c r="O747" s="2749"/>
      <c r="P747" s="2749"/>
      <c r="Q747" s="2749"/>
      <c r="R747" s="2749"/>
    </row>
    <row r="748" spans="5:18">
      <c r="E748" s="2749"/>
      <c r="F748" s="2797"/>
      <c r="G748" s="2749"/>
      <c r="H748" s="2749"/>
      <c r="I748" s="2749"/>
      <c r="J748" s="2749"/>
      <c r="K748" s="2749"/>
      <c r="L748" s="2749"/>
      <c r="M748" s="2749"/>
      <c r="N748" s="2749"/>
      <c r="O748" s="2749"/>
      <c r="P748" s="2749"/>
      <c r="Q748" s="2749"/>
      <c r="R748" s="2749"/>
    </row>
    <row r="749" spans="5:18">
      <c r="E749" s="2749"/>
      <c r="F749" s="2797"/>
      <c r="G749" s="2749"/>
      <c r="H749" s="2749"/>
      <c r="I749" s="2749"/>
      <c r="J749" s="2749"/>
      <c r="K749" s="2749"/>
      <c r="L749" s="2749"/>
      <c r="M749" s="2749"/>
      <c r="N749" s="2749"/>
      <c r="O749" s="2749"/>
      <c r="P749" s="2749"/>
      <c r="Q749" s="2749"/>
      <c r="R749" s="2749"/>
    </row>
    <row r="750" spans="5:18">
      <c r="E750" s="2749"/>
      <c r="F750" s="2797"/>
      <c r="G750" s="2749"/>
      <c r="H750" s="2749"/>
      <c r="I750" s="2749"/>
      <c r="J750" s="2749"/>
      <c r="K750" s="2749"/>
      <c r="L750" s="2749"/>
      <c r="M750" s="2749"/>
      <c r="N750" s="2749"/>
      <c r="O750" s="2749"/>
      <c r="P750" s="2749"/>
      <c r="Q750" s="2749"/>
      <c r="R750" s="2749"/>
    </row>
    <row r="751" spans="5:18">
      <c r="E751" s="2749"/>
      <c r="F751" s="2797"/>
      <c r="G751" s="2749"/>
      <c r="H751" s="2749"/>
      <c r="I751" s="2749"/>
      <c r="J751" s="2749"/>
      <c r="K751" s="2749"/>
      <c r="L751" s="2749"/>
      <c r="M751" s="2749"/>
      <c r="N751" s="2749"/>
      <c r="O751" s="2749"/>
      <c r="P751" s="2749"/>
      <c r="Q751" s="2749"/>
      <c r="R751" s="2749"/>
    </row>
    <row r="752" spans="5:18">
      <c r="E752" s="2749"/>
      <c r="F752" s="2797"/>
      <c r="G752" s="2749"/>
      <c r="H752" s="2749"/>
      <c r="I752" s="2749"/>
      <c r="J752" s="2749"/>
      <c r="K752" s="2749"/>
      <c r="L752" s="2749"/>
      <c r="M752" s="2749"/>
      <c r="N752" s="2749"/>
      <c r="O752" s="2749"/>
      <c r="P752" s="2749"/>
      <c r="Q752" s="2749"/>
      <c r="R752" s="2749"/>
    </row>
    <row r="753" spans="5:18">
      <c r="E753" s="2749"/>
      <c r="F753" s="2797"/>
      <c r="G753" s="2749"/>
      <c r="H753" s="2749"/>
      <c r="I753" s="2749"/>
      <c r="J753" s="2749"/>
      <c r="K753" s="2749"/>
      <c r="L753" s="2749"/>
      <c r="M753" s="2749"/>
      <c r="N753" s="2749"/>
      <c r="O753" s="2749"/>
      <c r="P753" s="2749"/>
      <c r="Q753" s="2749"/>
      <c r="R753" s="2749"/>
    </row>
    <row r="754" spans="5:18">
      <c r="E754" s="2749"/>
      <c r="F754" s="2797"/>
      <c r="G754" s="2749"/>
      <c r="H754" s="2749"/>
      <c r="I754" s="2749"/>
      <c r="J754" s="2749"/>
      <c r="K754" s="2749"/>
      <c r="L754" s="2749"/>
      <c r="M754" s="2749"/>
      <c r="N754" s="2749"/>
      <c r="O754" s="2749"/>
      <c r="P754" s="2749"/>
      <c r="Q754" s="2749"/>
      <c r="R754" s="2749"/>
    </row>
    <row r="755" spans="5:18">
      <c r="E755" s="2749"/>
      <c r="F755" s="2797"/>
      <c r="G755" s="2749"/>
      <c r="H755" s="2749"/>
      <c r="I755" s="2749"/>
      <c r="J755" s="2749"/>
      <c r="K755" s="2749"/>
      <c r="L755" s="2749"/>
      <c r="M755" s="2749"/>
      <c r="N755" s="2749"/>
      <c r="O755" s="2749"/>
      <c r="P755" s="2749"/>
      <c r="Q755" s="2749"/>
      <c r="R755" s="2749"/>
    </row>
    <row r="756" spans="5:18">
      <c r="E756" s="2749"/>
      <c r="F756" s="2797"/>
      <c r="G756" s="2749"/>
      <c r="H756" s="2749"/>
      <c r="I756" s="2749"/>
      <c r="J756" s="2749"/>
      <c r="K756" s="2749"/>
      <c r="L756" s="2749"/>
      <c r="M756" s="2749"/>
      <c r="N756" s="2749"/>
      <c r="O756" s="2749"/>
      <c r="P756" s="2749"/>
      <c r="Q756" s="2749"/>
      <c r="R756" s="2749"/>
    </row>
    <row r="757" spans="5:18">
      <c r="E757" s="2749"/>
      <c r="F757" s="2797"/>
      <c r="G757" s="2749"/>
      <c r="H757" s="2749"/>
      <c r="I757" s="2749"/>
      <c r="J757" s="2749"/>
      <c r="K757" s="2749"/>
      <c r="L757" s="2749"/>
      <c r="M757" s="2749"/>
      <c r="N757" s="2749"/>
      <c r="O757" s="2749"/>
      <c r="P757" s="2749"/>
      <c r="Q757" s="2749"/>
      <c r="R757" s="2749"/>
    </row>
    <row r="758" spans="5:18">
      <c r="E758" s="2749"/>
      <c r="F758" s="2797"/>
      <c r="G758" s="2749"/>
      <c r="H758" s="2749"/>
      <c r="I758" s="2749"/>
      <c r="J758" s="2749"/>
      <c r="K758" s="2749"/>
      <c r="L758" s="2749"/>
      <c r="M758" s="2749"/>
      <c r="N758" s="2749"/>
      <c r="O758" s="2749"/>
      <c r="P758" s="2749"/>
      <c r="Q758" s="2749"/>
      <c r="R758" s="2749"/>
    </row>
    <row r="759" spans="5:18">
      <c r="E759" s="2749"/>
      <c r="F759" s="2797"/>
      <c r="G759" s="2749"/>
      <c r="H759" s="2749"/>
      <c r="I759" s="2749"/>
      <c r="J759" s="2749"/>
      <c r="K759" s="2749"/>
      <c r="L759" s="2749"/>
      <c r="M759" s="2749"/>
      <c r="N759" s="2749"/>
      <c r="O759" s="2749"/>
      <c r="P759" s="2749"/>
      <c r="Q759" s="2749"/>
      <c r="R759" s="2749"/>
    </row>
    <row r="760" spans="5:18">
      <c r="E760" s="2749"/>
      <c r="F760" s="2797"/>
      <c r="G760" s="2749"/>
      <c r="H760" s="2749"/>
      <c r="I760" s="2749"/>
      <c r="J760" s="2749"/>
      <c r="K760" s="2749"/>
      <c r="L760" s="2749"/>
      <c r="M760" s="2749"/>
      <c r="N760" s="2749"/>
      <c r="O760" s="2749"/>
      <c r="P760" s="2749"/>
      <c r="Q760" s="2749"/>
      <c r="R760" s="2749"/>
    </row>
    <row r="761" spans="5:18">
      <c r="E761" s="2749"/>
      <c r="F761" s="2797"/>
      <c r="G761" s="2749"/>
      <c r="H761" s="2749"/>
      <c r="I761" s="2749"/>
      <c r="J761" s="2749"/>
      <c r="K761" s="2749"/>
      <c r="L761" s="2749"/>
      <c r="M761" s="2749"/>
      <c r="N761" s="2749"/>
      <c r="O761" s="2749"/>
      <c r="P761" s="2749"/>
      <c r="Q761" s="2749"/>
      <c r="R761" s="2749"/>
    </row>
    <row r="762" spans="5:18">
      <c r="E762" s="2749"/>
      <c r="F762" s="2797"/>
      <c r="G762" s="2749"/>
      <c r="H762" s="2749"/>
      <c r="I762" s="2749"/>
      <c r="J762" s="2749"/>
      <c r="K762" s="2749"/>
      <c r="L762" s="2749"/>
      <c r="M762" s="2749"/>
      <c r="N762" s="2749"/>
      <c r="O762" s="2749"/>
      <c r="P762" s="2749"/>
      <c r="Q762" s="2749"/>
      <c r="R762" s="2749"/>
    </row>
    <row r="763" spans="5:18">
      <c r="E763" s="2749"/>
      <c r="F763" s="2797"/>
      <c r="G763" s="2749"/>
      <c r="H763" s="2749"/>
      <c r="I763" s="2749"/>
      <c r="J763" s="2749"/>
      <c r="K763" s="2749"/>
      <c r="L763" s="2749"/>
      <c r="M763" s="2749"/>
      <c r="N763" s="2749"/>
      <c r="O763" s="2749"/>
      <c r="P763" s="2749"/>
      <c r="Q763" s="2749"/>
      <c r="R763" s="2749"/>
    </row>
    <row r="764" spans="5:18">
      <c r="E764" s="2749"/>
      <c r="F764" s="2797"/>
      <c r="G764" s="2749"/>
      <c r="H764" s="2749"/>
      <c r="I764" s="2749"/>
      <c r="J764" s="2749"/>
      <c r="K764" s="2749"/>
      <c r="L764" s="2749"/>
      <c r="M764" s="2749"/>
      <c r="N764" s="2749"/>
      <c r="O764" s="2749"/>
      <c r="P764" s="2749"/>
      <c r="Q764" s="2749"/>
      <c r="R764" s="2749"/>
    </row>
    <row r="765" spans="5:18">
      <c r="E765" s="2749"/>
      <c r="F765" s="2797"/>
      <c r="G765" s="2749"/>
      <c r="H765" s="2749"/>
      <c r="I765" s="2749"/>
      <c r="J765" s="2749"/>
      <c r="K765" s="2749"/>
      <c r="L765" s="2749"/>
      <c r="M765" s="2749"/>
      <c r="N765" s="2749"/>
      <c r="O765" s="2749"/>
      <c r="P765" s="2749"/>
      <c r="Q765" s="2749"/>
      <c r="R765" s="2749"/>
    </row>
    <row r="766" spans="5:18">
      <c r="E766" s="2749"/>
      <c r="F766" s="2797"/>
      <c r="G766" s="2749"/>
      <c r="H766" s="2749"/>
      <c r="I766" s="2749"/>
      <c r="J766" s="2749"/>
      <c r="K766" s="2749"/>
      <c r="L766" s="2749"/>
      <c r="M766" s="2749"/>
      <c r="N766" s="2749"/>
      <c r="O766" s="2749"/>
      <c r="P766" s="2749"/>
      <c r="Q766" s="2749"/>
      <c r="R766" s="2749"/>
    </row>
    <row r="767" spans="5:18">
      <c r="E767" s="2749"/>
      <c r="F767" s="2797"/>
      <c r="G767" s="2749"/>
      <c r="H767" s="2749"/>
      <c r="I767" s="2749"/>
      <c r="J767" s="2749"/>
      <c r="K767" s="2749"/>
      <c r="L767" s="2749"/>
      <c r="M767" s="2749"/>
      <c r="N767" s="2749"/>
      <c r="O767" s="2749"/>
      <c r="P767" s="2749"/>
      <c r="Q767" s="2749"/>
      <c r="R767" s="2749"/>
    </row>
    <row r="768" spans="5:18">
      <c r="E768" s="2749"/>
      <c r="F768" s="2797"/>
      <c r="G768" s="2749"/>
      <c r="H768" s="2749"/>
      <c r="I768" s="2749"/>
      <c r="J768" s="2749"/>
      <c r="K768" s="2749"/>
      <c r="L768" s="2749"/>
      <c r="M768" s="2749"/>
      <c r="N768" s="2749"/>
      <c r="O768" s="2749"/>
      <c r="P768" s="2749"/>
      <c r="Q768" s="2749"/>
      <c r="R768" s="2749"/>
    </row>
    <row r="769" spans="5:18">
      <c r="E769" s="2749"/>
      <c r="F769" s="2797"/>
      <c r="G769" s="2749"/>
      <c r="H769" s="2749"/>
      <c r="I769" s="2749"/>
      <c r="J769" s="2749"/>
      <c r="K769" s="2749"/>
      <c r="L769" s="2749"/>
      <c r="M769" s="2749"/>
      <c r="N769" s="2749"/>
      <c r="O769" s="2749"/>
      <c r="P769" s="2749"/>
      <c r="Q769" s="2749"/>
      <c r="R769" s="2749"/>
    </row>
    <row r="770" spans="5:18">
      <c r="E770" s="2749"/>
      <c r="F770" s="2797"/>
      <c r="G770" s="2749"/>
      <c r="H770" s="2749"/>
      <c r="I770" s="2749"/>
      <c r="J770" s="2749"/>
      <c r="K770" s="2749"/>
      <c r="L770" s="2749"/>
      <c r="M770" s="2749"/>
      <c r="N770" s="2749"/>
      <c r="O770" s="2749"/>
      <c r="P770" s="2749"/>
      <c r="Q770" s="2749"/>
      <c r="R770" s="2749"/>
    </row>
    <row r="771" spans="5:18">
      <c r="E771" s="2749"/>
      <c r="F771" s="2797"/>
      <c r="G771" s="2749"/>
      <c r="H771" s="2749"/>
      <c r="I771" s="2749"/>
      <c r="J771" s="2749"/>
      <c r="K771" s="2749"/>
      <c r="L771" s="2749"/>
      <c r="M771" s="2749"/>
      <c r="N771" s="2749"/>
      <c r="O771" s="2749"/>
      <c r="P771" s="2749"/>
      <c r="Q771" s="2749"/>
      <c r="R771" s="2749"/>
    </row>
    <row r="772" spans="5:18">
      <c r="E772" s="2749"/>
      <c r="F772" s="2797"/>
      <c r="G772" s="2749"/>
      <c r="H772" s="2749"/>
      <c r="I772" s="2749"/>
      <c r="J772" s="2749"/>
      <c r="K772" s="2749"/>
      <c r="L772" s="2749"/>
      <c r="M772" s="2749"/>
      <c r="N772" s="2749"/>
      <c r="O772" s="2749"/>
      <c r="P772" s="2749"/>
      <c r="Q772" s="2749"/>
      <c r="R772" s="2749"/>
    </row>
    <row r="773" spans="5:18">
      <c r="E773" s="2749"/>
      <c r="F773" s="2797"/>
      <c r="G773" s="2749"/>
      <c r="H773" s="2749"/>
      <c r="I773" s="2749"/>
      <c r="J773" s="2749"/>
      <c r="K773" s="2749"/>
      <c r="L773" s="2749"/>
      <c r="M773" s="2749"/>
      <c r="N773" s="2749"/>
      <c r="O773" s="2749"/>
      <c r="P773" s="2749"/>
      <c r="Q773" s="2749"/>
      <c r="R773" s="2749"/>
    </row>
    <row r="774" spans="5:18">
      <c r="E774" s="2749"/>
      <c r="F774" s="2797"/>
      <c r="G774" s="2749"/>
      <c r="H774" s="2749"/>
      <c r="I774" s="2749"/>
      <c r="J774" s="2749"/>
      <c r="K774" s="2749"/>
      <c r="L774" s="2749"/>
      <c r="M774" s="2749"/>
      <c r="N774" s="2749"/>
      <c r="O774" s="2749"/>
      <c r="P774" s="2749"/>
      <c r="Q774" s="2749"/>
      <c r="R774" s="2749"/>
    </row>
    <row r="775" spans="5:18">
      <c r="E775" s="2749"/>
      <c r="F775" s="2797"/>
      <c r="G775" s="2749"/>
      <c r="H775" s="2749"/>
      <c r="I775" s="2749"/>
      <c r="J775" s="2749"/>
      <c r="K775" s="2749"/>
      <c r="L775" s="2749"/>
      <c r="M775" s="2749"/>
      <c r="N775" s="2749"/>
      <c r="O775" s="2749"/>
      <c r="P775" s="2749"/>
      <c r="Q775" s="2749"/>
      <c r="R775" s="2749"/>
    </row>
    <row r="776" spans="5:18">
      <c r="E776" s="2749"/>
      <c r="F776" s="2797"/>
      <c r="G776" s="2749"/>
      <c r="H776" s="2749"/>
      <c r="I776" s="2749"/>
      <c r="J776" s="2749"/>
      <c r="K776" s="2749"/>
      <c r="L776" s="2749"/>
      <c r="M776" s="2749"/>
      <c r="N776" s="2749"/>
      <c r="O776" s="2749"/>
      <c r="P776" s="2749"/>
      <c r="Q776" s="2749"/>
      <c r="R776" s="2749"/>
    </row>
    <row r="777" spans="5:18">
      <c r="E777" s="2749"/>
      <c r="F777" s="2797"/>
      <c r="G777" s="2749"/>
      <c r="H777" s="2749"/>
      <c r="I777" s="2749"/>
      <c r="J777" s="2749"/>
      <c r="K777" s="2749"/>
      <c r="L777" s="2749"/>
      <c r="M777" s="2749"/>
      <c r="N777" s="2749"/>
      <c r="O777" s="2749"/>
      <c r="P777" s="2749"/>
      <c r="Q777" s="2749"/>
      <c r="R777" s="2749"/>
    </row>
    <row r="778" spans="5:18">
      <c r="E778" s="2749"/>
      <c r="F778" s="2797"/>
      <c r="G778" s="2749"/>
      <c r="H778" s="2749"/>
      <c r="I778" s="2749"/>
      <c r="J778" s="2749"/>
      <c r="K778" s="2749"/>
      <c r="L778" s="2749"/>
      <c r="M778" s="2749"/>
      <c r="N778" s="2749"/>
      <c r="O778" s="2749"/>
      <c r="P778" s="2749"/>
      <c r="Q778" s="2749"/>
      <c r="R778" s="2749"/>
    </row>
    <row r="779" spans="5:18">
      <c r="E779" s="2749"/>
      <c r="F779" s="2797"/>
      <c r="G779" s="2749"/>
      <c r="H779" s="2749"/>
      <c r="I779" s="2749"/>
      <c r="J779" s="2749"/>
      <c r="K779" s="2749"/>
      <c r="L779" s="2749"/>
      <c r="M779" s="2749"/>
      <c r="N779" s="2749"/>
      <c r="O779" s="2749"/>
      <c r="P779" s="2749"/>
      <c r="Q779" s="2749"/>
      <c r="R779" s="2749"/>
    </row>
    <row r="780" spans="5:18">
      <c r="E780" s="2749"/>
      <c r="F780" s="2797"/>
      <c r="G780" s="2749"/>
      <c r="H780" s="2749"/>
      <c r="I780" s="2749"/>
      <c r="J780" s="2749"/>
      <c r="K780" s="2749"/>
      <c r="L780" s="2749"/>
      <c r="M780" s="2749"/>
      <c r="N780" s="2749"/>
      <c r="O780" s="2749"/>
      <c r="P780" s="2749"/>
      <c r="Q780" s="2749"/>
      <c r="R780" s="2749"/>
    </row>
    <row r="781" spans="5:18">
      <c r="E781" s="2749"/>
      <c r="F781" s="2797"/>
      <c r="G781" s="2749"/>
      <c r="H781" s="2749"/>
      <c r="I781" s="2749"/>
      <c r="J781" s="2749"/>
      <c r="K781" s="2749"/>
      <c r="L781" s="2749"/>
      <c r="M781" s="2749"/>
      <c r="N781" s="2749"/>
      <c r="O781" s="2749"/>
      <c r="P781" s="2749"/>
      <c r="Q781" s="2749"/>
      <c r="R781" s="2749"/>
    </row>
    <row r="782" spans="5:18">
      <c r="E782" s="2749"/>
      <c r="F782" s="2797"/>
      <c r="G782" s="2749"/>
      <c r="H782" s="2749"/>
      <c r="I782" s="2749"/>
      <c r="J782" s="2749"/>
      <c r="K782" s="2749"/>
      <c r="L782" s="2749"/>
      <c r="M782" s="2749"/>
      <c r="N782" s="2749"/>
      <c r="O782" s="2749"/>
      <c r="P782" s="2749"/>
      <c r="Q782" s="2749"/>
      <c r="R782" s="2749"/>
    </row>
    <row r="783" spans="5:18">
      <c r="E783" s="2749"/>
      <c r="F783" s="2797"/>
      <c r="G783" s="2749"/>
      <c r="H783" s="2749"/>
      <c r="I783" s="2749"/>
      <c r="J783" s="2749"/>
      <c r="K783" s="2749"/>
      <c r="L783" s="2749"/>
      <c r="M783" s="2749"/>
      <c r="N783" s="2749"/>
      <c r="O783" s="2749"/>
      <c r="P783" s="2749"/>
      <c r="Q783" s="2749"/>
      <c r="R783" s="2749"/>
    </row>
    <row r="784" spans="5:18">
      <c r="E784" s="2749"/>
      <c r="F784" s="2797"/>
      <c r="G784" s="2749"/>
      <c r="H784" s="2749"/>
      <c r="I784" s="2749"/>
      <c r="J784" s="2749"/>
      <c r="K784" s="2749"/>
      <c r="L784" s="2749"/>
      <c r="M784" s="2749"/>
      <c r="N784" s="2749"/>
      <c r="O784" s="2749"/>
      <c r="P784" s="2749"/>
      <c r="Q784" s="2749"/>
      <c r="R784" s="2749"/>
    </row>
    <row r="785" spans="5:18">
      <c r="E785" s="2749"/>
      <c r="F785" s="2797"/>
      <c r="G785" s="2749"/>
      <c r="H785" s="2749"/>
      <c r="I785" s="2749"/>
      <c r="J785" s="2749"/>
      <c r="K785" s="2749"/>
      <c r="L785" s="2749"/>
      <c r="M785" s="2749"/>
      <c r="N785" s="2749"/>
      <c r="O785" s="2749"/>
      <c r="P785" s="2749"/>
      <c r="Q785" s="2749"/>
      <c r="R785" s="2749"/>
    </row>
    <row r="786" spans="5:18">
      <c r="E786" s="2749"/>
      <c r="F786" s="2797"/>
      <c r="G786" s="2749"/>
      <c r="H786" s="2749"/>
      <c r="I786" s="2749"/>
      <c r="J786" s="2749"/>
      <c r="K786" s="2749"/>
      <c r="L786" s="2749"/>
      <c r="M786" s="2749"/>
      <c r="N786" s="2749"/>
      <c r="O786" s="2749"/>
      <c r="P786" s="2749"/>
      <c r="Q786" s="2749"/>
      <c r="R786" s="2749"/>
    </row>
    <row r="787" spans="5:18">
      <c r="E787" s="2749"/>
      <c r="F787" s="2797"/>
      <c r="G787" s="2749"/>
      <c r="H787" s="2749"/>
      <c r="I787" s="2749"/>
      <c r="J787" s="2749"/>
      <c r="K787" s="2749"/>
      <c r="L787" s="2749"/>
      <c r="M787" s="2749"/>
      <c r="N787" s="2749"/>
      <c r="O787" s="2749"/>
      <c r="P787" s="2749"/>
      <c r="Q787" s="2749"/>
      <c r="R787" s="2749"/>
    </row>
    <row r="788" spans="5:18">
      <c r="E788" s="2749"/>
      <c r="F788" s="2797"/>
      <c r="G788" s="2749"/>
      <c r="H788" s="2749"/>
      <c r="I788" s="2749"/>
      <c r="J788" s="2749"/>
      <c r="K788" s="2749"/>
      <c r="L788" s="2749"/>
      <c r="M788" s="2749"/>
      <c r="N788" s="2749"/>
      <c r="O788" s="2749"/>
      <c r="P788" s="2749"/>
      <c r="Q788" s="2749"/>
      <c r="R788" s="2749"/>
    </row>
    <row r="789" spans="5:18">
      <c r="E789" s="2749"/>
      <c r="F789" s="2797"/>
      <c r="G789" s="2749"/>
      <c r="H789" s="2749"/>
      <c r="I789" s="2749"/>
      <c r="J789" s="2749"/>
      <c r="K789" s="2749"/>
      <c r="L789" s="2749"/>
      <c r="M789" s="2749"/>
      <c r="N789" s="2749"/>
      <c r="O789" s="2749"/>
      <c r="P789" s="2749"/>
      <c r="Q789" s="2749"/>
      <c r="R789" s="2749"/>
    </row>
    <row r="790" spans="5:18">
      <c r="E790" s="2749"/>
      <c r="F790" s="2797"/>
      <c r="G790" s="2749"/>
      <c r="H790" s="2749"/>
      <c r="I790" s="2749"/>
      <c r="J790" s="2749"/>
      <c r="K790" s="2749"/>
      <c r="L790" s="2749"/>
      <c r="M790" s="2749"/>
      <c r="N790" s="2749"/>
      <c r="O790" s="2749"/>
      <c r="P790" s="2749"/>
      <c r="Q790" s="2749"/>
      <c r="R790" s="2749"/>
    </row>
    <row r="791" spans="5:18">
      <c r="E791" s="2749"/>
      <c r="F791" s="2797"/>
      <c r="G791" s="2749"/>
      <c r="H791" s="2749"/>
      <c r="I791" s="2749"/>
      <c r="J791" s="2749"/>
      <c r="K791" s="2749"/>
      <c r="L791" s="2749"/>
      <c r="M791" s="2749"/>
      <c r="N791" s="2749"/>
      <c r="O791" s="2749"/>
      <c r="P791" s="2749"/>
      <c r="Q791" s="2749"/>
      <c r="R791" s="2749"/>
    </row>
    <row r="792" spans="5:18">
      <c r="E792" s="2749"/>
      <c r="F792" s="2797"/>
      <c r="G792" s="2749"/>
      <c r="H792" s="2749"/>
      <c r="I792" s="2749"/>
      <c r="J792" s="2749"/>
      <c r="K792" s="2749"/>
      <c r="L792" s="2749"/>
      <c r="M792" s="2749"/>
      <c r="N792" s="2749"/>
      <c r="O792" s="2749"/>
      <c r="P792" s="2749"/>
      <c r="Q792" s="2749"/>
      <c r="R792" s="2749"/>
    </row>
    <row r="793" spans="5:18">
      <c r="E793" s="2749"/>
      <c r="F793" s="2797"/>
      <c r="G793" s="2749"/>
      <c r="H793" s="2749"/>
      <c r="I793" s="2749"/>
      <c r="J793" s="2749"/>
      <c r="K793" s="2749"/>
      <c r="L793" s="2749"/>
      <c r="M793" s="2749"/>
      <c r="N793" s="2749"/>
      <c r="O793" s="2749"/>
      <c r="P793" s="2749"/>
      <c r="Q793" s="2749"/>
      <c r="R793" s="2749"/>
    </row>
    <row r="794" spans="5:18">
      <c r="E794" s="2749"/>
      <c r="F794" s="2797"/>
      <c r="G794" s="2749"/>
      <c r="H794" s="2749"/>
      <c r="I794" s="2749"/>
      <c r="J794" s="2749"/>
      <c r="K794" s="2749"/>
      <c r="L794" s="2749"/>
      <c r="M794" s="2749"/>
      <c r="N794" s="2749"/>
      <c r="O794" s="2749"/>
      <c r="P794" s="2749"/>
      <c r="Q794" s="2749"/>
      <c r="R794" s="2749"/>
    </row>
    <row r="795" spans="5:18">
      <c r="E795" s="2749"/>
      <c r="F795" s="2797"/>
      <c r="G795" s="2749"/>
      <c r="H795" s="2749"/>
      <c r="I795" s="2749"/>
      <c r="J795" s="2749"/>
      <c r="K795" s="2749"/>
      <c r="L795" s="2749"/>
      <c r="M795" s="2749"/>
      <c r="N795" s="2749"/>
      <c r="O795" s="2749"/>
      <c r="P795" s="2749"/>
      <c r="Q795" s="2749"/>
      <c r="R795" s="2749"/>
    </row>
    <row r="796" spans="5:18">
      <c r="E796" s="2749"/>
      <c r="F796" s="2797"/>
      <c r="G796" s="2749"/>
      <c r="H796" s="2749"/>
      <c r="I796" s="2749"/>
      <c r="J796" s="2749"/>
      <c r="K796" s="2749"/>
      <c r="L796" s="2749"/>
      <c r="M796" s="2749"/>
      <c r="N796" s="2749"/>
      <c r="O796" s="2749"/>
      <c r="P796" s="2749"/>
      <c r="Q796" s="2749"/>
      <c r="R796" s="2749"/>
    </row>
    <row r="797" spans="5:18">
      <c r="E797" s="2749"/>
      <c r="F797" s="2797"/>
      <c r="G797" s="2749"/>
      <c r="H797" s="2749"/>
      <c r="I797" s="2749"/>
      <c r="J797" s="2749"/>
      <c r="K797" s="2749"/>
      <c r="L797" s="2749"/>
      <c r="M797" s="2749"/>
      <c r="N797" s="2749"/>
      <c r="O797" s="2749"/>
      <c r="P797" s="2749"/>
      <c r="Q797" s="2749"/>
      <c r="R797" s="2749"/>
    </row>
    <row r="798" spans="5:18">
      <c r="E798" s="2749"/>
      <c r="F798" s="2797"/>
      <c r="G798" s="2749"/>
      <c r="H798" s="2749"/>
      <c r="I798" s="2749"/>
      <c r="J798" s="2749"/>
      <c r="K798" s="2749"/>
      <c r="L798" s="2749"/>
      <c r="M798" s="2749"/>
      <c r="N798" s="2749"/>
      <c r="O798" s="2749"/>
      <c r="P798" s="2749"/>
      <c r="Q798" s="2749"/>
      <c r="R798" s="2749"/>
    </row>
    <row r="799" spans="5:18">
      <c r="E799" s="2749"/>
      <c r="F799" s="2797"/>
      <c r="G799" s="2749"/>
      <c r="H799" s="2749"/>
      <c r="I799" s="2749"/>
      <c r="J799" s="2749"/>
      <c r="K799" s="2749"/>
      <c r="L799" s="2749"/>
      <c r="M799" s="2749"/>
      <c r="N799" s="2749"/>
      <c r="O799" s="2749"/>
      <c r="P799" s="2749"/>
      <c r="Q799" s="2749"/>
      <c r="R799" s="2749"/>
    </row>
    <row r="800" spans="5:18">
      <c r="E800" s="2749"/>
      <c r="F800" s="2797"/>
      <c r="G800" s="2749"/>
      <c r="H800" s="2749"/>
      <c r="I800" s="2749"/>
      <c r="J800" s="2749"/>
      <c r="K800" s="2749"/>
      <c r="L800" s="2749"/>
      <c r="M800" s="2749"/>
      <c r="N800" s="2749"/>
      <c r="O800" s="2749"/>
      <c r="P800" s="2749"/>
      <c r="Q800" s="2749"/>
      <c r="R800" s="2749"/>
    </row>
    <row r="801" spans="5:18">
      <c r="E801" s="2749"/>
      <c r="F801" s="2797"/>
      <c r="G801" s="2749"/>
      <c r="H801" s="2749"/>
      <c r="I801" s="2749"/>
      <c r="J801" s="2749"/>
      <c r="K801" s="2749"/>
      <c r="L801" s="2749"/>
      <c r="M801" s="2749"/>
      <c r="N801" s="2749"/>
      <c r="O801" s="2749"/>
      <c r="P801" s="2749"/>
      <c r="Q801" s="2749"/>
      <c r="R801" s="2749"/>
    </row>
    <row r="802" spans="5:18">
      <c r="E802" s="2749"/>
      <c r="F802" s="2797"/>
      <c r="G802" s="2749"/>
      <c r="H802" s="2749"/>
      <c r="I802" s="2749"/>
      <c r="J802" s="2749"/>
      <c r="K802" s="2749"/>
      <c r="L802" s="2749"/>
      <c r="M802" s="2749"/>
      <c r="N802" s="2749"/>
      <c r="O802" s="2749"/>
      <c r="P802" s="2749"/>
      <c r="Q802" s="2749"/>
      <c r="R802" s="2749"/>
    </row>
    <row r="803" spans="5:18">
      <c r="E803" s="2749"/>
      <c r="F803" s="2797"/>
      <c r="G803" s="2749"/>
      <c r="H803" s="2749"/>
      <c r="I803" s="2749"/>
      <c r="J803" s="2749"/>
      <c r="K803" s="2749"/>
      <c r="L803" s="2749"/>
      <c r="M803" s="2749"/>
      <c r="N803" s="2749"/>
      <c r="O803" s="2749"/>
      <c r="P803" s="2749"/>
      <c r="Q803" s="2749"/>
      <c r="R803" s="2749"/>
    </row>
    <row r="804" spans="5:18">
      <c r="E804" s="2749"/>
      <c r="F804" s="2797"/>
      <c r="G804" s="2749"/>
      <c r="H804" s="2749"/>
      <c r="I804" s="2749"/>
      <c r="J804" s="2749"/>
      <c r="K804" s="2749"/>
      <c r="L804" s="2749"/>
      <c r="M804" s="2749"/>
      <c r="N804" s="2749"/>
      <c r="O804" s="2749"/>
      <c r="P804" s="2749"/>
      <c r="Q804" s="2749"/>
      <c r="R804" s="2749"/>
    </row>
    <row r="805" spans="5:18">
      <c r="E805" s="2749"/>
      <c r="F805" s="2797"/>
      <c r="G805" s="2749"/>
      <c r="H805" s="2749"/>
      <c r="I805" s="2749"/>
      <c r="J805" s="2749"/>
      <c r="K805" s="2749"/>
      <c r="L805" s="2749"/>
      <c r="M805" s="2749"/>
      <c r="N805" s="2749"/>
      <c r="O805" s="2749"/>
      <c r="P805" s="2749"/>
      <c r="Q805" s="2749"/>
      <c r="R805" s="2749"/>
    </row>
    <row r="806" spans="5:18">
      <c r="E806" s="2749"/>
      <c r="F806" s="2797"/>
      <c r="G806" s="2749"/>
      <c r="H806" s="2749"/>
      <c r="I806" s="2749"/>
      <c r="J806" s="2749"/>
      <c r="K806" s="2749"/>
      <c r="L806" s="2749"/>
      <c r="M806" s="2749"/>
      <c r="N806" s="2749"/>
      <c r="O806" s="2749"/>
      <c r="P806" s="2749"/>
      <c r="Q806" s="2749"/>
      <c r="R806" s="2749"/>
    </row>
    <row r="807" spans="5:18">
      <c r="E807" s="2749"/>
      <c r="F807" s="2797"/>
      <c r="G807" s="2749"/>
      <c r="H807" s="2749"/>
      <c r="I807" s="2749"/>
      <c r="J807" s="2749"/>
      <c r="K807" s="2749"/>
      <c r="L807" s="2749"/>
      <c r="M807" s="2749"/>
      <c r="N807" s="2749"/>
      <c r="O807" s="2749"/>
      <c r="P807" s="2749"/>
      <c r="Q807" s="2749"/>
      <c r="R807" s="2749"/>
    </row>
    <row r="808" spans="5:18">
      <c r="E808" s="2749"/>
      <c r="F808" s="2797"/>
      <c r="G808" s="2749"/>
      <c r="H808" s="2749"/>
      <c r="I808" s="2749"/>
      <c r="J808" s="2749"/>
      <c r="K808" s="2749"/>
      <c r="L808" s="2749"/>
      <c r="M808" s="2749"/>
      <c r="N808" s="2749"/>
      <c r="O808" s="2749"/>
      <c r="P808" s="2749"/>
      <c r="Q808" s="2749"/>
      <c r="R808" s="2749"/>
    </row>
    <row r="809" spans="5:18">
      <c r="E809" s="2749"/>
      <c r="F809" s="2797"/>
      <c r="G809" s="2749"/>
      <c r="H809" s="2749"/>
      <c r="I809" s="2749"/>
      <c r="J809" s="2749"/>
      <c r="K809" s="2749"/>
      <c r="L809" s="2749"/>
      <c r="M809" s="2749"/>
      <c r="N809" s="2749"/>
      <c r="O809" s="2749"/>
      <c r="P809" s="2749"/>
      <c r="Q809" s="2749"/>
      <c r="R809" s="2749"/>
    </row>
    <row r="810" spans="5:18">
      <c r="E810" s="2749"/>
      <c r="F810" s="2797"/>
      <c r="G810" s="2749"/>
      <c r="H810" s="2749"/>
      <c r="I810" s="2749"/>
      <c r="J810" s="2749"/>
      <c r="K810" s="2749"/>
      <c r="L810" s="2749"/>
      <c r="M810" s="2749"/>
      <c r="N810" s="2749"/>
      <c r="O810" s="2749"/>
      <c r="P810" s="2749"/>
      <c r="Q810" s="2749"/>
      <c r="R810" s="2749"/>
    </row>
    <row r="811" spans="5:18">
      <c r="E811" s="2749"/>
      <c r="F811" s="2797"/>
      <c r="G811" s="2749"/>
      <c r="H811" s="2749"/>
      <c r="I811" s="2749"/>
      <c r="J811" s="2749"/>
      <c r="K811" s="2749"/>
      <c r="L811" s="2749"/>
      <c r="M811" s="2749"/>
      <c r="N811" s="2749"/>
      <c r="O811" s="2749"/>
      <c r="P811" s="2749"/>
      <c r="Q811" s="2749"/>
      <c r="R811" s="2749"/>
    </row>
    <row r="812" spans="5:18">
      <c r="E812" s="2749"/>
      <c r="F812" s="2797"/>
      <c r="G812" s="2749"/>
      <c r="H812" s="2749"/>
      <c r="I812" s="2749"/>
      <c r="J812" s="2749"/>
      <c r="K812" s="2749"/>
      <c r="L812" s="2749"/>
      <c r="M812" s="2749"/>
      <c r="N812" s="2749"/>
      <c r="O812" s="2749"/>
      <c r="P812" s="2749"/>
      <c r="Q812" s="2749"/>
      <c r="R812" s="2749"/>
    </row>
    <row r="813" spans="5:18">
      <c r="E813" s="2749"/>
      <c r="F813" s="2797"/>
      <c r="G813" s="2749"/>
      <c r="H813" s="2749"/>
      <c r="I813" s="2749"/>
      <c r="J813" s="2749"/>
      <c r="K813" s="2749"/>
      <c r="L813" s="2749"/>
      <c r="M813" s="2749"/>
      <c r="N813" s="2749"/>
      <c r="O813" s="2749"/>
      <c r="P813" s="2749"/>
      <c r="Q813" s="2749"/>
      <c r="R813" s="2749"/>
    </row>
    <row r="814" spans="5:18">
      <c r="E814" s="2749"/>
      <c r="F814" s="2797"/>
      <c r="G814" s="2749"/>
      <c r="H814" s="2749"/>
      <c r="I814" s="2749"/>
      <c r="J814" s="2749"/>
      <c r="K814" s="2749"/>
      <c r="L814" s="2749"/>
      <c r="M814" s="2749"/>
      <c r="N814" s="2749"/>
      <c r="O814" s="2749"/>
      <c r="P814" s="2749"/>
      <c r="Q814" s="2749"/>
      <c r="R814" s="2749"/>
    </row>
    <row r="815" spans="5:18">
      <c r="E815" s="2749"/>
      <c r="F815" s="2797"/>
      <c r="G815" s="2749"/>
      <c r="H815" s="2749"/>
      <c r="I815" s="2749"/>
      <c r="J815" s="2749"/>
      <c r="K815" s="2749"/>
      <c r="L815" s="2749"/>
      <c r="M815" s="2749"/>
      <c r="N815" s="2749"/>
      <c r="O815" s="2749"/>
      <c r="P815" s="2749"/>
      <c r="Q815" s="2749"/>
      <c r="R815" s="2749"/>
    </row>
    <row r="816" spans="5:18">
      <c r="E816" s="2749"/>
      <c r="F816" s="2797"/>
      <c r="G816" s="2749"/>
      <c r="H816" s="2749"/>
      <c r="I816" s="2749"/>
      <c r="J816" s="2749"/>
      <c r="K816" s="2749"/>
      <c r="L816" s="2749"/>
      <c r="M816" s="2749"/>
      <c r="N816" s="2749"/>
      <c r="O816" s="2749"/>
      <c r="P816" s="2749"/>
      <c r="Q816" s="2749"/>
      <c r="R816" s="2749"/>
    </row>
    <row r="817" spans="5:18">
      <c r="E817" s="2749"/>
      <c r="F817" s="2797"/>
      <c r="G817" s="2749"/>
      <c r="H817" s="2749"/>
      <c r="I817" s="2749"/>
      <c r="J817" s="2749"/>
      <c r="K817" s="2749"/>
      <c r="L817" s="2749"/>
      <c r="M817" s="2749"/>
      <c r="N817" s="2749"/>
      <c r="O817" s="2749"/>
      <c r="P817" s="2749"/>
      <c r="Q817" s="2749"/>
      <c r="R817" s="2749"/>
    </row>
    <row r="818" spans="5:18">
      <c r="E818" s="2749"/>
      <c r="F818" s="2797"/>
      <c r="G818" s="2749"/>
      <c r="H818" s="2749"/>
      <c r="I818" s="2749"/>
      <c r="J818" s="2749"/>
      <c r="K818" s="2749"/>
      <c r="L818" s="2749"/>
      <c r="M818" s="2749"/>
      <c r="N818" s="2749"/>
      <c r="O818" s="2749"/>
      <c r="P818" s="2749"/>
      <c r="Q818" s="2749"/>
      <c r="R818" s="2749"/>
    </row>
    <row r="819" spans="5:18">
      <c r="E819" s="2749"/>
      <c r="F819" s="2797"/>
      <c r="G819" s="2749"/>
      <c r="H819" s="2749"/>
      <c r="I819" s="2749"/>
      <c r="J819" s="2749"/>
      <c r="K819" s="2749"/>
      <c r="L819" s="2749"/>
      <c r="M819" s="2749"/>
      <c r="N819" s="2749"/>
      <c r="O819" s="2749"/>
      <c r="P819" s="2749"/>
      <c r="Q819" s="2749"/>
      <c r="R819" s="2749"/>
    </row>
    <row r="820" spans="5:18">
      <c r="E820" s="2749"/>
      <c r="F820" s="2797"/>
      <c r="G820" s="2749"/>
      <c r="H820" s="2749"/>
      <c r="I820" s="2749"/>
      <c r="J820" s="2749"/>
      <c r="K820" s="2749"/>
      <c r="L820" s="2749"/>
      <c r="M820" s="2749"/>
      <c r="N820" s="2749"/>
      <c r="O820" s="2749"/>
      <c r="P820" s="2749"/>
      <c r="Q820" s="2749"/>
      <c r="R820" s="2749"/>
    </row>
    <row r="821" spans="5:18">
      <c r="E821" s="2749"/>
      <c r="F821" s="2797"/>
      <c r="G821" s="2749"/>
      <c r="H821" s="2749"/>
      <c r="I821" s="2749"/>
      <c r="J821" s="2749"/>
      <c r="K821" s="2749"/>
      <c r="L821" s="2749"/>
      <c r="M821" s="2749"/>
      <c r="N821" s="2749"/>
      <c r="O821" s="2749"/>
      <c r="P821" s="2749"/>
      <c r="Q821" s="2749"/>
      <c r="R821" s="2749"/>
    </row>
    <row r="822" spans="5:18">
      <c r="E822" s="2749"/>
      <c r="F822" s="2797"/>
      <c r="G822" s="2749"/>
      <c r="H822" s="2749"/>
      <c r="I822" s="2749"/>
      <c r="J822" s="2749"/>
      <c r="K822" s="2749"/>
      <c r="L822" s="2749"/>
      <c r="M822" s="2749"/>
      <c r="N822" s="2749"/>
      <c r="O822" s="2749"/>
      <c r="P822" s="2749"/>
      <c r="Q822" s="2749"/>
      <c r="R822" s="2749"/>
    </row>
    <row r="823" spans="5:18">
      <c r="E823" s="2749"/>
      <c r="F823" s="2797"/>
      <c r="G823" s="2749"/>
      <c r="H823" s="2749"/>
      <c r="I823" s="2749"/>
      <c r="J823" s="2749"/>
      <c r="K823" s="2749"/>
      <c r="L823" s="2749"/>
      <c r="M823" s="2749"/>
      <c r="N823" s="2749"/>
      <c r="O823" s="2749"/>
      <c r="P823" s="2749"/>
      <c r="Q823" s="2749"/>
      <c r="R823" s="2749"/>
    </row>
    <row r="824" spans="5:18">
      <c r="E824" s="2749"/>
      <c r="F824" s="2797"/>
      <c r="G824" s="2749"/>
      <c r="H824" s="2749"/>
      <c r="I824" s="2749"/>
      <c r="J824" s="2749"/>
      <c r="K824" s="2749"/>
      <c r="L824" s="2749"/>
      <c r="M824" s="2749"/>
      <c r="N824" s="2749"/>
      <c r="O824" s="2749"/>
      <c r="P824" s="2749"/>
      <c r="Q824" s="2749"/>
      <c r="R824" s="2749"/>
    </row>
    <row r="825" spans="5:18">
      <c r="E825" s="2749"/>
      <c r="F825" s="2797"/>
      <c r="G825" s="2749"/>
      <c r="H825" s="2749"/>
      <c r="I825" s="2749"/>
      <c r="J825" s="2749"/>
      <c r="K825" s="2749"/>
      <c r="L825" s="2749"/>
      <c r="M825" s="2749"/>
      <c r="N825" s="2749"/>
      <c r="O825" s="2749"/>
      <c r="P825" s="2749"/>
      <c r="Q825" s="2749"/>
      <c r="R825" s="2749"/>
    </row>
    <row r="826" spans="5:18">
      <c r="E826" s="2749"/>
      <c r="F826" s="2797"/>
      <c r="G826" s="2749"/>
      <c r="H826" s="2749"/>
      <c r="I826" s="2749"/>
      <c r="J826" s="2749"/>
      <c r="K826" s="2749"/>
      <c r="L826" s="2749"/>
      <c r="M826" s="2749"/>
      <c r="N826" s="2749"/>
      <c r="O826" s="2749"/>
      <c r="P826" s="2749"/>
      <c r="Q826" s="2749"/>
      <c r="R826" s="2749"/>
    </row>
    <row r="827" spans="5:18">
      <c r="E827" s="2749"/>
      <c r="F827" s="2797"/>
      <c r="G827" s="2749"/>
      <c r="H827" s="2749"/>
      <c r="I827" s="2749"/>
      <c r="J827" s="2749"/>
      <c r="K827" s="2749"/>
      <c r="L827" s="2749"/>
      <c r="M827" s="2749"/>
      <c r="N827" s="2749"/>
      <c r="O827" s="2749"/>
      <c r="P827" s="2749"/>
      <c r="Q827" s="2749"/>
      <c r="R827" s="2749"/>
    </row>
    <row r="828" spans="5:18">
      <c r="E828" s="2749"/>
      <c r="F828" s="2797"/>
      <c r="G828" s="2749"/>
      <c r="H828" s="2749"/>
      <c r="I828" s="2749"/>
      <c r="J828" s="2749"/>
      <c r="K828" s="2749"/>
      <c r="L828" s="2749"/>
      <c r="M828" s="2749"/>
      <c r="N828" s="2749"/>
      <c r="O828" s="2749"/>
      <c r="P828" s="2749"/>
      <c r="Q828" s="2749"/>
      <c r="R828" s="2749"/>
    </row>
    <row r="829" spans="5:18">
      <c r="E829" s="2749"/>
      <c r="F829" s="2797"/>
      <c r="G829" s="2749"/>
      <c r="H829" s="2749"/>
      <c r="I829" s="2749"/>
      <c r="J829" s="2749"/>
      <c r="K829" s="2749"/>
      <c r="L829" s="2749"/>
      <c r="M829" s="2749"/>
      <c r="N829" s="2749"/>
      <c r="O829" s="2749"/>
      <c r="P829" s="2749"/>
      <c r="Q829" s="2749"/>
      <c r="R829" s="2749"/>
    </row>
    <row r="830" spans="5:18">
      <c r="E830" s="2749"/>
      <c r="F830" s="2797"/>
      <c r="G830" s="2749"/>
      <c r="H830" s="2749"/>
      <c r="I830" s="2749"/>
      <c r="J830" s="2749"/>
      <c r="K830" s="2749"/>
      <c r="L830" s="2749"/>
      <c r="M830" s="2749"/>
      <c r="N830" s="2749"/>
      <c r="O830" s="2749"/>
      <c r="P830" s="2749"/>
      <c r="Q830" s="2749"/>
      <c r="R830" s="2749"/>
    </row>
    <row r="831" spans="5:18">
      <c r="E831" s="2749"/>
      <c r="F831" s="2797"/>
      <c r="G831" s="2749"/>
      <c r="H831" s="2749"/>
      <c r="I831" s="2749"/>
      <c r="J831" s="2749"/>
      <c r="K831" s="2749"/>
      <c r="L831" s="2749"/>
      <c r="M831" s="2749"/>
      <c r="N831" s="2749"/>
      <c r="O831" s="2749"/>
      <c r="P831" s="2749"/>
      <c r="Q831" s="2749"/>
      <c r="R831" s="2749"/>
    </row>
    <row r="832" spans="5:18">
      <c r="E832" s="2749"/>
      <c r="F832" s="2797"/>
      <c r="G832" s="2749"/>
      <c r="H832" s="2749"/>
      <c r="I832" s="2749"/>
      <c r="J832" s="2749"/>
      <c r="K832" s="2749"/>
      <c r="L832" s="2749"/>
      <c r="M832" s="2749"/>
      <c r="N832" s="2749"/>
      <c r="O832" s="2749"/>
      <c r="P832" s="2749"/>
      <c r="Q832" s="2749"/>
      <c r="R832" s="2749"/>
    </row>
    <row r="833" spans="5:18">
      <c r="E833" s="2749"/>
      <c r="F833" s="2797"/>
      <c r="G833" s="2749"/>
      <c r="H833" s="2749"/>
      <c r="I833" s="2749"/>
      <c r="J833" s="2749"/>
      <c r="K833" s="2749"/>
      <c r="L833" s="2749"/>
      <c r="M833" s="2749"/>
      <c r="N833" s="2749"/>
      <c r="O833" s="2749"/>
      <c r="P833" s="2749"/>
      <c r="Q833" s="2749"/>
      <c r="R833" s="2749"/>
    </row>
    <row r="834" spans="5:18">
      <c r="E834" s="2749"/>
      <c r="F834" s="2797"/>
      <c r="G834" s="2749"/>
      <c r="H834" s="2749"/>
      <c r="I834" s="2749"/>
      <c r="J834" s="2749"/>
      <c r="K834" s="2749"/>
      <c r="L834" s="2749"/>
      <c r="M834" s="2749"/>
      <c r="N834" s="2749"/>
      <c r="O834" s="2749"/>
      <c r="P834" s="2749"/>
      <c r="Q834" s="2749"/>
      <c r="R834" s="2749"/>
    </row>
    <row r="835" spans="5:18">
      <c r="E835" s="2749"/>
      <c r="F835" s="2797"/>
      <c r="G835" s="2749"/>
      <c r="H835" s="2749"/>
      <c r="I835" s="2749"/>
      <c r="J835" s="2749"/>
      <c r="K835" s="2749"/>
      <c r="L835" s="2749"/>
      <c r="M835" s="2749"/>
      <c r="N835" s="2749"/>
      <c r="O835" s="2749"/>
      <c r="P835" s="2749"/>
      <c r="Q835" s="2749"/>
      <c r="R835" s="2749"/>
    </row>
    <row r="836" spans="5:18">
      <c r="E836" s="2749"/>
      <c r="F836" s="2797"/>
      <c r="G836" s="2749"/>
      <c r="H836" s="2749"/>
      <c r="I836" s="2749"/>
      <c r="J836" s="2749"/>
      <c r="K836" s="2749"/>
      <c r="L836" s="2749"/>
      <c r="M836" s="2749"/>
      <c r="N836" s="2749"/>
      <c r="O836" s="2749"/>
      <c r="P836" s="2749"/>
      <c r="Q836" s="2749"/>
      <c r="R836" s="2749"/>
    </row>
    <row r="837" spans="5:18">
      <c r="E837" s="2749"/>
      <c r="F837" s="2797"/>
      <c r="G837" s="2749"/>
      <c r="H837" s="2749"/>
      <c r="I837" s="2749"/>
      <c r="J837" s="2749"/>
      <c r="K837" s="2749"/>
      <c r="L837" s="2749"/>
      <c r="M837" s="2749"/>
      <c r="N837" s="2749"/>
      <c r="O837" s="2749"/>
      <c r="P837" s="2749"/>
      <c r="Q837" s="2749"/>
      <c r="R837" s="2749"/>
    </row>
    <row r="838" spans="5:18">
      <c r="E838" s="2749"/>
      <c r="F838" s="2797"/>
      <c r="G838" s="2749"/>
      <c r="H838" s="2749"/>
      <c r="I838" s="2749"/>
      <c r="J838" s="2749"/>
      <c r="K838" s="2749"/>
      <c r="L838" s="2749"/>
      <c r="M838" s="2749"/>
      <c r="N838" s="2749"/>
      <c r="O838" s="2749"/>
      <c r="P838" s="2749"/>
      <c r="Q838" s="2749"/>
      <c r="R838" s="2749"/>
    </row>
    <row r="839" spans="5:18">
      <c r="E839" s="2749"/>
      <c r="F839" s="2797"/>
      <c r="G839" s="2749"/>
      <c r="H839" s="2749"/>
      <c r="I839" s="2749"/>
      <c r="J839" s="2749"/>
      <c r="K839" s="2749"/>
      <c r="L839" s="2749"/>
      <c r="M839" s="2749"/>
      <c r="N839" s="2749"/>
      <c r="O839" s="2749"/>
      <c r="P839" s="2749"/>
      <c r="Q839" s="2749"/>
      <c r="R839" s="2749"/>
    </row>
    <row r="840" spans="5:18">
      <c r="E840" s="2749"/>
      <c r="F840" s="2797"/>
      <c r="G840" s="2749"/>
      <c r="H840" s="2749"/>
      <c r="I840" s="2749"/>
      <c r="J840" s="2749"/>
      <c r="K840" s="2749"/>
      <c r="L840" s="2749"/>
      <c r="M840" s="2749"/>
      <c r="N840" s="2749"/>
      <c r="O840" s="2749"/>
      <c r="P840" s="2749"/>
      <c r="Q840" s="2749"/>
      <c r="R840" s="2749"/>
    </row>
    <row r="841" spans="5:18">
      <c r="E841" s="2749"/>
      <c r="F841" s="2797"/>
      <c r="G841" s="2749"/>
      <c r="H841" s="2749"/>
      <c r="I841" s="2749"/>
      <c r="J841" s="2749"/>
      <c r="K841" s="2749"/>
      <c r="L841" s="2749"/>
      <c r="M841" s="2749"/>
      <c r="N841" s="2749"/>
      <c r="O841" s="2749"/>
      <c r="P841" s="2749"/>
      <c r="Q841" s="2749"/>
      <c r="R841" s="2749"/>
    </row>
    <row r="842" spans="5:18">
      <c r="E842" s="2749"/>
      <c r="F842" s="2797"/>
      <c r="G842" s="2749"/>
      <c r="H842" s="2749"/>
      <c r="I842" s="2749"/>
      <c r="J842" s="2749"/>
      <c r="K842" s="2749"/>
      <c r="L842" s="2749"/>
      <c r="M842" s="2749"/>
      <c r="N842" s="2749"/>
      <c r="O842" s="2749"/>
      <c r="P842" s="2749"/>
      <c r="Q842" s="2749"/>
      <c r="R842" s="2749"/>
    </row>
    <row r="843" spans="5:18">
      <c r="E843" s="2749"/>
      <c r="F843" s="2797"/>
      <c r="G843" s="2749"/>
      <c r="H843" s="2749"/>
      <c r="I843" s="2749"/>
      <c r="J843" s="2749"/>
      <c r="K843" s="2749"/>
      <c r="L843" s="2749"/>
      <c r="M843" s="2749"/>
      <c r="N843" s="2749"/>
      <c r="O843" s="2749"/>
      <c r="P843" s="2749"/>
      <c r="Q843" s="2749"/>
      <c r="R843" s="2749"/>
    </row>
    <row r="844" spans="5:18">
      <c r="E844" s="2749"/>
      <c r="F844" s="2797"/>
      <c r="G844" s="2749"/>
      <c r="H844" s="2749"/>
      <c r="I844" s="2749"/>
      <c r="J844" s="2749"/>
      <c r="K844" s="2749"/>
      <c r="L844" s="2749"/>
      <c r="M844" s="2749"/>
      <c r="N844" s="2749"/>
      <c r="O844" s="2749"/>
      <c r="P844" s="2749"/>
      <c r="Q844" s="2749"/>
      <c r="R844" s="2749"/>
    </row>
    <row r="845" spans="5:18">
      <c r="E845" s="2749"/>
      <c r="F845" s="2797"/>
      <c r="G845" s="2749"/>
      <c r="H845" s="2749"/>
      <c r="I845" s="2749"/>
      <c r="J845" s="2749"/>
      <c r="K845" s="2749"/>
      <c r="L845" s="2749"/>
      <c r="M845" s="2749"/>
      <c r="N845" s="2749"/>
      <c r="O845" s="2749"/>
      <c r="P845" s="2749"/>
      <c r="Q845" s="2749"/>
      <c r="R845" s="2749"/>
    </row>
    <row r="846" spans="5:18">
      <c r="E846" s="2749"/>
      <c r="F846" s="2797"/>
      <c r="G846" s="2749"/>
      <c r="H846" s="2749"/>
      <c r="I846" s="2749"/>
      <c r="J846" s="2749"/>
      <c r="K846" s="2749"/>
      <c r="L846" s="2749"/>
      <c r="M846" s="2749"/>
      <c r="N846" s="2749"/>
      <c r="O846" s="2749"/>
      <c r="P846" s="2749"/>
      <c r="Q846" s="2749"/>
      <c r="R846" s="2749"/>
    </row>
    <row r="847" spans="5:18">
      <c r="E847" s="2749"/>
      <c r="F847" s="2797"/>
      <c r="G847" s="2749"/>
      <c r="H847" s="2749"/>
      <c r="I847" s="2749"/>
      <c r="J847" s="2749"/>
      <c r="K847" s="2749"/>
      <c r="L847" s="2749"/>
      <c r="M847" s="2749"/>
      <c r="N847" s="2749"/>
      <c r="O847" s="2749"/>
      <c r="P847" s="2749"/>
      <c r="Q847" s="2749"/>
      <c r="R847" s="2749"/>
    </row>
    <row r="848" spans="5:18">
      <c r="E848" s="2749"/>
      <c r="F848" s="2797"/>
      <c r="G848" s="2749"/>
      <c r="H848" s="2749"/>
      <c r="I848" s="2749"/>
      <c r="J848" s="2749"/>
      <c r="K848" s="2749"/>
      <c r="L848" s="2749"/>
      <c r="M848" s="2749"/>
      <c r="N848" s="2749"/>
      <c r="O848" s="2749"/>
      <c r="P848" s="2749"/>
      <c r="Q848" s="2749"/>
      <c r="R848" s="2749"/>
    </row>
    <row r="849" spans="5:18">
      <c r="E849" s="2749"/>
      <c r="F849" s="2797"/>
      <c r="G849" s="2749"/>
      <c r="H849" s="2749"/>
      <c r="I849" s="2749"/>
      <c r="J849" s="2749"/>
      <c r="K849" s="2749"/>
      <c r="L849" s="2749"/>
      <c r="M849" s="2749"/>
      <c r="N849" s="2749"/>
      <c r="O849" s="2749"/>
      <c r="P849" s="2749"/>
      <c r="Q849" s="2749"/>
      <c r="R849" s="2749"/>
    </row>
    <row r="850" spans="5:18">
      <c r="E850" s="2749"/>
      <c r="F850" s="2797"/>
      <c r="G850" s="2749"/>
      <c r="H850" s="2749"/>
      <c r="I850" s="2749"/>
      <c r="J850" s="2749"/>
      <c r="K850" s="2749"/>
      <c r="L850" s="2749"/>
      <c r="M850" s="2749"/>
      <c r="N850" s="2749"/>
      <c r="O850" s="2749"/>
      <c r="P850" s="2749"/>
      <c r="Q850" s="2749"/>
      <c r="R850" s="2749"/>
    </row>
    <row r="851" spans="5:18">
      <c r="E851" s="2749"/>
      <c r="F851" s="2797"/>
      <c r="G851" s="2749"/>
      <c r="H851" s="2749"/>
      <c r="I851" s="2749"/>
      <c r="J851" s="2749"/>
      <c r="K851" s="2749"/>
      <c r="L851" s="2749"/>
      <c r="M851" s="2749"/>
      <c r="N851" s="2749"/>
      <c r="O851" s="2749"/>
      <c r="P851" s="2749"/>
      <c r="Q851" s="2749"/>
      <c r="R851" s="2749"/>
    </row>
    <row r="852" spans="5:18">
      <c r="E852" s="2749"/>
      <c r="F852" s="2797"/>
      <c r="G852" s="2749"/>
      <c r="H852" s="2749"/>
      <c r="I852" s="2749"/>
      <c r="J852" s="2749"/>
      <c r="K852" s="2749"/>
      <c r="L852" s="2749"/>
      <c r="M852" s="2749"/>
      <c r="N852" s="2749"/>
      <c r="O852" s="2749"/>
      <c r="P852" s="2749"/>
      <c r="Q852" s="2749"/>
      <c r="R852" s="2749"/>
    </row>
    <row r="853" spans="5:18">
      <c r="E853" s="2749"/>
      <c r="F853" s="2797"/>
      <c r="G853" s="2749"/>
      <c r="H853" s="2749"/>
      <c r="I853" s="2749"/>
      <c r="J853" s="2749"/>
      <c r="K853" s="2749"/>
      <c r="L853" s="2749"/>
      <c r="M853" s="2749"/>
      <c r="N853" s="2749"/>
      <c r="O853" s="2749"/>
      <c r="P853" s="2749"/>
      <c r="Q853" s="2749"/>
      <c r="R853" s="2749"/>
    </row>
    <row r="854" spans="5:18">
      <c r="E854" s="2749"/>
      <c r="F854" s="2797"/>
      <c r="G854" s="2749"/>
      <c r="H854" s="2749"/>
      <c r="I854" s="2749"/>
      <c r="J854" s="2749"/>
      <c r="K854" s="2749"/>
      <c r="L854" s="2749"/>
      <c r="M854" s="2749"/>
      <c r="N854" s="2749"/>
      <c r="O854" s="2749"/>
      <c r="P854" s="2749"/>
      <c r="Q854" s="2749"/>
      <c r="R854" s="2749"/>
    </row>
    <row r="855" spans="5:18">
      <c r="E855" s="2749"/>
      <c r="F855" s="2797"/>
      <c r="G855" s="2749"/>
      <c r="H855" s="2749"/>
      <c r="I855" s="2749"/>
      <c r="J855" s="2749"/>
      <c r="K855" s="2749"/>
      <c r="L855" s="2749"/>
      <c r="M855" s="2749"/>
      <c r="N855" s="2749"/>
      <c r="O855" s="2749"/>
      <c r="P855" s="2749"/>
      <c r="Q855" s="2749"/>
      <c r="R855" s="2749"/>
    </row>
    <row r="856" spans="5:18">
      <c r="E856" s="2749"/>
      <c r="F856" s="2797"/>
      <c r="G856" s="2749"/>
      <c r="H856" s="2749"/>
      <c r="I856" s="2749"/>
      <c r="J856" s="2749"/>
      <c r="K856" s="2749"/>
      <c r="L856" s="2749"/>
      <c r="M856" s="2749"/>
      <c r="N856" s="2749"/>
      <c r="O856" s="2749"/>
      <c r="P856" s="2749"/>
      <c r="Q856" s="2749"/>
      <c r="R856" s="2749"/>
    </row>
    <row r="857" spans="5:18">
      <c r="E857" s="2749"/>
      <c r="F857" s="2797"/>
      <c r="G857" s="2749"/>
      <c r="H857" s="2749"/>
      <c r="I857" s="2749"/>
      <c r="J857" s="2749"/>
      <c r="K857" s="2749"/>
      <c r="L857" s="2749"/>
      <c r="M857" s="2749"/>
      <c r="N857" s="2749"/>
      <c r="O857" s="2749"/>
      <c r="P857" s="2749"/>
      <c r="Q857" s="2749"/>
      <c r="R857" s="2749"/>
    </row>
    <row r="858" spans="5:18">
      <c r="E858" s="2749"/>
      <c r="F858" s="2797"/>
      <c r="G858" s="2749"/>
      <c r="H858" s="2749"/>
      <c r="I858" s="2749"/>
      <c r="J858" s="2749"/>
      <c r="K858" s="2749"/>
      <c r="L858" s="2749"/>
      <c r="M858" s="2749"/>
      <c r="N858" s="2749"/>
      <c r="O858" s="2749"/>
      <c r="P858" s="2749"/>
      <c r="Q858" s="2749"/>
      <c r="R858" s="2749"/>
    </row>
    <row r="859" spans="5:18">
      <c r="E859" s="2749"/>
      <c r="F859" s="2797"/>
      <c r="G859" s="2749"/>
      <c r="H859" s="2749"/>
      <c r="I859" s="2749"/>
      <c r="J859" s="2749"/>
      <c r="K859" s="2749"/>
      <c r="L859" s="2749"/>
      <c r="M859" s="2749"/>
      <c r="N859" s="2749"/>
      <c r="O859" s="2749"/>
      <c r="P859" s="2749"/>
      <c r="Q859" s="2749"/>
      <c r="R859" s="2749"/>
    </row>
    <row r="860" spans="5:18">
      <c r="E860" s="2749"/>
      <c r="F860" s="2797"/>
      <c r="G860" s="2749"/>
      <c r="H860" s="2749"/>
      <c r="I860" s="2749"/>
      <c r="J860" s="2749"/>
      <c r="K860" s="2749"/>
      <c r="L860" s="2749"/>
      <c r="M860" s="2749"/>
      <c r="N860" s="2749"/>
      <c r="O860" s="2749"/>
      <c r="P860" s="2749"/>
      <c r="Q860" s="2749"/>
      <c r="R860" s="2749"/>
    </row>
    <row r="861" spans="5:18">
      <c r="E861" s="2749"/>
      <c r="F861" s="2797"/>
      <c r="G861" s="2749"/>
      <c r="H861" s="2749"/>
      <c r="I861" s="2749"/>
      <c r="J861" s="2749"/>
      <c r="K861" s="2749"/>
      <c r="L861" s="2749"/>
      <c r="M861" s="2749"/>
      <c r="N861" s="2749"/>
      <c r="O861" s="2749"/>
      <c r="P861" s="2749"/>
      <c r="Q861" s="2749"/>
      <c r="R861" s="2749"/>
    </row>
    <row r="862" spans="5:18">
      <c r="E862" s="2749"/>
      <c r="F862" s="2797"/>
      <c r="G862" s="2749"/>
      <c r="H862" s="2749"/>
      <c r="I862" s="2749"/>
      <c r="J862" s="2749"/>
      <c r="K862" s="2749"/>
      <c r="L862" s="2749"/>
      <c r="M862" s="2749"/>
      <c r="N862" s="2749"/>
      <c r="O862" s="2749"/>
      <c r="P862" s="2749"/>
      <c r="Q862" s="2749"/>
      <c r="R862" s="2749"/>
    </row>
    <row r="863" spans="5:18">
      <c r="E863" s="2749"/>
      <c r="F863" s="2797"/>
      <c r="G863" s="2749"/>
      <c r="H863" s="2749"/>
      <c r="I863" s="2749"/>
      <c r="J863" s="2749"/>
      <c r="K863" s="2749"/>
      <c r="L863" s="2749"/>
      <c r="M863" s="2749"/>
      <c r="N863" s="2749"/>
      <c r="O863" s="2749"/>
      <c r="P863" s="2749"/>
      <c r="Q863" s="2749"/>
      <c r="R863" s="2749"/>
    </row>
    <row r="864" spans="5:18">
      <c r="E864" s="2749"/>
      <c r="F864" s="2797"/>
      <c r="G864" s="2749"/>
      <c r="H864" s="2749"/>
      <c r="I864" s="2749"/>
      <c r="J864" s="2749"/>
      <c r="K864" s="2749"/>
      <c r="L864" s="2749"/>
      <c r="M864" s="2749"/>
      <c r="N864" s="2749"/>
      <c r="O864" s="2749"/>
      <c r="P864" s="2749"/>
      <c r="Q864" s="2749"/>
      <c r="R864" s="2749"/>
    </row>
    <row r="865" spans="5:18">
      <c r="E865" s="2749"/>
      <c r="F865" s="2797"/>
      <c r="G865" s="2749"/>
      <c r="H865" s="2749"/>
      <c r="I865" s="2749"/>
      <c r="J865" s="2749"/>
      <c r="K865" s="2749"/>
      <c r="L865" s="2749"/>
      <c r="M865" s="2749"/>
      <c r="N865" s="2749"/>
      <c r="O865" s="2749"/>
      <c r="P865" s="2749"/>
      <c r="Q865" s="2749"/>
      <c r="R865" s="2749"/>
    </row>
    <row r="866" spans="5:18">
      <c r="E866" s="2749"/>
      <c r="F866" s="2797"/>
      <c r="G866" s="2749"/>
      <c r="H866" s="2749"/>
      <c r="I866" s="2749"/>
      <c r="J866" s="2749"/>
      <c r="K866" s="2749"/>
      <c r="L866" s="2749"/>
      <c r="M866" s="2749"/>
      <c r="N866" s="2749"/>
      <c r="O866" s="2749"/>
      <c r="P866" s="2749"/>
      <c r="Q866" s="2749"/>
      <c r="R866" s="2749"/>
    </row>
    <row r="867" spans="5:18">
      <c r="E867" s="2749"/>
      <c r="F867" s="2797"/>
      <c r="G867" s="2749"/>
      <c r="H867" s="2749"/>
      <c r="I867" s="2749"/>
      <c r="J867" s="2749"/>
      <c r="K867" s="2749"/>
      <c r="L867" s="2749"/>
      <c r="M867" s="2749"/>
      <c r="N867" s="2749"/>
      <c r="O867" s="2749"/>
      <c r="P867" s="2749"/>
      <c r="Q867" s="2749"/>
      <c r="R867" s="2749"/>
    </row>
    <row r="868" spans="5:18">
      <c r="E868" s="2749"/>
      <c r="F868" s="2797"/>
      <c r="G868" s="2749"/>
      <c r="H868" s="2749"/>
      <c r="I868" s="2749"/>
      <c r="J868" s="2749"/>
      <c r="K868" s="2749"/>
      <c r="L868" s="2749"/>
      <c r="M868" s="2749"/>
      <c r="N868" s="2749"/>
      <c r="O868" s="2749"/>
      <c r="P868" s="2749"/>
      <c r="Q868" s="2749"/>
      <c r="R868" s="2749"/>
    </row>
    <row r="869" spans="5:18">
      <c r="E869" s="2749"/>
      <c r="F869" s="2797"/>
      <c r="G869" s="2749"/>
      <c r="H869" s="2749"/>
      <c r="I869" s="2749"/>
      <c r="J869" s="2749"/>
      <c r="K869" s="2749"/>
      <c r="L869" s="2749"/>
      <c r="M869" s="2749"/>
      <c r="N869" s="2749"/>
      <c r="O869" s="2749"/>
      <c r="P869" s="2749"/>
      <c r="Q869" s="2749"/>
      <c r="R869" s="2749"/>
    </row>
    <row r="870" spans="5:18">
      <c r="E870" s="2749"/>
      <c r="F870" s="2797"/>
      <c r="G870" s="2749"/>
      <c r="H870" s="2749"/>
      <c r="I870" s="2749"/>
      <c r="J870" s="2749"/>
      <c r="K870" s="2749"/>
      <c r="L870" s="2749"/>
      <c r="M870" s="2749"/>
      <c r="N870" s="2749"/>
      <c r="O870" s="2749"/>
      <c r="P870" s="2749"/>
      <c r="Q870" s="2749"/>
      <c r="R870" s="2749"/>
    </row>
    <row r="871" spans="5:18">
      <c r="E871" s="2749"/>
      <c r="F871" s="2797"/>
      <c r="G871" s="2749"/>
      <c r="H871" s="2749"/>
      <c r="I871" s="2749"/>
      <c r="J871" s="2749"/>
      <c r="K871" s="2749"/>
      <c r="L871" s="2749"/>
      <c r="M871" s="2749"/>
      <c r="N871" s="2749"/>
      <c r="O871" s="2749"/>
      <c r="P871" s="2749"/>
      <c r="Q871" s="2749"/>
      <c r="R871" s="2749"/>
    </row>
    <row r="872" spans="5:18">
      <c r="E872" s="2749"/>
      <c r="F872" s="2797"/>
      <c r="G872" s="2749"/>
      <c r="H872" s="2749"/>
      <c r="I872" s="2749"/>
      <c r="J872" s="2749"/>
      <c r="K872" s="2749"/>
      <c r="L872" s="2749"/>
      <c r="M872" s="2749"/>
      <c r="N872" s="2749"/>
      <c r="O872" s="2749"/>
      <c r="P872" s="2749"/>
      <c r="Q872" s="2749"/>
      <c r="R872" s="2749"/>
    </row>
    <row r="873" spans="5:18">
      <c r="E873" s="2749"/>
      <c r="F873" s="2797"/>
      <c r="G873" s="2749"/>
      <c r="H873" s="2749"/>
      <c r="I873" s="2749"/>
      <c r="J873" s="2749"/>
      <c r="K873" s="2749"/>
      <c r="L873" s="2749"/>
      <c r="M873" s="2749"/>
      <c r="N873" s="2749"/>
      <c r="O873" s="2749"/>
      <c r="P873" s="2749"/>
      <c r="Q873" s="2749"/>
      <c r="R873" s="2749"/>
    </row>
    <row r="874" spans="5:18">
      <c r="E874" s="2749"/>
      <c r="F874" s="2797"/>
      <c r="G874" s="2749"/>
      <c r="H874" s="2749"/>
      <c r="I874" s="2749"/>
      <c r="J874" s="2749"/>
      <c r="K874" s="2749"/>
      <c r="L874" s="2749"/>
      <c r="M874" s="2749"/>
      <c r="N874" s="2749"/>
      <c r="O874" s="2749"/>
      <c r="P874" s="2749"/>
      <c r="Q874" s="2749"/>
      <c r="R874" s="2749"/>
    </row>
    <row r="875" spans="5:18">
      <c r="E875" s="2749"/>
      <c r="F875" s="2797"/>
      <c r="G875" s="2749"/>
      <c r="H875" s="2749"/>
      <c r="I875" s="2749"/>
      <c r="J875" s="2749"/>
      <c r="K875" s="2749"/>
      <c r="L875" s="2749"/>
      <c r="M875" s="2749"/>
      <c r="N875" s="2749"/>
      <c r="O875" s="2749"/>
      <c r="P875" s="2749"/>
      <c r="Q875" s="2749"/>
      <c r="R875" s="2749"/>
    </row>
    <row r="876" spans="5:18">
      <c r="E876" s="2749"/>
      <c r="F876" s="2797"/>
      <c r="G876" s="2749"/>
      <c r="H876" s="2749"/>
      <c r="I876" s="2749"/>
      <c r="J876" s="2749"/>
      <c r="K876" s="2749"/>
      <c r="L876" s="2749"/>
      <c r="M876" s="2749"/>
      <c r="N876" s="2749"/>
      <c r="O876" s="2749"/>
      <c r="P876" s="2749"/>
      <c r="Q876" s="2749"/>
      <c r="R876" s="2749"/>
    </row>
    <row r="877" spans="5:18">
      <c r="E877" s="2749"/>
      <c r="F877" s="2797"/>
      <c r="G877" s="2749"/>
      <c r="H877" s="2749"/>
      <c r="I877" s="2749"/>
      <c r="J877" s="2749"/>
      <c r="K877" s="2749"/>
      <c r="L877" s="2749"/>
      <c r="M877" s="2749"/>
      <c r="N877" s="2749"/>
      <c r="O877" s="2749"/>
      <c r="P877" s="2749"/>
      <c r="Q877" s="2749"/>
      <c r="R877" s="2749"/>
    </row>
    <row r="878" spans="5:18">
      <c r="E878" s="2749"/>
      <c r="F878" s="2797"/>
      <c r="G878" s="2749"/>
      <c r="H878" s="2749"/>
      <c r="I878" s="2749"/>
      <c r="J878" s="2749"/>
      <c r="K878" s="2749"/>
      <c r="L878" s="2749"/>
      <c r="M878" s="2749"/>
      <c r="N878" s="2749"/>
      <c r="O878" s="2749"/>
      <c r="P878" s="2749"/>
      <c r="Q878" s="2749"/>
      <c r="R878" s="2749"/>
    </row>
    <row r="879" spans="5:18">
      <c r="E879" s="2749"/>
      <c r="F879" s="2797"/>
      <c r="G879" s="2749"/>
      <c r="H879" s="2749"/>
      <c r="I879" s="2749"/>
      <c r="J879" s="2749"/>
      <c r="K879" s="2749"/>
      <c r="L879" s="2749"/>
      <c r="M879" s="2749"/>
      <c r="N879" s="2749"/>
      <c r="O879" s="2749"/>
      <c r="P879" s="2749"/>
      <c r="Q879" s="2749"/>
      <c r="R879" s="2749"/>
    </row>
    <row r="880" spans="5:18">
      <c r="E880" s="2749"/>
      <c r="F880" s="2797"/>
      <c r="G880" s="2749"/>
      <c r="H880" s="2749"/>
      <c r="I880" s="2749"/>
      <c r="J880" s="2749"/>
      <c r="K880" s="2749"/>
      <c r="L880" s="2749"/>
      <c r="M880" s="2749"/>
      <c r="N880" s="2749"/>
      <c r="O880" s="2749"/>
      <c r="P880" s="2749"/>
      <c r="Q880" s="2749"/>
      <c r="R880" s="2749"/>
    </row>
    <row r="881" spans="5:18">
      <c r="E881" s="2749"/>
      <c r="F881" s="2797"/>
      <c r="G881" s="2749"/>
      <c r="H881" s="2749"/>
      <c r="I881" s="2749"/>
      <c r="J881" s="2749"/>
      <c r="K881" s="2749"/>
      <c r="L881" s="2749"/>
      <c r="M881" s="2749"/>
      <c r="N881" s="2749"/>
      <c r="O881" s="2749"/>
      <c r="P881" s="2749"/>
      <c r="Q881" s="2749"/>
      <c r="R881" s="2749"/>
    </row>
    <row r="882" spans="5:18">
      <c r="E882" s="2749"/>
      <c r="F882" s="2797"/>
      <c r="G882" s="2749"/>
      <c r="H882" s="2749"/>
      <c r="I882" s="2749"/>
      <c r="J882" s="2749"/>
      <c r="K882" s="2749"/>
      <c r="L882" s="2749"/>
      <c r="M882" s="2749"/>
      <c r="N882" s="2749"/>
      <c r="O882" s="2749"/>
      <c r="P882" s="2749"/>
      <c r="Q882" s="2749"/>
      <c r="R882" s="2749"/>
    </row>
    <row r="883" spans="5:18">
      <c r="E883" s="2749"/>
      <c r="F883" s="2797"/>
      <c r="G883" s="2749"/>
      <c r="H883" s="2749"/>
      <c r="I883" s="2749"/>
      <c r="J883" s="2749"/>
      <c r="K883" s="2749"/>
      <c r="L883" s="2749"/>
      <c r="M883" s="2749"/>
      <c r="N883" s="2749"/>
      <c r="O883" s="2749"/>
      <c r="P883" s="2749"/>
      <c r="Q883" s="2749"/>
      <c r="R883" s="2749"/>
    </row>
    <row r="884" spans="5:18">
      <c r="E884" s="2749"/>
      <c r="F884" s="2797"/>
      <c r="G884" s="2749"/>
      <c r="H884" s="2749"/>
      <c r="I884" s="2749"/>
      <c r="J884" s="2749"/>
      <c r="K884" s="2749"/>
      <c r="L884" s="2749"/>
      <c r="M884" s="2749"/>
      <c r="N884" s="2749"/>
      <c r="O884" s="2749"/>
      <c r="P884" s="2749"/>
      <c r="Q884" s="2749"/>
      <c r="R884" s="2749"/>
    </row>
    <row r="885" spans="5:18">
      <c r="E885" s="2749"/>
      <c r="F885" s="2797"/>
      <c r="G885" s="2749"/>
      <c r="H885" s="2749"/>
      <c r="I885" s="2749"/>
      <c r="J885" s="2749"/>
      <c r="K885" s="2749"/>
      <c r="L885" s="2749"/>
      <c r="M885" s="2749"/>
      <c r="N885" s="2749"/>
      <c r="O885" s="2749"/>
      <c r="P885" s="2749"/>
      <c r="Q885" s="2749"/>
      <c r="R885" s="2749"/>
    </row>
    <row r="886" spans="5:18">
      <c r="E886" s="2749"/>
      <c r="F886" s="2797"/>
      <c r="G886" s="2749"/>
      <c r="H886" s="2749"/>
      <c r="I886" s="2749"/>
      <c r="J886" s="2749"/>
      <c r="K886" s="2749"/>
      <c r="L886" s="2749"/>
      <c r="M886" s="2749"/>
      <c r="N886" s="2749"/>
      <c r="O886" s="2749"/>
      <c r="P886" s="2749"/>
      <c r="Q886" s="2749"/>
      <c r="R886" s="2749"/>
    </row>
    <row r="887" spans="5:18">
      <c r="E887" s="2749"/>
      <c r="F887" s="2797"/>
      <c r="G887" s="2749"/>
      <c r="H887" s="2749"/>
      <c r="I887" s="2749"/>
      <c r="J887" s="2749"/>
      <c r="K887" s="2749"/>
      <c r="L887" s="2749"/>
      <c r="M887" s="2749"/>
      <c r="N887" s="2749"/>
      <c r="O887" s="2749"/>
      <c r="P887" s="2749"/>
      <c r="Q887" s="2749"/>
      <c r="R887" s="2749"/>
    </row>
    <row r="888" spans="5:18">
      <c r="E888" s="2749"/>
      <c r="F888" s="2797"/>
      <c r="G888" s="2749"/>
      <c r="H888" s="2749"/>
      <c r="I888" s="2749"/>
      <c r="J888" s="2749"/>
      <c r="K888" s="2749"/>
      <c r="L888" s="2749"/>
      <c r="M888" s="2749"/>
      <c r="N888" s="2749"/>
      <c r="O888" s="2749"/>
      <c r="P888" s="2749"/>
      <c r="Q888" s="2749"/>
      <c r="R888" s="2749"/>
    </row>
    <row r="889" spans="5:18">
      <c r="E889" s="2749"/>
      <c r="F889" s="2797"/>
      <c r="G889" s="2749"/>
      <c r="H889" s="2749"/>
      <c r="I889" s="2749"/>
      <c r="J889" s="2749"/>
      <c r="K889" s="2749"/>
      <c r="L889" s="2749"/>
      <c r="M889" s="2749"/>
      <c r="N889" s="2749"/>
      <c r="O889" s="2749"/>
      <c r="P889" s="2749"/>
      <c r="Q889" s="2749"/>
      <c r="R889" s="2749"/>
    </row>
    <row r="890" spans="5:18">
      <c r="E890" s="2749"/>
      <c r="F890" s="2797"/>
      <c r="G890" s="2749"/>
      <c r="H890" s="2749"/>
      <c r="I890" s="2749"/>
      <c r="J890" s="2749"/>
      <c r="K890" s="2749"/>
      <c r="L890" s="2749"/>
      <c r="M890" s="2749"/>
      <c r="N890" s="2749"/>
      <c r="O890" s="2749"/>
      <c r="P890" s="2749"/>
      <c r="Q890" s="2749"/>
      <c r="R890" s="2749"/>
    </row>
    <row r="891" spans="5:18">
      <c r="E891" s="2749"/>
      <c r="F891" s="2797"/>
      <c r="G891" s="2749"/>
      <c r="H891" s="2749"/>
      <c r="I891" s="2749"/>
      <c r="J891" s="2749"/>
      <c r="K891" s="2749"/>
      <c r="L891" s="2749"/>
      <c r="M891" s="2749"/>
      <c r="N891" s="2749"/>
      <c r="O891" s="2749"/>
      <c r="P891" s="2749"/>
      <c r="Q891" s="2749"/>
      <c r="R891" s="2749"/>
    </row>
    <row r="892" spans="5:18">
      <c r="E892" s="2749"/>
      <c r="F892" s="2797"/>
      <c r="G892" s="2749"/>
      <c r="H892" s="2749"/>
      <c r="I892" s="2749"/>
      <c r="J892" s="2749"/>
      <c r="K892" s="2749"/>
      <c r="L892" s="2749"/>
      <c r="M892" s="2749"/>
      <c r="N892" s="2749"/>
      <c r="O892" s="2749"/>
      <c r="P892" s="2749"/>
      <c r="Q892" s="2749"/>
      <c r="R892" s="2749"/>
    </row>
    <row r="893" spans="5:18">
      <c r="E893" s="2749"/>
      <c r="F893" s="2797"/>
      <c r="G893" s="2749"/>
      <c r="H893" s="2749"/>
      <c r="I893" s="2749"/>
      <c r="J893" s="2749"/>
      <c r="K893" s="2749"/>
      <c r="L893" s="2749"/>
      <c r="M893" s="2749"/>
      <c r="N893" s="2749"/>
      <c r="O893" s="2749"/>
      <c r="P893" s="2749"/>
      <c r="Q893" s="2749"/>
      <c r="R893" s="2749"/>
    </row>
    <row r="894" spans="5:18">
      <c r="E894" s="2749"/>
      <c r="F894" s="2797"/>
      <c r="G894" s="2749"/>
      <c r="H894" s="2749"/>
      <c r="I894" s="2749"/>
      <c r="J894" s="2749"/>
      <c r="K894" s="2749"/>
      <c r="L894" s="2749"/>
      <c r="M894" s="2749"/>
      <c r="N894" s="2749"/>
      <c r="O894" s="2749"/>
      <c r="P894" s="2749"/>
      <c r="Q894" s="2749"/>
      <c r="R894" s="2749"/>
    </row>
    <row r="895" spans="5:18">
      <c r="E895" s="2749"/>
      <c r="F895" s="2797"/>
      <c r="G895" s="2749"/>
      <c r="H895" s="2749"/>
      <c r="I895" s="2749"/>
      <c r="J895" s="2749"/>
      <c r="K895" s="2749"/>
      <c r="L895" s="2749"/>
      <c r="M895" s="2749"/>
      <c r="N895" s="2749"/>
      <c r="O895" s="2749"/>
      <c r="P895" s="2749"/>
      <c r="Q895" s="2749"/>
      <c r="R895" s="2749"/>
    </row>
    <row r="896" spans="5:18">
      <c r="E896" s="2749"/>
      <c r="F896" s="2797"/>
      <c r="G896" s="2749"/>
      <c r="H896" s="2749"/>
      <c r="I896" s="2749"/>
      <c r="J896" s="2749"/>
      <c r="K896" s="2749"/>
      <c r="L896" s="2749"/>
      <c r="M896" s="2749"/>
      <c r="N896" s="2749"/>
      <c r="O896" s="2749"/>
      <c r="P896" s="2749"/>
      <c r="Q896" s="2749"/>
      <c r="R896" s="2749"/>
    </row>
    <row r="897" spans="5:18">
      <c r="E897" s="2749"/>
      <c r="F897" s="2797"/>
      <c r="G897" s="2749"/>
      <c r="H897" s="2749"/>
      <c r="I897" s="2749"/>
      <c r="J897" s="2749"/>
      <c r="K897" s="2749"/>
      <c r="L897" s="2749"/>
      <c r="M897" s="2749"/>
      <c r="N897" s="2749"/>
      <c r="O897" s="2749"/>
      <c r="P897" s="2749"/>
      <c r="Q897" s="2749"/>
      <c r="R897" s="2749"/>
    </row>
    <row r="898" spans="5:18">
      <c r="E898" s="2749"/>
      <c r="F898" s="2797"/>
      <c r="G898" s="2749"/>
      <c r="H898" s="2749"/>
      <c r="I898" s="2749"/>
      <c r="J898" s="2749"/>
      <c r="K898" s="2749"/>
      <c r="L898" s="2749"/>
      <c r="M898" s="2749"/>
      <c r="N898" s="2749"/>
      <c r="O898" s="2749"/>
      <c r="P898" s="2749"/>
      <c r="Q898" s="2749"/>
      <c r="R898" s="2749"/>
    </row>
    <row r="899" spans="5:18">
      <c r="E899" s="2749"/>
      <c r="F899" s="2797"/>
      <c r="G899" s="2749"/>
      <c r="H899" s="2749"/>
      <c r="I899" s="2749"/>
      <c r="J899" s="2749"/>
      <c r="K899" s="2749"/>
      <c r="L899" s="2749"/>
      <c r="M899" s="2749"/>
      <c r="N899" s="2749"/>
      <c r="O899" s="2749"/>
      <c r="P899" s="2749"/>
      <c r="Q899" s="2749"/>
      <c r="R899" s="2749"/>
    </row>
    <row r="900" spans="5:18">
      <c r="E900" s="2749"/>
      <c r="F900" s="2797"/>
      <c r="G900" s="2749"/>
      <c r="H900" s="2749"/>
      <c r="I900" s="2749"/>
      <c r="J900" s="2749"/>
      <c r="K900" s="2749"/>
      <c r="L900" s="2749"/>
      <c r="M900" s="2749"/>
      <c r="N900" s="2749"/>
      <c r="O900" s="2749"/>
      <c r="P900" s="2749"/>
      <c r="Q900" s="2749"/>
      <c r="R900" s="2749"/>
    </row>
    <row r="901" spans="5:18">
      <c r="E901" s="2749"/>
      <c r="F901" s="2797"/>
      <c r="G901" s="2749"/>
      <c r="H901" s="2749"/>
      <c r="I901" s="2749"/>
      <c r="J901" s="2749"/>
      <c r="K901" s="2749"/>
      <c r="L901" s="2749"/>
      <c r="M901" s="2749"/>
      <c r="N901" s="2749"/>
      <c r="O901" s="2749"/>
      <c r="P901" s="2749"/>
      <c r="Q901" s="2749"/>
      <c r="R901" s="2749"/>
    </row>
    <row r="902" spans="5:18">
      <c r="E902" s="2749"/>
      <c r="F902" s="2797"/>
      <c r="G902" s="2749"/>
      <c r="H902" s="2749"/>
      <c r="I902" s="2749"/>
      <c r="J902" s="2749"/>
      <c r="K902" s="2749"/>
      <c r="L902" s="2749"/>
      <c r="M902" s="2749"/>
      <c r="N902" s="2749"/>
      <c r="O902" s="2749"/>
      <c r="P902" s="2749"/>
      <c r="Q902" s="2749"/>
      <c r="R902" s="2749"/>
    </row>
    <row r="903" spans="5:18">
      <c r="E903" s="2749"/>
      <c r="F903" s="2797"/>
      <c r="G903" s="2749"/>
      <c r="H903" s="2749"/>
      <c r="I903" s="2749"/>
      <c r="J903" s="2749"/>
      <c r="K903" s="2749"/>
      <c r="L903" s="2749"/>
      <c r="M903" s="2749"/>
      <c r="N903" s="2749"/>
      <c r="O903" s="2749"/>
      <c r="P903" s="2749"/>
      <c r="Q903" s="2749"/>
      <c r="R903" s="2749"/>
    </row>
    <row r="904" spans="5:18">
      <c r="E904" s="2749"/>
      <c r="F904" s="2797"/>
      <c r="G904" s="2749"/>
      <c r="H904" s="2749"/>
      <c r="I904" s="2749"/>
      <c r="J904" s="2749"/>
      <c r="K904" s="2749"/>
      <c r="L904" s="2749"/>
      <c r="M904" s="2749"/>
      <c r="N904" s="2749"/>
      <c r="O904" s="2749"/>
      <c r="P904" s="2749"/>
      <c r="Q904" s="2749"/>
      <c r="R904" s="2749"/>
    </row>
    <row r="905" spans="5:18">
      <c r="E905" s="2749"/>
      <c r="F905" s="2797"/>
      <c r="G905" s="2749"/>
      <c r="H905" s="2749"/>
      <c r="I905" s="2749"/>
      <c r="J905" s="2749"/>
      <c r="K905" s="2749"/>
      <c r="L905" s="2749"/>
      <c r="M905" s="2749"/>
      <c r="N905" s="2749"/>
      <c r="O905" s="2749"/>
      <c r="P905" s="2749"/>
      <c r="Q905" s="2749"/>
      <c r="R905" s="2749"/>
    </row>
    <row r="906" spans="5:18">
      <c r="E906" s="2749"/>
      <c r="F906" s="2797"/>
      <c r="G906" s="2749"/>
      <c r="H906" s="2749"/>
      <c r="I906" s="2749"/>
      <c r="J906" s="2749"/>
      <c r="K906" s="2749"/>
      <c r="L906" s="2749"/>
      <c r="M906" s="2749"/>
      <c r="N906" s="2749"/>
      <c r="O906" s="2749"/>
      <c r="P906" s="2749"/>
      <c r="Q906" s="2749"/>
      <c r="R906" s="2749"/>
    </row>
    <row r="907" spans="5:18">
      <c r="E907" s="2749"/>
      <c r="F907" s="2797"/>
      <c r="G907" s="2749"/>
      <c r="H907" s="2749"/>
      <c r="I907" s="2749"/>
      <c r="J907" s="2749"/>
      <c r="K907" s="2749"/>
      <c r="L907" s="2749"/>
      <c r="M907" s="2749"/>
      <c r="N907" s="2749"/>
      <c r="O907" s="2749"/>
      <c r="P907" s="2749"/>
      <c r="Q907" s="2749"/>
      <c r="R907" s="2749"/>
    </row>
    <row r="908" spans="5:18">
      <c r="E908" s="2749"/>
      <c r="F908" s="2797"/>
      <c r="G908" s="2749"/>
      <c r="H908" s="2749"/>
      <c r="I908" s="2749"/>
      <c r="J908" s="2749"/>
      <c r="K908" s="2749"/>
      <c r="L908" s="2749"/>
      <c r="M908" s="2749"/>
      <c r="N908" s="2749"/>
      <c r="O908" s="2749"/>
      <c r="P908" s="2749"/>
      <c r="Q908" s="2749"/>
      <c r="R908" s="2749"/>
    </row>
    <row r="909" spans="5:18">
      <c r="E909" s="2749"/>
      <c r="F909" s="2797"/>
      <c r="G909" s="2749"/>
      <c r="H909" s="2749"/>
      <c r="I909" s="2749"/>
      <c r="J909" s="2749"/>
      <c r="K909" s="2749"/>
      <c r="L909" s="2749"/>
      <c r="M909" s="2749"/>
      <c r="N909" s="2749"/>
      <c r="O909" s="2749"/>
      <c r="P909" s="2749"/>
      <c r="Q909" s="2749"/>
      <c r="R909" s="2749"/>
    </row>
    <row r="910" spans="5:18">
      <c r="E910" s="2749"/>
      <c r="F910" s="2797"/>
      <c r="G910" s="2749"/>
      <c r="H910" s="2749"/>
      <c r="I910" s="2749"/>
      <c r="J910" s="2749"/>
      <c r="K910" s="2749"/>
      <c r="L910" s="2749"/>
      <c r="M910" s="2749"/>
      <c r="N910" s="2749"/>
      <c r="O910" s="2749"/>
      <c r="P910" s="2749"/>
      <c r="Q910" s="2749"/>
      <c r="R910" s="2749"/>
    </row>
    <row r="911" spans="5:18">
      <c r="E911" s="2749"/>
      <c r="F911" s="2797"/>
      <c r="G911" s="2749"/>
      <c r="H911" s="2749"/>
      <c r="I911" s="2749"/>
      <c r="J911" s="2749"/>
      <c r="K911" s="2749"/>
      <c r="L911" s="2749"/>
      <c r="M911" s="2749"/>
      <c r="N911" s="2749"/>
      <c r="O911" s="2749"/>
      <c r="P911" s="2749"/>
      <c r="Q911" s="2749"/>
      <c r="R911" s="2749"/>
    </row>
    <row r="912" spans="5:18">
      <c r="E912" s="2749"/>
      <c r="F912" s="2797"/>
      <c r="G912" s="2749"/>
      <c r="H912" s="2749"/>
      <c r="I912" s="2749"/>
      <c r="J912" s="2749"/>
      <c r="K912" s="2749"/>
      <c r="L912" s="2749"/>
      <c r="M912" s="2749"/>
      <c r="N912" s="2749"/>
      <c r="O912" s="2749"/>
      <c r="P912" s="2749"/>
      <c r="Q912" s="2749"/>
      <c r="R912" s="2749"/>
    </row>
    <row r="913" spans="5:18">
      <c r="E913" s="2749"/>
      <c r="F913" s="2797"/>
      <c r="G913" s="2749"/>
      <c r="H913" s="2749"/>
      <c r="I913" s="2749"/>
      <c r="J913" s="2749"/>
      <c r="K913" s="2749"/>
      <c r="L913" s="2749"/>
      <c r="M913" s="2749"/>
      <c r="N913" s="2749"/>
      <c r="O913" s="2749"/>
      <c r="P913" s="2749"/>
      <c r="Q913" s="2749"/>
      <c r="R913" s="2749"/>
    </row>
    <row r="914" spans="5:18">
      <c r="E914" s="2749"/>
      <c r="F914" s="2797"/>
      <c r="G914" s="2749"/>
      <c r="H914" s="2749"/>
      <c r="I914" s="2749"/>
      <c r="J914" s="2749"/>
      <c r="K914" s="2749"/>
      <c r="L914" s="2749"/>
      <c r="M914" s="2749"/>
      <c r="N914" s="2749"/>
      <c r="O914" s="2749"/>
      <c r="P914" s="2749"/>
      <c r="Q914" s="2749"/>
      <c r="R914" s="2749"/>
    </row>
    <row r="915" spans="5:18">
      <c r="E915" s="2749"/>
      <c r="F915" s="2797"/>
      <c r="G915" s="2749"/>
      <c r="H915" s="2749"/>
      <c r="I915" s="2749"/>
      <c r="J915" s="2749"/>
      <c r="K915" s="2749"/>
      <c r="L915" s="2749"/>
      <c r="M915" s="2749"/>
      <c r="N915" s="2749"/>
      <c r="O915" s="2749"/>
      <c r="P915" s="2749"/>
      <c r="Q915" s="2749"/>
      <c r="R915" s="2749"/>
    </row>
    <row r="916" spans="5:18">
      <c r="E916" s="2749"/>
      <c r="F916" s="2797"/>
      <c r="G916" s="2749"/>
      <c r="H916" s="2749"/>
      <c r="I916" s="2749"/>
      <c r="J916" s="2749"/>
      <c r="K916" s="2749"/>
      <c r="L916" s="2749"/>
      <c r="M916" s="2749"/>
      <c r="N916" s="2749"/>
      <c r="O916" s="2749"/>
      <c r="P916" s="2749"/>
      <c r="Q916" s="2749"/>
      <c r="R916" s="2749"/>
    </row>
    <row r="917" spans="5:18">
      <c r="E917" s="2749"/>
      <c r="F917" s="2797"/>
      <c r="G917" s="2749"/>
      <c r="H917" s="2749"/>
      <c r="I917" s="2749"/>
      <c r="J917" s="2749"/>
      <c r="K917" s="2749"/>
      <c r="L917" s="2749"/>
      <c r="M917" s="2749"/>
      <c r="N917" s="2749"/>
      <c r="O917" s="2749"/>
      <c r="P917" s="2749"/>
      <c r="Q917" s="2749"/>
      <c r="R917" s="2749"/>
    </row>
    <row r="918" spans="5:18">
      <c r="E918" s="2749"/>
      <c r="F918" s="2797"/>
      <c r="G918" s="2749"/>
      <c r="H918" s="2749"/>
      <c r="I918" s="2749"/>
      <c r="J918" s="2749"/>
      <c r="K918" s="2749"/>
      <c r="L918" s="2749"/>
      <c r="M918" s="2749"/>
      <c r="N918" s="2749"/>
      <c r="O918" s="2749"/>
      <c r="P918" s="2749"/>
      <c r="Q918" s="2749"/>
      <c r="R918" s="2749"/>
    </row>
    <row r="919" spans="5:18">
      <c r="E919" s="2749"/>
      <c r="F919" s="2797"/>
      <c r="G919" s="2749"/>
      <c r="H919" s="2749"/>
      <c r="I919" s="2749"/>
      <c r="J919" s="2749"/>
      <c r="K919" s="2749"/>
      <c r="L919" s="2749"/>
      <c r="M919" s="2749"/>
      <c r="N919" s="2749"/>
      <c r="O919" s="2749"/>
      <c r="P919" s="2749"/>
      <c r="Q919" s="2749"/>
      <c r="R919" s="2749"/>
    </row>
    <row r="920" spans="5:18">
      <c r="E920" s="2749"/>
      <c r="F920" s="2797"/>
      <c r="G920" s="2749"/>
      <c r="H920" s="2749"/>
      <c r="I920" s="2749"/>
      <c r="J920" s="2749"/>
      <c r="K920" s="2749"/>
      <c r="L920" s="2749"/>
      <c r="M920" s="2749"/>
      <c r="N920" s="2749"/>
      <c r="O920" s="2749"/>
      <c r="P920" s="2749"/>
      <c r="Q920" s="2749"/>
      <c r="R920" s="2749"/>
    </row>
    <row r="921" spans="5:18">
      <c r="E921" s="2749"/>
      <c r="F921" s="2797"/>
      <c r="G921" s="2749"/>
      <c r="H921" s="2749"/>
      <c r="I921" s="2749"/>
      <c r="J921" s="2749"/>
      <c r="K921" s="2749"/>
      <c r="L921" s="2749"/>
      <c r="M921" s="2749"/>
      <c r="N921" s="2749"/>
      <c r="O921" s="2749"/>
      <c r="P921" s="2749"/>
      <c r="Q921" s="2749"/>
      <c r="R921" s="2749"/>
    </row>
    <row r="922" spans="5:18">
      <c r="E922" s="2749"/>
      <c r="F922" s="2797"/>
      <c r="G922" s="2749"/>
      <c r="H922" s="2749"/>
      <c r="I922" s="2749"/>
      <c r="J922" s="2749"/>
      <c r="K922" s="2749"/>
      <c r="L922" s="2749"/>
      <c r="M922" s="2749"/>
      <c r="N922" s="2749"/>
      <c r="O922" s="2749"/>
      <c r="P922" s="2749"/>
      <c r="Q922" s="2749"/>
      <c r="R922" s="2749"/>
    </row>
    <row r="923" spans="5:18">
      <c r="E923" s="2749"/>
      <c r="F923" s="2797"/>
      <c r="G923" s="2749"/>
      <c r="H923" s="2749"/>
      <c r="I923" s="2749"/>
      <c r="J923" s="2749"/>
      <c r="K923" s="2749"/>
      <c r="L923" s="2749"/>
      <c r="M923" s="2749"/>
      <c r="N923" s="2749"/>
      <c r="O923" s="2749"/>
      <c r="P923" s="2749"/>
      <c r="Q923" s="2749"/>
      <c r="R923" s="2749"/>
    </row>
    <row r="924" spans="5:18">
      <c r="E924" s="2749"/>
      <c r="F924" s="2797"/>
      <c r="G924" s="2749"/>
      <c r="H924" s="2749"/>
      <c r="I924" s="2749"/>
      <c r="J924" s="2749"/>
      <c r="K924" s="2749"/>
      <c r="L924" s="2749"/>
      <c r="M924" s="2749"/>
      <c r="N924" s="2749"/>
      <c r="O924" s="2749"/>
      <c r="P924" s="2749"/>
      <c r="Q924" s="2749"/>
      <c r="R924" s="2749"/>
    </row>
    <row r="925" spans="5:18">
      <c r="E925" s="2749"/>
      <c r="F925" s="2797"/>
      <c r="G925" s="2749"/>
      <c r="H925" s="2749"/>
      <c r="I925" s="2749"/>
      <c r="J925" s="2749"/>
      <c r="K925" s="2749"/>
      <c r="L925" s="2749"/>
      <c r="M925" s="2749"/>
      <c r="N925" s="2749"/>
      <c r="O925" s="2749"/>
      <c r="P925" s="2749"/>
      <c r="Q925" s="2749"/>
      <c r="R925" s="2749"/>
    </row>
    <row r="926" spans="5:18">
      <c r="E926" s="2749"/>
      <c r="F926" s="2797"/>
      <c r="G926" s="2749"/>
      <c r="H926" s="2749"/>
      <c r="I926" s="2749"/>
      <c r="J926" s="2749"/>
      <c r="K926" s="2749"/>
      <c r="L926" s="2749"/>
      <c r="M926" s="2749"/>
      <c r="N926" s="2749"/>
      <c r="O926" s="2749"/>
      <c r="P926" s="2749"/>
      <c r="Q926" s="2749"/>
      <c r="R926" s="2749"/>
    </row>
    <row r="927" spans="5:18">
      <c r="E927" s="2749"/>
      <c r="F927" s="2797"/>
      <c r="G927" s="2749"/>
      <c r="H927" s="2749"/>
      <c r="I927" s="2749"/>
      <c r="J927" s="2749"/>
      <c r="K927" s="2749"/>
      <c r="L927" s="2749"/>
      <c r="M927" s="2749"/>
      <c r="N927" s="2749"/>
      <c r="O927" s="2749"/>
      <c r="P927" s="2749"/>
      <c r="Q927" s="2749"/>
      <c r="R927" s="2749"/>
    </row>
    <row r="928" spans="5:18">
      <c r="E928" s="2749"/>
      <c r="F928" s="2797"/>
      <c r="G928" s="2749"/>
      <c r="H928" s="2749"/>
      <c r="I928" s="2749"/>
      <c r="J928" s="2749"/>
      <c r="K928" s="2749"/>
      <c r="L928" s="2749"/>
      <c r="M928" s="2749"/>
      <c r="N928" s="2749"/>
      <c r="O928" s="2749"/>
      <c r="P928" s="2749"/>
      <c r="Q928" s="2749"/>
      <c r="R928" s="2749"/>
    </row>
    <row r="929" spans="5:18">
      <c r="E929" s="2749"/>
      <c r="F929" s="2797"/>
      <c r="G929" s="2749"/>
      <c r="H929" s="2749"/>
      <c r="I929" s="2749"/>
      <c r="J929" s="2749"/>
      <c r="K929" s="2749"/>
      <c r="L929" s="2749"/>
      <c r="M929" s="2749"/>
      <c r="N929" s="2749"/>
      <c r="O929" s="2749"/>
      <c r="P929" s="2749"/>
      <c r="Q929" s="2749"/>
      <c r="R929" s="2749"/>
    </row>
    <row r="930" spans="5:18">
      <c r="E930" s="2749"/>
      <c r="F930" s="2797"/>
      <c r="G930" s="2749"/>
      <c r="H930" s="2749"/>
      <c r="I930" s="2749"/>
      <c r="J930" s="2749"/>
      <c r="K930" s="2749"/>
      <c r="L930" s="2749"/>
      <c r="M930" s="2749"/>
      <c r="N930" s="2749"/>
      <c r="O930" s="2749"/>
      <c r="P930" s="2749"/>
      <c r="Q930" s="2749"/>
      <c r="R930" s="2749"/>
    </row>
    <row r="931" spans="5:18">
      <c r="E931" s="2749"/>
      <c r="F931" s="2797"/>
      <c r="G931" s="2749"/>
      <c r="H931" s="2749"/>
      <c r="I931" s="2749"/>
      <c r="J931" s="2749"/>
      <c r="K931" s="2749"/>
      <c r="L931" s="2749"/>
      <c r="M931" s="2749"/>
      <c r="N931" s="2749"/>
      <c r="O931" s="2749"/>
      <c r="P931" s="2749"/>
      <c r="Q931" s="2749"/>
      <c r="R931" s="2749"/>
    </row>
    <row r="932" spans="5:18">
      <c r="E932" s="2749"/>
      <c r="F932" s="2797"/>
      <c r="G932" s="2749"/>
      <c r="H932" s="2749"/>
      <c r="I932" s="2749"/>
      <c r="J932" s="2749"/>
      <c r="K932" s="2749"/>
      <c r="L932" s="2749"/>
      <c r="M932" s="2749"/>
      <c r="N932" s="2749"/>
      <c r="O932" s="2749"/>
      <c r="P932" s="2749"/>
      <c r="Q932" s="2749"/>
      <c r="R932" s="2749"/>
    </row>
    <row r="933" spans="5:18">
      <c r="E933" s="2749"/>
      <c r="F933" s="2797"/>
      <c r="G933" s="2749"/>
      <c r="H933" s="2749"/>
      <c r="I933" s="2749"/>
      <c r="J933" s="2749"/>
      <c r="K933" s="2749"/>
      <c r="L933" s="2749"/>
      <c r="M933" s="2749"/>
      <c r="N933" s="2749"/>
      <c r="O933" s="2749"/>
      <c r="P933" s="2749"/>
      <c r="Q933" s="2749"/>
      <c r="R933" s="2749"/>
    </row>
    <row r="934" spans="5:18">
      <c r="E934" s="2749"/>
      <c r="F934" s="2797"/>
      <c r="G934" s="2749"/>
      <c r="H934" s="2749"/>
      <c r="I934" s="2749"/>
      <c r="J934" s="2749"/>
      <c r="K934" s="2749"/>
      <c r="L934" s="2749"/>
      <c r="M934" s="2749"/>
      <c r="N934" s="2749"/>
      <c r="O934" s="2749"/>
      <c r="P934" s="2749"/>
      <c r="Q934" s="2749"/>
      <c r="R934" s="2749"/>
    </row>
    <row r="935" spans="5:18">
      <c r="E935" s="2749"/>
      <c r="F935" s="2797"/>
      <c r="G935" s="2749"/>
      <c r="H935" s="2749"/>
      <c r="I935" s="2749"/>
      <c r="J935" s="2749"/>
      <c r="K935" s="2749"/>
      <c r="L935" s="2749"/>
      <c r="M935" s="2749"/>
      <c r="N935" s="2749"/>
      <c r="O935" s="2749"/>
      <c r="P935" s="2749"/>
      <c r="Q935" s="2749"/>
      <c r="R935" s="2749"/>
    </row>
    <row r="936" spans="5:18">
      <c r="E936" s="2749"/>
      <c r="F936" s="2797"/>
      <c r="G936" s="2749"/>
      <c r="H936" s="2749"/>
      <c r="I936" s="2749"/>
      <c r="J936" s="2749"/>
      <c r="K936" s="2749"/>
      <c r="L936" s="2749"/>
      <c r="M936" s="2749"/>
      <c r="N936" s="2749"/>
      <c r="O936" s="2749"/>
      <c r="P936" s="2749"/>
      <c r="Q936" s="2749"/>
      <c r="R936" s="2749"/>
    </row>
    <row r="937" spans="5:18">
      <c r="E937" s="2749"/>
      <c r="F937" s="2797"/>
      <c r="G937" s="2749"/>
      <c r="H937" s="2749"/>
      <c r="I937" s="2749"/>
      <c r="J937" s="2749"/>
      <c r="K937" s="2749"/>
      <c r="L937" s="2749"/>
      <c r="M937" s="2749"/>
      <c r="N937" s="2749"/>
      <c r="O937" s="2749"/>
      <c r="P937" s="2749"/>
      <c r="Q937" s="2749"/>
      <c r="R937" s="2749"/>
    </row>
    <row r="938" spans="5:18">
      <c r="E938" s="2749"/>
      <c r="F938" s="2797"/>
      <c r="G938" s="2749"/>
      <c r="H938" s="2749"/>
      <c r="I938" s="2749"/>
      <c r="J938" s="2749"/>
      <c r="K938" s="2749"/>
      <c r="L938" s="2749"/>
      <c r="M938" s="2749"/>
      <c r="N938" s="2749"/>
      <c r="O938" s="2749"/>
      <c r="P938" s="2749"/>
      <c r="Q938" s="2749"/>
      <c r="R938" s="2749"/>
    </row>
    <row r="939" spans="5:18">
      <c r="E939" s="2749"/>
      <c r="F939" s="2797"/>
      <c r="G939" s="2749"/>
      <c r="H939" s="2749"/>
      <c r="I939" s="2749"/>
      <c r="J939" s="2749"/>
      <c r="K939" s="2749"/>
      <c r="L939" s="2749"/>
      <c r="M939" s="2749"/>
      <c r="N939" s="2749"/>
      <c r="O939" s="2749"/>
      <c r="P939" s="2749"/>
      <c r="Q939" s="2749"/>
      <c r="R939" s="2749"/>
    </row>
    <row r="940" spans="5:18">
      <c r="E940" s="2749"/>
      <c r="F940" s="2797"/>
      <c r="G940" s="2749"/>
      <c r="H940" s="2749"/>
      <c r="I940" s="2749"/>
      <c r="J940" s="2749"/>
      <c r="K940" s="2749"/>
      <c r="L940" s="2749"/>
      <c r="M940" s="2749"/>
      <c r="N940" s="2749"/>
      <c r="O940" s="2749"/>
      <c r="P940" s="2749"/>
      <c r="Q940" s="2749"/>
      <c r="R940" s="2749"/>
    </row>
    <row r="941" spans="5:18">
      <c r="E941" s="2749"/>
      <c r="F941" s="2797"/>
      <c r="G941" s="2749"/>
      <c r="H941" s="2749"/>
      <c r="I941" s="2749"/>
      <c r="J941" s="2749"/>
      <c r="K941" s="2749"/>
      <c r="L941" s="2749"/>
      <c r="M941" s="2749"/>
      <c r="N941" s="2749"/>
      <c r="O941" s="2749"/>
      <c r="P941" s="2749"/>
      <c r="Q941" s="2749"/>
      <c r="R941" s="2749"/>
    </row>
    <row r="942" spans="5:18">
      <c r="E942" s="2749"/>
      <c r="F942" s="2797"/>
      <c r="G942" s="2749"/>
      <c r="H942" s="2749"/>
      <c r="I942" s="2749"/>
      <c r="J942" s="2749"/>
      <c r="K942" s="2749"/>
      <c r="L942" s="2749"/>
      <c r="M942" s="2749"/>
      <c r="N942" s="2749"/>
      <c r="O942" s="2749"/>
      <c r="P942" s="2749"/>
      <c r="Q942" s="2749"/>
      <c r="R942" s="2749"/>
    </row>
    <row r="943" spans="5:18">
      <c r="E943" s="2749"/>
      <c r="F943" s="2797"/>
      <c r="G943" s="2749"/>
      <c r="H943" s="2749"/>
      <c r="I943" s="2749"/>
      <c r="J943" s="2749"/>
      <c r="K943" s="2749"/>
      <c r="L943" s="2749"/>
      <c r="M943" s="2749"/>
      <c r="N943" s="2749"/>
      <c r="O943" s="2749"/>
      <c r="P943" s="2749"/>
      <c r="Q943" s="2749"/>
      <c r="R943" s="2749"/>
    </row>
    <row r="944" spans="5:18">
      <c r="E944" s="2749"/>
      <c r="F944" s="2797"/>
      <c r="G944" s="2749"/>
      <c r="H944" s="2749"/>
      <c r="I944" s="2749"/>
      <c r="J944" s="2749"/>
      <c r="K944" s="2749"/>
      <c r="L944" s="2749"/>
      <c r="M944" s="2749"/>
      <c r="N944" s="2749"/>
      <c r="O944" s="2749"/>
      <c r="P944" s="2749"/>
      <c r="Q944" s="2749"/>
      <c r="R944" s="2749"/>
    </row>
    <row r="945" spans="5:18">
      <c r="E945" s="2749"/>
      <c r="F945" s="2797"/>
      <c r="G945" s="2749"/>
      <c r="H945" s="2749"/>
      <c r="I945" s="2749"/>
      <c r="J945" s="2749"/>
      <c r="K945" s="2749"/>
      <c r="L945" s="2749"/>
      <c r="M945" s="2749"/>
      <c r="N945" s="2749"/>
      <c r="O945" s="2749"/>
      <c r="P945" s="2749"/>
      <c r="Q945" s="2749"/>
      <c r="R945" s="2749"/>
    </row>
    <row r="946" spans="5:18">
      <c r="E946" s="2749"/>
      <c r="F946" s="2797"/>
      <c r="G946" s="2749"/>
      <c r="H946" s="2749"/>
      <c r="I946" s="2749"/>
      <c r="J946" s="2749"/>
      <c r="K946" s="2749"/>
      <c r="L946" s="2749"/>
      <c r="M946" s="2749"/>
      <c r="N946" s="2749"/>
      <c r="O946" s="2749"/>
      <c r="P946" s="2749"/>
      <c r="Q946" s="2749"/>
      <c r="R946" s="2749"/>
    </row>
    <row r="947" spans="5:18">
      <c r="E947" s="2749"/>
      <c r="F947" s="2797"/>
      <c r="G947" s="2749"/>
      <c r="H947" s="2749"/>
      <c r="I947" s="2749"/>
      <c r="J947" s="2749"/>
      <c r="K947" s="2749"/>
      <c r="L947" s="2749"/>
      <c r="M947" s="2749"/>
      <c r="N947" s="2749"/>
      <c r="O947" s="2749"/>
      <c r="P947" s="2749"/>
      <c r="Q947" s="2749"/>
      <c r="R947" s="2749"/>
    </row>
    <row r="948" spans="5:18">
      <c r="E948" s="2749"/>
      <c r="F948" s="2797"/>
      <c r="G948" s="2749"/>
      <c r="H948" s="2749"/>
      <c r="I948" s="2749"/>
      <c r="J948" s="2749"/>
      <c r="K948" s="2749"/>
      <c r="L948" s="2749"/>
      <c r="M948" s="2749"/>
      <c r="N948" s="2749"/>
      <c r="O948" s="2749"/>
      <c r="P948" s="2749"/>
      <c r="Q948" s="2749"/>
      <c r="R948" s="2749"/>
    </row>
    <row r="949" spans="5:18">
      <c r="E949" s="2749"/>
      <c r="F949" s="2797"/>
      <c r="G949" s="2749"/>
      <c r="H949" s="2749"/>
      <c r="I949" s="2749"/>
      <c r="J949" s="2749"/>
      <c r="K949" s="2749"/>
      <c r="L949" s="2749"/>
      <c r="M949" s="2749"/>
      <c r="N949" s="2749"/>
      <c r="O949" s="2749"/>
      <c r="P949" s="2749"/>
      <c r="Q949" s="2749"/>
      <c r="R949" s="2749"/>
    </row>
    <row r="950" spans="5:18">
      <c r="E950" s="2749"/>
      <c r="F950" s="2797"/>
      <c r="G950" s="2749"/>
      <c r="H950" s="2749"/>
      <c r="I950" s="2749"/>
      <c r="J950" s="2749"/>
      <c r="K950" s="2749"/>
      <c r="L950" s="2749"/>
      <c r="M950" s="2749"/>
      <c r="N950" s="2749"/>
      <c r="O950" s="2749"/>
      <c r="P950" s="2749"/>
      <c r="Q950" s="2749"/>
      <c r="R950" s="2749"/>
    </row>
    <row r="951" spans="5:18">
      <c r="E951" s="2749"/>
      <c r="F951" s="2797"/>
      <c r="G951" s="2749"/>
      <c r="H951" s="2749"/>
      <c r="I951" s="2749"/>
      <c r="J951" s="2749"/>
      <c r="K951" s="2749"/>
      <c r="L951" s="2749"/>
      <c r="M951" s="2749"/>
      <c r="N951" s="2749"/>
      <c r="O951" s="2749"/>
      <c r="P951" s="2749"/>
      <c r="Q951" s="2749"/>
      <c r="R951" s="2749"/>
    </row>
    <row r="952" spans="5:18">
      <c r="E952" s="2749"/>
      <c r="F952" s="2797"/>
      <c r="G952" s="2749"/>
      <c r="H952" s="2749"/>
      <c r="I952" s="2749"/>
      <c r="J952" s="2749"/>
      <c r="K952" s="2749"/>
      <c r="L952" s="2749"/>
      <c r="M952" s="2749"/>
      <c r="N952" s="2749"/>
      <c r="O952" s="2749"/>
      <c r="P952" s="2749"/>
      <c r="Q952" s="2749"/>
      <c r="R952" s="2749"/>
    </row>
    <row r="953" spans="5:18">
      <c r="E953" s="2749"/>
      <c r="F953" s="2797"/>
      <c r="G953" s="2749"/>
      <c r="H953" s="2749"/>
      <c r="I953" s="2749"/>
      <c r="J953" s="2749"/>
      <c r="K953" s="2749"/>
      <c r="L953" s="2749"/>
      <c r="M953" s="2749"/>
      <c r="N953" s="2749"/>
      <c r="O953" s="2749"/>
      <c r="P953" s="2749"/>
      <c r="Q953" s="2749"/>
      <c r="R953" s="2749"/>
    </row>
    <row r="954" spans="5:18">
      <c r="E954" s="2749"/>
      <c r="F954" s="2797"/>
      <c r="G954" s="2749"/>
      <c r="H954" s="2749"/>
      <c r="I954" s="2749"/>
      <c r="J954" s="2749"/>
      <c r="K954" s="2749"/>
      <c r="L954" s="2749"/>
      <c r="M954" s="2749"/>
      <c r="N954" s="2749"/>
      <c r="O954" s="2749"/>
      <c r="P954" s="2749"/>
      <c r="Q954" s="2749"/>
      <c r="R954" s="2749"/>
    </row>
    <row r="955" spans="5:18">
      <c r="E955" s="2749"/>
      <c r="F955" s="2797"/>
      <c r="G955" s="2749"/>
      <c r="H955" s="2749"/>
      <c r="I955" s="2749"/>
      <c r="J955" s="2749"/>
      <c r="K955" s="2749"/>
      <c r="L955" s="2749"/>
      <c r="M955" s="2749"/>
      <c r="N955" s="2749"/>
      <c r="O955" s="2749"/>
      <c r="P955" s="2749"/>
      <c r="Q955" s="2749"/>
      <c r="R955" s="2749"/>
    </row>
    <row r="956" spans="5:18">
      <c r="E956" s="2749"/>
      <c r="F956" s="2797"/>
      <c r="G956" s="2749"/>
      <c r="H956" s="2749"/>
      <c r="I956" s="2749"/>
      <c r="J956" s="2749"/>
      <c r="K956" s="2749"/>
      <c r="L956" s="2749"/>
      <c r="M956" s="2749"/>
      <c r="N956" s="2749"/>
      <c r="O956" s="2749"/>
      <c r="P956" s="2749"/>
      <c r="Q956" s="2749"/>
      <c r="R956" s="2749"/>
    </row>
    <row r="957" spans="5:18">
      <c r="E957" s="2749"/>
      <c r="F957" s="2797"/>
      <c r="G957" s="2749"/>
      <c r="H957" s="2749"/>
      <c r="I957" s="2749"/>
      <c r="J957" s="2749"/>
      <c r="K957" s="2749"/>
      <c r="L957" s="2749"/>
      <c r="M957" s="2749"/>
      <c r="N957" s="2749"/>
      <c r="O957" s="2749"/>
      <c r="P957" s="2749"/>
      <c r="Q957" s="2749"/>
      <c r="R957" s="2749"/>
    </row>
    <row r="958" spans="5:18">
      <c r="E958" s="2749"/>
      <c r="F958" s="2797"/>
      <c r="G958" s="2749"/>
      <c r="H958" s="2749"/>
      <c r="I958" s="2749"/>
      <c r="J958" s="2749"/>
      <c r="K958" s="2749"/>
      <c r="L958" s="2749"/>
      <c r="M958" s="2749"/>
      <c r="N958" s="2749"/>
      <c r="O958" s="2749"/>
      <c r="P958" s="2749"/>
      <c r="Q958" s="2749"/>
      <c r="R958" s="2749"/>
    </row>
    <row r="959" spans="5:18">
      <c r="E959" s="2749"/>
      <c r="F959" s="2797"/>
      <c r="G959" s="2749"/>
      <c r="H959" s="2749"/>
      <c r="I959" s="2749"/>
      <c r="J959" s="2749"/>
      <c r="K959" s="2749"/>
      <c r="L959" s="2749"/>
      <c r="M959" s="2749"/>
      <c r="N959" s="2749"/>
      <c r="O959" s="2749"/>
      <c r="P959" s="2749"/>
      <c r="Q959" s="2749"/>
      <c r="R959" s="2749"/>
    </row>
    <row r="960" spans="5:18">
      <c r="E960" s="2749"/>
      <c r="F960" s="2797"/>
      <c r="G960" s="2749"/>
      <c r="H960" s="2749"/>
      <c r="I960" s="2749"/>
      <c r="J960" s="2749"/>
      <c r="K960" s="2749"/>
      <c r="L960" s="2749"/>
      <c r="M960" s="2749"/>
      <c r="N960" s="2749"/>
      <c r="O960" s="2749"/>
      <c r="P960" s="2749"/>
      <c r="Q960" s="2749"/>
      <c r="R960" s="2749"/>
    </row>
    <row r="961" spans="5:18">
      <c r="E961" s="2749"/>
      <c r="F961" s="2797"/>
      <c r="G961" s="2749"/>
      <c r="H961" s="2749"/>
      <c r="I961" s="2749"/>
      <c r="J961" s="2749"/>
      <c r="K961" s="2749"/>
      <c r="L961" s="2749"/>
      <c r="M961" s="2749"/>
      <c r="N961" s="2749"/>
      <c r="O961" s="2749"/>
      <c r="P961" s="2749"/>
      <c r="Q961" s="2749"/>
      <c r="R961" s="2749"/>
    </row>
    <row r="962" spans="5:18">
      <c r="E962" s="2749"/>
      <c r="F962" s="2797"/>
      <c r="G962" s="2749"/>
      <c r="H962" s="2749"/>
      <c r="I962" s="2749"/>
      <c r="J962" s="2749"/>
      <c r="K962" s="2749"/>
      <c r="L962" s="2749"/>
      <c r="M962" s="2749"/>
      <c r="N962" s="2749"/>
      <c r="O962" s="2749"/>
      <c r="P962" s="2749"/>
      <c r="Q962" s="2749"/>
      <c r="R962" s="2749"/>
    </row>
    <row r="963" spans="5:18">
      <c r="E963" s="2749"/>
      <c r="F963" s="2797"/>
      <c r="G963" s="2749"/>
      <c r="H963" s="2749"/>
      <c r="I963" s="2749"/>
      <c r="J963" s="2749"/>
      <c r="K963" s="2749"/>
      <c r="L963" s="2749"/>
      <c r="M963" s="2749"/>
      <c r="N963" s="2749"/>
      <c r="O963" s="2749"/>
      <c r="P963" s="2749"/>
      <c r="Q963" s="2749"/>
      <c r="R963" s="2749"/>
    </row>
    <row r="964" spans="5:18">
      <c r="E964" s="2749"/>
      <c r="F964" s="2797"/>
      <c r="G964" s="2749"/>
      <c r="H964" s="2749"/>
      <c r="I964" s="2749"/>
      <c r="J964" s="2749"/>
      <c r="K964" s="2749"/>
      <c r="L964" s="2749"/>
      <c r="M964" s="2749"/>
      <c r="N964" s="2749"/>
      <c r="O964" s="2749"/>
      <c r="P964" s="2749"/>
      <c r="Q964" s="2749"/>
      <c r="R964" s="2749"/>
    </row>
    <row r="965" spans="5:18">
      <c r="E965" s="2749"/>
      <c r="F965" s="2797"/>
      <c r="G965" s="2749"/>
      <c r="H965" s="2749"/>
      <c r="I965" s="2749"/>
      <c r="J965" s="2749"/>
      <c r="K965" s="2749"/>
      <c r="L965" s="2749"/>
      <c r="M965" s="2749"/>
      <c r="N965" s="2749"/>
      <c r="O965" s="2749"/>
      <c r="P965" s="2749"/>
      <c r="Q965" s="2749"/>
      <c r="R965" s="2749"/>
    </row>
    <row r="966" spans="5:18">
      <c r="E966" s="2749"/>
      <c r="F966" s="2797"/>
      <c r="G966" s="2749"/>
      <c r="H966" s="2749"/>
      <c r="I966" s="2749"/>
      <c r="J966" s="2749"/>
      <c r="K966" s="2749"/>
      <c r="L966" s="2749"/>
      <c r="M966" s="2749"/>
      <c r="N966" s="2749"/>
      <c r="O966" s="2749"/>
      <c r="P966" s="2749"/>
      <c r="Q966" s="2749"/>
      <c r="R966" s="2749"/>
    </row>
    <row r="967" spans="5:18">
      <c r="E967" s="2749"/>
      <c r="F967" s="2797"/>
      <c r="G967" s="2749"/>
      <c r="H967" s="2749"/>
      <c r="I967" s="2749"/>
      <c r="J967" s="2749"/>
      <c r="K967" s="2749"/>
      <c r="L967" s="2749"/>
      <c r="M967" s="2749"/>
      <c r="N967" s="2749"/>
      <c r="O967" s="2749"/>
      <c r="P967" s="2749"/>
      <c r="Q967" s="2749"/>
      <c r="R967" s="2749"/>
    </row>
    <row r="968" spans="5:18">
      <c r="E968" s="2749"/>
      <c r="F968" s="2797"/>
      <c r="G968" s="2749"/>
      <c r="H968" s="2749"/>
      <c r="I968" s="2749"/>
      <c r="J968" s="2749"/>
      <c r="K968" s="2749"/>
      <c r="L968" s="2749"/>
      <c r="M968" s="2749"/>
      <c r="N968" s="2749"/>
      <c r="O968" s="2749"/>
      <c r="P968" s="2749"/>
      <c r="Q968" s="2749"/>
      <c r="R968" s="2749"/>
    </row>
    <row r="969" spans="5:18">
      <c r="E969" s="2749"/>
      <c r="F969" s="2797"/>
      <c r="G969" s="2749"/>
      <c r="H969" s="2749"/>
      <c r="I969" s="2749"/>
      <c r="J969" s="2749"/>
      <c r="K969" s="2749"/>
      <c r="L969" s="2749"/>
      <c r="M969" s="2749"/>
      <c r="N969" s="2749"/>
      <c r="O969" s="2749"/>
      <c r="P969" s="2749"/>
      <c r="Q969" s="2749"/>
      <c r="R969" s="2749"/>
    </row>
    <row r="970" spans="5:18">
      <c r="E970" s="2749"/>
      <c r="F970" s="2797"/>
      <c r="G970" s="2749"/>
      <c r="H970" s="2749"/>
      <c r="I970" s="2749"/>
      <c r="J970" s="2749"/>
      <c r="K970" s="2749"/>
      <c r="L970" s="2749"/>
      <c r="M970" s="2749"/>
      <c r="N970" s="2749"/>
      <c r="O970" s="2749"/>
      <c r="P970" s="2749"/>
      <c r="Q970" s="2749"/>
      <c r="R970" s="2749"/>
    </row>
    <row r="971" spans="5:18">
      <c r="E971" s="2749"/>
      <c r="F971" s="2797"/>
      <c r="G971" s="2749"/>
      <c r="H971" s="2749"/>
      <c r="I971" s="2749"/>
      <c r="J971" s="2749"/>
      <c r="K971" s="2749"/>
      <c r="L971" s="2749"/>
      <c r="M971" s="2749"/>
      <c r="N971" s="2749"/>
      <c r="O971" s="2749"/>
      <c r="P971" s="2749"/>
      <c r="Q971" s="2749"/>
      <c r="R971" s="2749"/>
    </row>
    <row r="972" spans="5:18">
      <c r="E972" s="2749"/>
      <c r="F972" s="2797"/>
      <c r="G972" s="2749"/>
      <c r="H972" s="2749"/>
      <c r="I972" s="2749"/>
      <c r="J972" s="2749"/>
      <c r="K972" s="2749"/>
      <c r="L972" s="2749"/>
      <c r="M972" s="2749"/>
      <c r="N972" s="2749"/>
      <c r="O972" s="2749"/>
      <c r="P972" s="2749"/>
      <c r="Q972" s="2749"/>
      <c r="R972" s="2749"/>
    </row>
    <row r="973" spans="5:18">
      <c r="E973" s="2749"/>
      <c r="F973" s="2797"/>
      <c r="G973" s="2749"/>
      <c r="H973" s="2749"/>
      <c r="I973" s="2749"/>
      <c r="J973" s="2749"/>
      <c r="K973" s="2749"/>
      <c r="L973" s="2749"/>
      <c r="M973" s="2749"/>
      <c r="N973" s="2749"/>
      <c r="O973" s="2749"/>
      <c r="P973" s="2749"/>
      <c r="Q973" s="2749"/>
      <c r="R973" s="2749"/>
    </row>
    <row r="974" spans="5:18">
      <c r="E974" s="2749"/>
      <c r="F974" s="2797"/>
      <c r="G974" s="2749"/>
      <c r="H974" s="2749"/>
      <c r="I974" s="2749"/>
      <c r="J974" s="2749"/>
      <c r="K974" s="2749"/>
      <c r="L974" s="2749"/>
      <c r="M974" s="2749"/>
      <c r="N974" s="2749"/>
      <c r="O974" s="2749"/>
      <c r="P974" s="2749"/>
      <c r="Q974" s="2749"/>
      <c r="R974" s="2749"/>
    </row>
    <row r="975" spans="5:18">
      <c r="E975" s="2749"/>
      <c r="F975" s="2797"/>
      <c r="G975" s="2749"/>
      <c r="H975" s="2749"/>
      <c r="I975" s="2749"/>
      <c r="J975" s="2749"/>
      <c r="K975" s="2749"/>
      <c r="L975" s="2749"/>
      <c r="M975" s="2749"/>
      <c r="N975" s="2749"/>
      <c r="O975" s="2749"/>
      <c r="P975" s="2749"/>
      <c r="Q975" s="2749"/>
      <c r="R975" s="2749"/>
    </row>
    <row r="976" spans="5:18">
      <c r="E976" s="2749"/>
      <c r="F976" s="2797"/>
      <c r="G976" s="2749"/>
      <c r="H976" s="2749"/>
      <c r="I976" s="2749"/>
      <c r="J976" s="2749"/>
      <c r="K976" s="2749"/>
      <c r="L976" s="2749"/>
      <c r="M976" s="2749"/>
      <c r="N976" s="2749"/>
      <c r="O976" s="2749"/>
      <c r="P976" s="2749"/>
      <c r="Q976" s="2749"/>
      <c r="R976" s="2749"/>
    </row>
    <row r="977" spans="5:18">
      <c r="E977" s="2749"/>
      <c r="F977" s="2797"/>
      <c r="G977" s="2749"/>
      <c r="H977" s="2749"/>
      <c r="I977" s="2749"/>
      <c r="J977" s="2749"/>
      <c r="K977" s="2749"/>
      <c r="L977" s="2749"/>
      <c r="M977" s="2749"/>
      <c r="N977" s="2749"/>
      <c r="O977" s="2749"/>
      <c r="P977" s="2749"/>
      <c r="Q977" s="2749"/>
      <c r="R977" s="2749"/>
    </row>
    <row r="978" spans="5:18">
      <c r="E978" s="2749"/>
      <c r="F978" s="2797"/>
      <c r="G978" s="2749"/>
      <c r="H978" s="2749"/>
      <c r="I978" s="2749"/>
      <c r="J978" s="2749"/>
      <c r="K978" s="2749"/>
      <c r="L978" s="2749"/>
      <c r="M978" s="2749"/>
      <c r="N978" s="2749"/>
      <c r="O978" s="2749"/>
      <c r="P978" s="2749"/>
      <c r="Q978" s="2749"/>
      <c r="R978" s="2749"/>
    </row>
    <row r="979" spans="5:18">
      <c r="E979" s="2749"/>
      <c r="F979" s="2797"/>
      <c r="G979" s="2749"/>
      <c r="H979" s="2749"/>
      <c r="I979" s="2749"/>
      <c r="J979" s="2749"/>
      <c r="K979" s="2749"/>
      <c r="L979" s="2749"/>
      <c r="M979" s="2749"/>
      <c r="N979" s="2749"/>
      <c r="O979" s="2749"/>
      <c r="P979" s="2749"/>
      <c r="Q979" s="2749"/>
      <c r="R979" s="2749"/>
    </row>
    <row r="980" spans="5:18">
      <c r="E980" s="2749"/>
      <c r="F980" s="2797"/>
      <c r="G980" s="2749"/>
      <c r="H980" s="2749"/>
      <c r="I980" s="2749"/>
      <c r="J980" s="2749"/>
      <c r="K980" s="2749"/>
      <c r="L980" s="2749"/>
      <c r="M980" s="2749"/>
      <c r="N980" s="2749"/>
      <c r="O980" s="2749"/>
      <c r="P980" s="2749"/>
      <c r="Q980" s="2749"/>
      <c r="R980" s="2749"/>
    </row>
    <row r="981" spans="5:18">
      <c r="E981" s="2749"/>
      <c r="F981" s="2797"/>
      <c r="G981" s="2749"/>
      <c r="H981" s="2749"/>
      <c r="I981" s="2749"/>
      <c r="J981" s="2749"/>
      <c r="K981" s="2749"/>
      <c r="L981" s="2749"/>
      <c r="M981" s="2749"/>
      <c r="N981" s="2749"/>
      <c r="O981" s="2749"/>
      <c r="P981" s="2749"/>
      <c r="Q981" s="2749"/>
      <c r="R981" s="2749"/>
    </row>
    <row r="982" spans="5:18">
      <c r="E982" s="2749"/>
      <c r="F982" s="2797"/>
      <c r="G982" s="2749"/>
      <c r="H982" s="2749"/>
      <c r="I982" s="2749"/>
      <c r="J982" s="2749"/>
      <c r="K982" s="2749"/>
      <c r="L982" s="2749"/>
      <c r="M982" s="2749"/>
      <c r="N982" s="2749"/>
      <c r="O982" s="2749"/>
      <c r="P982" s="2749"/>
      <c r="Q982" s="2749"/>
      <c r="R982" s="2749"/>
    </row>
    <row r="983" spans="5:18">
      <c r="E983" s="2749"/>
      <c r="F983" s="2797"/>
      <c r="G983" s="2749"/>
      <c r="H983" s="2749"/>
      <c r="I983" s="2749"/>
      <c r="J983" s="2749"/>
      <c r="K983" s="2749"/>
      <c r="L983" s="2749"/>
      <c r="M983" s="2749"/>
      <c r="N983" s="2749"/>
      <c r="O983" s="2749"/>
      <c r="P983" s="2749"/>
      <c r="Q983" s="2749"/>
      <c r="R983" s="2749"/>
    </row>
    <row r="984" spans="5:18">
      <c r="E984" s="2749"/>
      <c r="F984" s="2797"/>
      <c r="G984" s="2749"/>
      <c r="H984" s="2749"/>
      <c r="I984" s="2749"/>
      <c r="J984" s="2749"/>
      <c r="K984" s="2749"/>
      <c r="L984" s="2749"/>
      <c r="M984" s="2749"/>
      <c r="N984" s="2749"/>
      <c r="O984" s="2749"/>
      <c r="P984" s="2749"/>
      <c r="Q984" s="2749"/>
      <c r="R984" s="2749"/>
    </row>
    <row r="985" spans="5:18">
      <c r="E985" s="2749"/>
      <c r="F985" s="2797"/>
      <c r="G985" s="2749"/>
      <c r="H985" s="2749"/>
      <c r="I985" s="2749"/>
      <c r="J985" s="2749"/>
      <c r="K985" s="2749"/>
      <c r="L985" s="2749"/>
      <c r="M985" s="2749"/>
      <c r="N985" s="2749"/>
      <c r="O985" s="2749"/>
      <c r="P985" s="2749"/>
      <c r="Q985" s="2749"/>
      <c r="R985" s="2749"/>
    </row>
    <row r="986" spans="5:18">
      <c r="E986" s="2749"/>
      <c r="F986" s="2797"/>
      <c r="G986" s="2749"/>
      <c r="H986" s="2749"/>
      <c r="I986" s="2749"/>
      <c r="J986" s="2749"/>
      <c r="K986" s="2749"/>
      <c r="L986" s="2749"/>
      <c r="M986" s="2749"/>
      <c r="N986" s="2749"/>
      <c r="O986" s="2749"/>
      <c r="P986" s="2749"/>
      <c r="Q986" s="2749"/>
      <c r="R986" s="2749"/>
    </row>
    <row r="987" spans="5:18">
      <c r="E987" s="2749"/>
      <c r="F987" s="2797"/>
      <c r="G987" s="2749"/>
      <c r="H987" s="2749"/>
      <c r="I987" s="2749"/>
      <c r="J987" s="2749"/>
      <c r="K987" s="2749"/>
      <c r="L987" s="2749"/>
      <c r="M987" s="2749"/>
      <c r="N987" s="2749"/>
      <c r="O987" s="2749"/>
      <c r="P987" s="2749"/>
      <c r="Q987" s="2749"/>
      <c r="R987" s="2749"/>
    </row>
    <row r="988" spans="5:18">
      <c r="E988" s="2749"/>
      <c r="F988" s="2797"/>
      <c r="G988" s="2749"/>
      <c r="H988" s="2749"/>
      <c r="I988" s="2749"/>
      <c r="J988" s="2749"/>
      <c r="K988" s="2749"/>
      <c r="L988" s="2749"/>
      <c r="M988" s="2749"/>
      <c r="N988" s="2749"/>
      <c r="O988" s="2749"/>
      <c r="P988" s="2749"/>
      <c r="Q988" s="2749"/>
      <c r="R988" s="2749"/>
    </row>
    <row r="989" spans="5:18">
      <c r="E989" s="2749"/>
      <c r="F989" s="2797"/>
      <c r="G989" s="2749"/>
      <c r="H989" s="2749"/>
      <c r="I989" s="2749"/>
      <c r="J989" s="2749"/>
      <c r="K989" s="2749"/>
      <c r="L989" s="2749"/>
      <c r="M989" s="2749"/>
      <c r="N989" s="2749"/>
      <c r="O989" s="2749"/>
      <c r="P989" s="2749"/>
      <c r="Q989" s="2749"/>
      <c r="R989" s="2749"/>
    </row>
    <row r="990" spans="5:18">
      <c r="E990" s="2749"/>
      <c r="F990" s="2797"/>
      <c r="G990" s="2749"/>
      <c r="H990" s="2749"/>
      <c r="I990" s="2749"/>
      <c r="J990" s="2749"/>
      <c r="K990" s="2749"/>
      <c r="L990" s="2749"/>
      <c r="M990" s="2749"/>
      <c r="N990" s="2749"/>
      <c r="O990" s="2749"/>
      <c r="P990" s="2749"/>
      <c r="Q990" s="2749"/>
      <c r="R990" s="2749"/>
    </row>
    <row r="991" spans="5:18">
      <c r="E991" s="2749"/>
      <c r="F991" s="2797"/>
      <c r="G991" s="2749"/>
      <c r="H991" s="2749"/>
      <c r="I991" s="2749"/>
      <c r="J991" s="2749"/>
      <c r="K991" s="2749"/>
      <c r="L991" s="2749"/>
      <c r="M991" s="2749"/>
      <c r="N991" s="2749"/>
      <c r="O991" s="2749"/>
      <c r="P991" s="2749"/>
      <c r="Q991" s="2749"/>
      <c r="R991" s="2749"/>
    </row>
    <row r="992" spans="5:18">
      <c r="E992" s="2749"/>
      <c r="F992" s="2797"/>
      <c r="G992" s="2749"/>
      <c r="H992" s="2749"/>
      <c r="I992" s="2749"/>
      <c r="J992" s="2749"/>
      <c r="K992" s="2749"/>
      <c r="L992" s="2749"/>
      <c r="M992" s="2749"/>
      <c r="N992" s="2749"/>
      <c r="O992" s="2749"/>
      <c r="P992" s="2749"/>
      <c r="Q992" s="2749"/>
      <c r="R992" s="2749"/>
    </row>
    <row r="993" spans="5:18">
      <c r="E993" s="2749"/>
      <c r="F993" s="2797"/>
      <c r="G993" s="2749"/>
      <c r="H993" s="2749"/>
      <c r="I993" s="2749"/>
      <c r="J993" s="2749"/>
      <c r="K993" s="2749"/>
      <c r="L993" s="2749"/>
      <c r="M993" s="2749"/>
      <c r="N993" s="2749"/>
      <c r="O993" s="2749"/>
      <c r="P993" s="2749"/>
      <c r="Q993" s="2749"/>
      <c r="R993" s="2749"/>
    </row>
    <row r="994" spans="5:18">
      <c r="E994" s="2749"/>
      <c r="F994" s="2797"/>
      <c r="G994" s="2749"/>
      <c r="H994" s="2749"/>
      <c r="I994" s="2749"/>
      <c r="J994" s="2749"/>
      <c r="K994" s="2749"/>
      <c r="L994" s="2749"/>
      <c r="M994" s="2749"/>
      <c r="N994" s="2749"/>
      <c r="O994" s="2749"/>
      <c r="P994" s="2749"/>
      <c r="Q994" s="2749"/>
      <c r="R994" s="2749"/>
    </row>
    <row r="995" spans="5:18">
      <c r="E995" s="2749"/>
      <c r="F995" s="2797"/>
      <c r="G995" s="2749"/>
      <c r="H995" s="2749"/>
      <c r="I995" s="2749"/>
      <c r="J995" s="2749"/>
      <c r="K995" s="2749"/>
      <c r="L995" s="2749"/>
      <c r="M995" s="2749"/>
      <c r="N995" s="2749"/>
      <c r="O995" s="2749"/>
      <c r="P995" s="2749"/>
      <c r="Q995" s="2749"/>
      <c r="R995" s="2749"/>
    </row>
    <row r="996" spans="5:18">
      <c r="E996" s="2749"/>
      <c r="F996" s="2797"/>
      <c r="G996" s="2749"/>
      <c r="H996" s="2749"/>
      <c r="I996" s="2749"/>
      <c r="J996" s="2749"/>
      <c r="K996" s="2749"/>
      <c r="L996" s="2749"/>
      <c r="M996" s="2749"/>
      <c r="N996" s="2749"/>
      <c r="O996" s="2749"/>
      <c r="P996" s="2749"/>
      <c r="Q996" s="2749"/>
      <c r="R996" s="2749"/>
    </row>
    <row r="997" spans="5:18">
      <c r="E997" s="2749"/>
      <c r="F997" s="2797"/>
      <c r="G997" s="2749"/>
      <c r="H997" s="2749"/>
      <c r="I997" s="2749"/>
      <c r="J997" s="2749"/>
      <c r="K997" s="2749"/>
      <c r="L997" s="2749"/>
      <c r="M997" s="2749"/>
      <c r="N997" s="2749"/>
      <c r="O997" s="2749"/>
      <c r="P997" s="2749"/>
      <c r="Q997" s="2749"/>
      <c r="R997" s="2749"/>
    </row>
    <row r="998" spans="5:18">
      <c r="E998" s="2749"/>
      <c r="F998" s="2797"/>
      <c r="G998" s="2749"/>
      <c r="H998" s="2749"/>
      <c r="I998" s="2749"/>
      <c r="J998" s="2749"/>
      <c r="K998" s="2749"/>
      <c r="L998" s="2749"/>
      <c r="M998" s="2749"/>
      <c r="N998" s="2749"/>
      <c r="O998" s="2749"/>
      <c r="P998" s="2749"/>
      <c r="Q998" s="2749"/>
      <c r="R998" s="2749"/>
    </row>
    <row r="999" spans="5:18">
      <c r="E999" s="2749"/>
      <c r="F999" s="2797"/>
      <c r="G999" s="2749"/>
      <c r="H999" s="2749"/>
      <c r="I999" s="2749"/>
      <c r="J999" s="2749"/>
      <c r="K999" s="2749"/>
      <c r="L999" s="2749"/>
      <c r="M999" s="2749"/>
      <c r="N999" s="2749"/>
      <c r="O999" s="2749"/>
      <c r="P999" s="2749"/>
      <c r="Q999" s="2749"/>
      <c r="R999" s="2749"/>
    </row>
    <row r="1000" spans="5:18">
      <c r="E1000" s="2749"/>
      <c r="F1000" s="2797"/>
      <c r="G1000" s="2749"/>
      <c r="H1000" s="2749"/>
      <c r="I1000" s="2749"/>
      <c r="J1000" s="2749"/>
      <c r="K1000" s="2749"/>
      <c r="L1000" s="2749"/>
      <c r="M1000" s="2749"/>
      <c r="N1000" s="2749"/>
      <c r="O1000" s="2749"/>
      <c r="P1000" s="2749"/>
      <c r="Q1000" s="2749"/>
      <c r="R1000" s="2749"/>
    </row>
    <row r="1001" spans="5:18">
      <c r="E1001" s="2749"/>
      <c r="F1001" s="2797"/>
      <c r="G1001" s="2749"/>
      <c r="H1001" s="2749"/>
      <c r="I1001" s="2749"/>
      <c r="J1001" s="2749"/>
      <c r="K1001" s="2749"/>
      <c r="L1001" s="2749"/>
      <c r="M1001" s="2749"/>
      <c r="N1001" s="2749"/>
      <c r="O1001" s="2749"/>
      <c r="P1001" s="2749"/>
      <c r="Q1001" s="2749"/>
      <c r="R1001" s="2749"/>
    </row>
    <row r="1002" spans="5:18">
      <c r="E1002" s="2749"/>
      <c r="F1002" s="2797"/>
      <c r="G1002" s="2749"/>
      <c r="H1002" s="2749"/>
      <c r="I1002" s="2749"/>
      <c r="J1002" s="2749"/>
      <c r="K1002" s="2749"/>
      <c r="L1002" s="2749"/>
      <c r="M1002" s="2749"/>
      <c r="N1002" s="2749"/>
      <c r="O1002" s="2749"/>
      <c r="P1002" s="2749"/>
      <c r="Q1002" s="2749"/>
      <c r="R1002" s="2749"/>
    </row>
    <row r="1003" spans="5:18">
      <c r="E1003" s="2749"/>
      <c r="F1003" s="2797"/>
      <c r="G1003" s="2749"/>
      <c r="H1003" s="2749"/>
      <c r="I1003" s="2749"/>
      <c r="J1003" s="2749"/>
      <c r="K1003" s="2749"/>
      <c r="L1003" s="2749"/>
      <c r="M1003" s="2749"/>
      <c r="N1003" s="2749"/>
      <c r="O1003" s="2749"/>
      <c r="P1003" s="2749"/>
      <c r="Q1003" s="2749"/>
      <c r="R1003" s="2749"/>
    </row>
    <row r="1004" spans="5:18">
      <c r="E1004" s="2749"/>
      <c r="F1004" s="2797"/>
      <c r="G1004" s="2749"/>
      <c r="H1004" s="2749"/>
      <c r="I1004" s="2749"/>
      <c r="J1004" s="2749"/>
      <c r="K1004" s="2749"/>
      <c r="L1004" s="2749"/>
      <c r="M1004" s="2749"/>
      <c r="N1004" s="2749"/>
      <c r="O1004" s="2749"/>
      <c r="P1004" s="2749"/>
      <c r="Q1004" s="2749"/>
      <c r="R1004" s="2749"/>
    </row>
    <row r="1005" spans="5:18">
      <c r="E1005" s="2749"/>
      <c r="F1005" s="2797"/>
      <c r="G1005" s="2749"/>
      <c r="H1005" s="2749"/>
      <c r="I1005" s="2749"/>
      <c r="J1005" s="2749"/>
      <c r="K1005" s="2749"/>
      <c r="L1005" s="2749"/>
      <c r="M1005" s="2749"/>
      <c r="N1005" s="2749"/>
      <c r="O1005" s="2749"/>
      <c r="P1005" s="2749"/>
      <c r="Q1005" s="2749"/>
      <c r="R1005" s="2749"/>
    </row>
    <row r="1006" spans="5:18">
      <c r="E1006" s="2749"/>
      <c r="F1006" s="2797"/>
      <c r="G1006" s="2749"/>
      <c r="H1006" s="2749"/>
      <c r="I1006" s="2749"/>
      <c r="J1006" s="2749"/>
      <c r="K1006" s="2749"/>
      <c r="L1006" s="2749"/>
      <c r="M1006" s="2749"/>
      <c r="N1006" s="2749"/>
      <c r="O1006" s="2749"/>
      <c r="P1006" s="2749"/>
      <c r="Q1006" s="2749"/>
      <c r="R1006" s="2749"/>
    </row>
    <row r="1007" spans="5:18">
      <c r="E1007" s="2749"/>
      <c r="F1007" s="2797"/>
      <c r="G1007" s="2749"/>
      <c r="H1007" s="2749"/>
      <c r="I1007" s="2749"/>
      <c r="J1007" s="2749"/>
      <c r="K1007" s="2749"/>
      <c r="L1007" s="2749"/>
      <c r="M1007" s="2749"/>
      <c r="N1007" s="2749"/>
      <c r="O1007" s="2749"/>
      <c r="P1007" s="2749"/>
      <c r="Q1007" s="2749"/>
      <c r="R1007" s="2749"/>
    </row>
    <row r="1008" spans="5:18">
      <c r="E1008" s="2749"/>
      <c r="F1008" s="2797"/>
      <c r="G1008" s="2749"/>
      <c r="H1008" s="2749"/>
      <c r="I1008" s="2749"/>
      <c r="J1008" s="2749"/>
      <c r="K1008" s="2749"/>
      <c r="L1008" s="2749"/>
      <c r="M1008" s="2749"/>
      <c r="N1008" s="2749"/>
      <c r="O1008" s="2749"/>
      <c r="P1008" s="2749"/>
      <c r="Q1008" s="2749"/>
      <c r="R1008" s="2749"/>
    </row>
    <row r="1009" spans="5:18">
      <c r="E1009" s="2749"/>
      <c r="F1009" s="2797"/>
      <c r="G1009" s="2749"/>
      <c r="H1009" s="2749"/>
      <c r="I1009" s="2749"/>
      <c r="J1009" s="2749"/>
      <c r="K1009" s="2749"/>
      <c r="L1009" s="2749"/>
      <c r="M1009" s="2749"/>
      <c r="N1009" s="2749"/>
      <c r="O1009" s="2749"/>
      <c r="P1009" s="2749"/>
      <c r="Q1009" s="2749"/>
      <c r="R1009" s="2749"/>
    </row>
    <row r="1010" spans="5:18">
      <c r="E1010" s="2749"/>
      <c r="F1010" s="2797"/>
      <c r="G1010" s="2749"/>
      <c r="H1010" s="2749"/>
      <c r="I1010" s="2749"/>
      <c r="J1010" s="2749"/>
      <c r="K1010" s="2749"/>
      <c r="L1010" s="2749"/>
      <c r="M1010" s="2749"/>
      <c r="N1010" s="2749"/>
      <c r="O1010" s="2749"/>
      <c r="P1010" s="2749"/>
      <c r="Q1010" s="2749"/>
      <c r="R1010" s="2749"/>
    </row>
    <row r="1011" spans="5:18">
      <c r="E1011" s="2749"/>
      <c r="F1011" s="2797"/>
      <c r="G1011" s="2749"/>
      <c r="H1011" s="2749"/>
      <c r="I1011" s="2749"/>
      <c r="J1011" s="2749"/>
      <c r="K1011" s="2749"/>
      <c r="L1011" s="2749"/>
      <c r="M1011" s="2749"/>
      <c r="N1011" s="2749"/>
      <c r="O1011" s="2749"/>
      <c r="P1011" s="2749"/>
      <c r="Q1011" s="2749"/>
      <c r="R1011" s="2749"/>
    </row>
    <row r="1012" spans="5:18">
      <c r="E1012" s="2749"/>
      <c r="F1012" s="2797"/>
      <c r="G1012" s="2749"/>
      <c r="H1012" s="2749"/>
      <c r="I1012" s="2749"/>
      <c r="J1012" s="2749"/>
      <c r="K1012" s="2749"/>
      <c r="L1012" s="2749"/>
      <c r="M1012" s="2749"/>
      <c r="N1012" s="2749"/>
      <c r="O1012" s="2749"/>
      <c r="P1012" s="2749"/>
      <c r="Q1012" s="2749"/>
      <c r="R1012" s="2749"/>
    </row>
    <row r="1013" spans="5:18">
      <c r="E1013" s="2749"/>
      <c r="F1013" s="2797"/>
      <c r="G1013" s="2749"/>
      <c r="H1013" s="2749"/>
      <c r="I1013" s="2749"/>
      <c r="J1013" s="2749"/>
      <c r="K1013" s="2749"/>
      <c r="L1013" s="2749"/>
      <c r="M1013" s="2749"/>
      <c r="N1013" s="2749"/>
      <c r="O1013" s="2749"/>
      <c r="P1013" s="2749"/>
      <c r="Q1013" s="2749"/>
      <c r="R1013" s="2749"/>
    </row>
    <row r="1014" spans="5:18">
      <c r="E1014" s="2749"/>
      <c r="F1014" s="2797"/>
      <c r="G1014" s="2749"/>
      <c r="H1014" s="2749"/>
      <c r="I1014" s="2749"/>
      <c r="J1014" s="2749"/>
      <c r="K1014" s="2749"/>
      <c r="L1014" s="2749"/>
      <c r="M1014" s="2749"/>
      <c r="N1014" s="2749"/>
      <c r="O1014" s="2749"/>
      <c r="P1014" s="2749"/>
      <c r="Q1014" s="2749"/>
      <c r="R1014" s="2749"/>
    </row>
    <row r="1015" spans="5:18">
      <c r="E1015" s="2749"/>
      <c r="F1015" s="2797"/>
      <c r="G1015" s="2749"/>
      <c r="H1015" s="2749"/>
      <c r="I1015" s="2749"/>
      <c r="J1015" s="2749"/>
      <c r="K1015" s="2749"/>
      <c r="L1015" s="2749"/>
      <c r="M1015" s="2749"/>
      <c r="N1015" s="2749"/>
      <c r="O1015" s="2749"/>
      <c r="P1015" s="2749"/>
      <c r="Q1015" s="2749"/>
      <c r="R1015" s="2749"/>
    </row>
    <row r="1016" spans="5:18">
      <c r="E1016" s="2749"/>
      <c r="F1016" s="2797"/>
      <c r="G1016" s="2749"/>
      <c r="H1016" s="2749"/>
      <c r="I1016" s="2749"/>
      <c r="J1016" s="2749"/>
      <c r="K1016" s="2749"/>
      <c r="L1016" s="2749"/>
      <c r="M1016" s="2749"/>
      <c r="N1016" s="2749"/>
      <c r="O1016" s="2749"/>
      <c r="P1016" s="2749"/>
      <c r="Q1016" s="2749"/>
      <c r="R1016" s="2749"/>
    </row>
    <row r="1017" spans="5:18">
      <c r="E1017" s="2749"/>
      <c r="F1017" s="2797"/>
      <c r="G1017" s="2749"/>
      <c r="H1017" s="2749"/>
      <c r="I1017" s="2749"/>
      <c r="J1017" s="2749"/>
      <c r="K1017" s="2749"/>
      <c r="L1017" s="2749"/>
      <c r="M1017" s="2749"/>
      <c r="N1017" s="2749"/>
      <c r="O1017" s="2749"/>
      <c r="P1017" s="2749"/>
      <c r="Q1017" s="2749"/>
      <c r="R1017" s="2749"/>
    </row>
    <row r="1018" spans="5:18">
      <c r="E1018" s="2749"/>
      <c r="F1018" s="2797"/>
      <c r="G1018" s="2749"/>
      <c r="H1018" s="2749"/>
      <c r="I1018" s="2749"/>
      <c r="J1018" s="2749"/>
      <c r="K1018" s="2749"/>
      <c r="L1018" s="2749"/>
      <c r="M1018" s="2749"/>
      <c r="N1018" s="2749"/>
      <c r="O1018" s="2749"/>
      <c r="P1018" s="2749"/>
      <c r="Q1018" s="2749"/>
      <c r="R1018" s="2749"/>
    </row>
    <row r="1019" spans="5:18">
      <c r="E1019" s="2749"/>
      <c r="F1019" s="2797"/>
      <c r="G1019" s="2749"/>
      <c r="H1019" s="2749"/>
      <c r="I1019" s="2749"/>
      <c r="J1019" s="2749"/>
      <c r="K1019" s="2749"/>
      <c r="L1019" s="2749"/>
      <c r="M1019" s="2749"/>
      <c r="N1019" s="2749"/>
      <c r="O1019" s="2749"/>
      <c r="P1019" s="2749"/>
      <c r="Q1019" s="2749"/>
      <c r="R1019" s="2749"/>
    </row>
    <row r="1020" spans="5:18">
      <c r="E1020" s="2749"/>
      <c r="F1020" s="2797"/>
      <c r="G1020" s="2749"/>
      <c r="H1020" s="2749"/>
      <c r="I1020" s="2749"/>
      <c r="J1020" s="2749"/>
      <c r="K1020" s="2749"/>
      <c r="L1020" s="2749"/>
      <c r="M1020" s="2749"/>
      <c r="N1020" s="2749"/>
      <c r="O1020" s="2749"/>
      <c r="P1020" s="2749"/>
      <c r="Q1020" s="2749"/>
      <c r="R1020" s="2749"/>
    </row>
    <row r="1021" spans="5:18">
      <c r="E1021" s="2749"/>
      <c r="F1021" s="2797"/>
      <c r="G1021" s="2749"/>
      <c r="H1021" s="2749"/>
      <c r="I1021" s="2749"/>
      <c r="J1021" s="2749"/>
      <c r="K1021" s="2749"/>
      <c r="L1021" s="2749"/>
      <c r="M1021" s="2749"/>
      <c r="N1021" s="2749"/>
      <c r="O1021" s="2749"/>
      <c r="P1021" s="2749"/>
      <c r="Q1021" s="2749"/>
      <c r="R1021" s="2749"/>
    </row>
    <row r="1022" spans="5:18">
      <c r="E1022" s="2749"/>
      <c r="F1022" s="2797"/>
      <c r="G1022" s="2749"/>
      <c r="H1022" s="2749"/>
      <c r="I1022" s="2749"/>
      <c r="J1022" s="2749"/>
      <c r="K1022" s="2749"/>
      <c r="L1022" s="2749"/>
      <c r="M1022" s="2749"/>
      <c r="N1022" s="2749"/>
      <c r="O1022" s="2749"/>
      <c r="P1022" s="2749"/>
      <c r="Q1022" s="2749"/>
      <c r="R1022" s="2749"/>
    </row>
    <row r="1023" spans="5:18">
      <c r="E1023" s="2749"/>
      <c r="F1023" s="2797"/>
      <c r="G1023" s="2749"/>
      <c r="H1023" s="2749"/>
      <c r="I1023" s="2749"/>
      <c r="J1023" s="2749"/>
      <c r="K1023" s="2749"/>
      <c r="L1023" s="2749"/>
      <c r="M1023" s="2749"/>
      <c r="N1023" s="2749"/>
      <c r="O1023" s="2749"/>
      <c r="P1023" s="2749"/>
      <c r="Q1023" s="2749"/>
      <c r="R1023" s="2749"/>
    </row>
    <row r="1024" spans="5:18">
      <c r="E1024" s="2749"/>
      <c r="F1024" s="2797"/>
      <c r="G1024" s="2749"/>
      <c r="H1024" s="2749"/>
      <c r="I1024" s="2749"/>
      <c r="J1024" s="2749"/>
      <c r="K1024" s="2749"/>
      <c r="L1024" s="2749"/>
      <c r="M1024" s="2749"/>
      <c r="N1024" s="2749"/>
      <c r="O1024" s="2749"/>
      <c r="P1024" s="2749"/>
      <c r="Q1024" s="2749"/>
      <c r="R1024" s="2749"/>
    </row>
    <row r="1025" spans="5:18">
      <c r="E1025" s="2749"/>
      <c r="F1025" s="2797"/>
      <c r="G1025" s="2749"/>
      <c r="H1025" s="2749"/>
      <c r="I1025" s="2749"/>
      <c r="J1025" s="2749"/>
      <c r="K1025" s="2749"/>
      <c r="L1025" s="2749"/>
      <c r="M1025" s="2749"/>
      <c r="N1025" s="2749"/>
      <c r="O1025" s="2749"/>
      <c r="P1025" s="2749"/>
      <c r="Q1025" s="2749"/>
      <c r="R1025" s="2749"/>
    </row>
    <row r="1026" spans="5:18">
      <c r="E1026" s="2749"/>
      <c r="F1026" s="2797"/>
      <c r="G1026" s="2749"/>
      <c r="H1026" s="2749"/>
      <c r="I1026" s="2749"/>
      <c r="J1026" s="2749"/>
      <c r="K1026" s="2749"/>
      <c r="L1026" s="2749"/>
      <c r="M1026" s="2749"/>
      <c r="N1026" s="2749"/>
      <c r="O1026" s="2749"/>
      <c r="P1026" s="2749"/>
      <c r="Q1026" s="2749"/>
      <c r="R1026" s="2749"/>
    </row>
    <row r="1027" spans="5:18">
      <c r="E1027" s="2749"/>
      <c r="F1027" s="2797"/>
      <c r="G1027" s="2749"/>
      <c r="H1027" s="2749"/>
      <c r="I1027" s="2749"/>
      <c r="J1027" s="2749"/>
      <c r="K1027" s="2749"/>
      <c r="L1027" s="2749"/>
      <c r="M1027" s="2749"/>
      <c r="N1027" s="2749"/>
      <c r="O1027" s="2749"/>
      <c r="P1027" s="2749"/>
      <c r="Q1027" s="2749"/>
      <c r="R1027" s="2749"/>
    </row>
    <row r="1028" spans="5:18">
      <c r="E1028" s="2749"/>
      <c r="F1028" s="2797"/>
      <c r="G1028" s="2749"/>
      <c r="H1028" s="2749"/>
      <c r="I1028" s="2749"/>
      <c r="J1028" s="2749"/>
      <c r="K1028" s="2749"/>
      <c r="L1028" s="2749"/>
      <c r="M1028" s="2749"/>
      <c r="N1028" s="2749"/>
      <c r="O1028" s="2749"/>
      <c r="P1028" s="2749"/>
      <c r="Q1028" s="2749"/>
      <c r="R1028" s="2749"/>
    </row>
    <row r="1029" spans="5:18">
      <c r="E1029" s="2749"/>
      <c r="F1029" s="2797"/>
      <c r="G1029" s="2749"/>
      <c r="H1029" s="2749"/>
      <c r="I1029" s="2749"/>
      <c r="J1029" s="2749"/>
      <c r="K1029" s="2749"/>
      <c r="L1029" s="2749"/>
      <c r="M1029" s="2749"/>
      <c r="N1029" s="2749"/>
      <c r="O1029" s="2749"/>
      <c r="P1029" s="2749"/>
      <c r="Q1029" s="2749"/>
      <c r="R1029" s="2749"/>
    </row>
    <row r="1030" spans="5:18">
      <c r="E1030" s="2749"/>
      <c r="F1030" s="2797"/>
      <c r="G1030" s="2749"/>
      <c r="H1030" s="2749"/>
      <c r="I1030" s="2749"/>
      <c r="J1030" s="2749"/>
      <c r="K1030" s="2749"/>
      <c r="L1030" s="2749"/>
      <c r="M1030" s="2749"/>
      <c r="N1030" s="2749"/>
      <c r="O1030" s="2749"/>
      <c r="P1030" s="2749"/>
      <c r="Q1030" s="2749"/>
      <c r="R1030" s="2749"/>
    </row>
    <row r="1031" spans="5:18">
      <c r="E1031" s="2749"/>
      <c r="F1031" s="2797"/>
      <c r="G1031" s="2749"/>
      <c r="H1031" s="2749"/>
      <c r="I1031" s="2749"/>
      <c r="J1031" s="2749"/>
      <c r="K1031" s="2749"/>
      <c r="L1031" s="2749"/>
      <c r="M1031" s="2749"/>
      <c r="N1031" s="2749"/>
      <c r="O1031" s="2749"/>
      <c r="P1031" s="2749"/>
      <c r="Q1031" s="2749"/>
      <c r="R1031" s="2749"/>
    </row>
    <row r="1032" spans="5:18">
      <c r="E1032" s="2749"/>
      <c r="F1032" s="2797"/>
      <c r="G1032" s="2749"/>
      <c r="H1032" s="2749"/>
      <c r="I1032" s="2749"/>
      <c r="J1032" s="2749"/>
      <c r="K1032" s="2749"/>
      <c r="L1032" s="2749"/>
      <c r="M1032" s="2749"/>
      <c r="N1032" s="2749"/>
      <c r="O1032" s="2749"/>
      <c r="P1032" s="2749"/>
      <c r="Q1032" s="2749"/>
      <c r="R1032" s="2749"/>
    </row>
    <row r="1033" spans="5:18">
      <c r="E1033" s="2749"/>
      <c r="F1033" s="2797"/>
      <c r="G1033" s="2749"/>
      <c r="H1033" s="2749"/>
      <c r="I1033" s="2749"/>
      <c r="J1033" s="2749"/>
      <c r="K1033" s="2749"/>
      <c r="L1033" s="2749"/>
      <c r="M1033" s="2749"/>
      <c r="N1033" s="2749"/>
      <c r="O1033" s="2749"/>
      <c r="P1033" s="2749"/>
      <c r="Q1033" s="2749"/>
      <c r="R1033" s="2749"/>
    </row>
    <row r="1034" spans="5:18">
      <c r="E1034" s="2749"/>
      <c r="F1034" s="2797"/>
      <c r="G1034" s="2749"/>
      <c r="H1034" s="2749"/>
      <c r="I1034" s="2749"/>
      <c r="J1034" s="2749"/>
      <c r="K1034" s="2749"/>
      <c r="L1034" s="2749"/>
      <c r="M1034" s="2749"/>
      <c r="N1034" s="2749"/>
      <c r="O1034" s="2749"/>
      <c r="P1034" s="2749"/>
      <c r="Q1034" s="2749"/>
      <c r="R1034" s="2749"/>
    </row>
    <row r="1035" spans="5:18">
      <c r="E1035" s="2749"/>
      <c r="F1035" s="2797"/>
      <c r="G1035" s="2749"/>
      <c r="H1035" s="2749"/>
      <c r="I1035" s="2749"/>
      <c r="J1035" s="2749"/>
      <c r="K1035" s="2749"/>
      <c r="L1035" s="2749"/>
      <c r="M1035" s="2749"/>
      <c r="N1035" s="2749"/>
      <c r="O1035" s="2749"/>
      <c r="P1035" s="2749"/>
      <c r="Q1035" s="2749"/>
      <c r="R1035" s="2749"/>
    </row>
    <row r="1036" spans="5:18">
      <c r="E1036" s="2749"/>
      <c r="F1036" s="2797"/>
      <c r="G1036" s="2749"/>
      <c r="H1036" s="2749"/>
      <c r="I1036" s="2749"/>
      <c r="J1036" s="2749"/>
      <c r="K1036" s="2749"/>
      <c r="L1036" s="2749"/>
      <c r="M1036" s="2749"/>
      <c r="N1036" s="2749"/>
      <c r="O1036" s="2749"/>
      <c r="P1036" s="2749"/>
      <c r="Q1036" s="2749"/>
      <c r="R1036" s="2749"/>
    </row>
    <row r="1037" spans="5:18">
      <c r="E1037" s="2749"/>
      <c r="F1037" s="2797"/>
      <c r="G1037" s="2749"/>
      <c r="H1037" s="2749"/>
      <c r="I1037" s="2749"/>
      <c r="J1037" s="2749"/>
      <c r="K1037" s="2749"/>
      <c r="L1037" s="2749"/>
      <c r="M1037" s="2749"/>
      <c r="N1037" s="2749"/>
      <c r="O1037" s="2749"/>
      <c r="P1037" s="2749"/>
      <c r="Q1037" s="2749"/>
      <c r="R1037" s="2749"/>
    </row>
    <row r="1038" spans="5:18">
      <c r="E1038" s="2749"/>
      <c r="F1038" s="2797"/>
      <c r="G1038" s="2749"/>
      <c r="H1038" s="2749"/>
      <c r="I1038" s="2749"/>
      <c r="J1038" s="2749"/>
      <c r="K1038" s="2749"/>
      <c r="L1038" s="2749"/>
      <c r="M1038" s="2749"/>
      <c r="N1038" s="2749"/>
      <c r="O1038" s="2749"/>
      <c r="P1038" s="2749"/>
      <c r="Q1038" s="2749"/>
      <c r="R1038" s="2749"/>
    </row>
    <row r="1039" spans="5:18">
      <c r="E1039" s="2749"/>
      <c r="F1039" s="2797"/>
      <c r="G1039" s="2749"/>
      <c r="H1039" s="2749"/>
      <c r="I1039" s="2749"/>
      <c r="J1039" s="2749"/>
      <c r="K1039" s="2749"/>
      <c r="L1039" s="2749"/>
      <c r="M1039" s="2749"/>
      <c r="N1039" s="2749"/>
      <c r="O1039" s="2749"/>
      <c r="P1039" s="2749"/>
      <c r="Q1039" s="2749"/>
      <c r="R1039" s="2749"/>
    </row>
    <row r="1040" spans="5:18">
      <c r="E1040" s="2749"/>
      <c r="F1040" s="2797"/>
      <c r="G1040" s="2749"/>
      <c r="H1040" s="2749"/>
      <c r="I1040" s="2749"/>
      <c r="J1040" s="2749"/>
      <c r="K1040" s="2749"/>
      <c r="L1040" s="2749"/>
      <c r="M1040" s="2749"/>
      <c r="N1040" s="2749"/>
      <c r="O1040" s="2749"/>
      <c r="P1040" s="2749"/>
      <c r="Q1040" s="2749"/>
      <c r="R1040" s="2749"/>
    </row>
    <row r="1041" spans="5:18">
      <c r="E1041" s="2749"/>
      <c r="F1041" s="2797"/>
      <c r="G1041" s="2749"/>
      <c r="H1041" s="2749"/>
      <c r="I1041" s="2749"/>
      <c r="J1041" s="2749"/>
      <c r="K1041" s="2749"/>
      <c r="L1041" s="2749"/>
      <c r="M1041" s="2749"/>
      <c r="N1041" s="2749"/>
      <c r="O1041" s="2749"/>
      <c r="P1041" s="2749"/>
      <c r="Q1041" s="2749"/>
      <c r="R1041" s="2749"/>
    </row>
    <row r="1042" spans="5:18">
      <c r="E1042" s="2749"/>
      <c r="F1042" s="2797"/>
      <c r="G1042" s="2749"/>
      <c r="H1042" s="2749"/>
      <c r="I1042" s="2749"/>
      <c r="J1042" s="2749"/>
      <c r="K1042" s="2749"/>
      <c r="L1042" s="2749"/>
      <c r="M1042" s="2749"/>
      <c r="N1042" s="2749"/>
      <c r="O1042" s="2749"/>
      <c r="P1042" s="2749"/>
      <c r="Q1042" s="2749"/>
      <c r="R1042" s="2749"/>
    </row>
    <row r="1043" spans="5:18">
      <c r="E1043" s="2749"/>
      <c r="F1043" s="2797"/>
      <c r="G1043" s="2749"/>
      <c r="H1043" s="2749"/>
      <c r="I1043" s="2749"/>
      <c r="J1043" s="2749"/>
      <c r="K1043" s="2749"/>
      <c r="L1043" s="2749"/>
      <c r="M1043" s="2749"/>
      <c r="N1043" s="2749"/>
      <c r="O1043" s="2749"/>
      <c r="P1043" s="2749"/>
      <c r="Q1043" s="2749"/>
      <c r="R1043" s="2749"/>
    </row>
    <row r="1044" spans="5:18">
      <c r="E1044" s="2749"/>
      <c r="F1044" s="2797"/>
      <c r="G1044" s="2749"/>
      <c r="H1044" s="2749"/>
      <c r="I1044" s="2749"/>
      <c r="J1044" s="2749"/>
      <c r="K1044" s="2749"/>
      <c r="L1044" s="2749"/>
      <c r="M1044" s="2749"/>
      <c r="N1044" s="2749"/>
      <c r="O1044" s="2749"/>
      <c r="P1044" s="2749"/>
      <c r="Q1044" s="2749"/>
      <c r="R1044" s="2749"/>
    </row>
    <row r="1045" spans="5:18">
      <c r="E1045" s="2749"/>
      <c r="F1045" s="2797"/>
      <c r="G1045" s="2749"/>
      <c r="H1045" s="2749"/>
      <c r="I1045" s="2749"/>
      <c r="J1045" s="2749"/>
      <c r="K1045" s="2749"/>
      <c r="L1045" s="2749"/>
      <c r="M1045" s="2749"/>
      <c r="N1045" s="2749"/>
      <c r="O1045" s="2749"/>
      <c r="P1045" s="2749"/>
      <c r="Q1045" s="2749"/>
      <c r="R1045" s="2749"/>
    </row>
    <row r="1046" spans="5:18">
      <c r="E1046" s="2749"/>
      <c r="F1046" s="2797"/>
      <c r="G1046" s="2749"/>
      <c r="H1046" s="2749"/>
      <c r="I1046" s="2749"/>
      <c r="J1046" s="2749"/>
      <c r="K1046" s="2749"/>
      <c r="L1046" s="2749"/>
      <c r="M1046" s="2749"/>
      <c r="N1046" s="2749"/>
      <c r="O1046" s="2749"/>
      <c r="P1046" s="2749"/>
      <c r="Q1046" s="2749"/>
      <c r="R1046" s="2749"/>
    </row>
    <row r="1047" spans="5:18">
      <c r="E1047" s="2749"/>
      <c r="F1047" s="2797"/>
      <c r="G1047" s="2749"/>
      <c r="H1047" s="2749"/>
      <c r="I1047" s="2749"/>
      <c r="J1047" s="2749"/>
      <c r="K1047" s="2749"/>
      <c r="L1047" s="2749"/>
      <c r="M1047" s="2749"/>
      <c r="N1047" s="2749"/>
      <c r="O1047" s="2749"/>
      <c r="P1047" s="2749"/>
      <c r="Q1047" s="2749"/>
      <c r="R1047" s="2749"/>
    </row>
    <row r="1048" spans="5:18">
      <c r="E1048" s="2749"/>
      <c r="F1048" s="2797"/>
      <c r="G1048" s="2749"/>
      <c r="H1048" s="2749"/>
      <c r="I1048" s="2749"/>
      <c r="J1048" s="2749"/>
      <c r="K1048" s="2749"/>
      <c r="L1048" s="2749"/>
      <c r="M1048" s="2749"/>
      <c r="N1048" s="2749"/>
      <c r="O1048" s="2749"/>
      <c r="P1048" s="2749"/>
      <c r="Q1048" s="2749"/>
      <c r="R1048" s="2749"/>
    </row>
    <row r="1049" spans="5:18">
      <c r="E1049" s="2749"/>
      <c r="F1049" s="2797"/>
      <c r="G1049" s="2749"/>
      <c r="H1049" s="2749"/>
      <c r="I1049" s="2749"/>
      <c r="J1049" s="2749"/>
      <c r="K1049" s="2749"/>
      <c r="L1049" s="2749"/>
      <c r="M1049" s="2749"/>
      <c r="N1049" s="2749"/>
      <c r="O1049" s="2749"/>
      <c r="P1049" s="2749"/>
      <c r="Q1049" s="2749"/>
      <c r="R1049" s="2749"/>
    </row>
    <row r="1050" spans="5:18">
      <c r="E1050" s="2749"/>
      <c r="F1050" s="2797"/>
      <c r="G1050" s="2749"/>
      <c r="H1050" s="2749"/>
      <c r="I1050" s="2749"/>
      <c r="J1050" s="2749"/>
      <c r="K1050" s="2749"/>
      <c r="L1050" s="2749"/>
      <c r="M1050" s="2749"/>
      <c r="N1050" s="2749"/>
      <c r="O1050" s="2749"/>
      <c r="P1050" s="2749"/>
      <c r="Q1050" s="2749"/>
      <c r="R1050" s="2749"/>
    </row>
    <row r="1051" spans="5:18">
      <c r="E1051" s="2749"/>
      <c r="F1051" s="2797"/>
      <c r="G1051" s="2749"/>
      <c r="H1051" s="2749"/>
      <c r="I1051" s="2749"/>
      <c r="J1051" s="2749"/>
      <c r="K1051" s="2749"/>
      <c r="L1051" s="2749"/>
      <c r="M1051" s="2749"/>
      <c r="N1051" s="2749"/>
      <c r="O1051" s="2749"/>
      <c r="P1051" s="2749"/>
      <c r="Q1051" s="2749"/>
      <c r="R1051" s="2749"/>
    </row>
    <row r="1052" spans="5:18">
      <c r="E1052" s="2749"/>
      <c r="F1052" s="2797"/>
      <c r="G1052" s="2749"/>
      <c r="H1052" s="2749"/>
      <c r="I1052" s="2749"/>
      <c r="J1052" s="2749"/>
      <c r="K1052" s="2749"/>
      <c r="L1052" s="2749"/>
      <c r="M1052" s="2749"/>
      <c r="N1052" s="2749"/>
      <c r="O1052" s="2749"/>
      <c r="P1052" s="2749"/>
      <c r="Q1052" s="2749"/>
      <c r="R1052" s="2749"/>
    </row>
    <row r="1053" spans="5:18">
      <c r="E1053" s="2749"/>
      <c r="F1053" s="2797"/>
      <c r="G1053" s="2749"/>
      <c r="H1053" s="2749"/>
      <c r="I1053" s="2749"/>
      <c r="J1053" s="2749"/>
      <c r="K1053" s="2749"/>
      <c r="L1053" s="2749"/>
      <c r="M1053" s="2749"/>
      <c r="N1053" s="2749"/>
      <c r="O1053" s="2749"/>
      <c r="P1053" s="2749"/>
      <c r="Q1053" s="2749"/>
      <c r="R1053" s="2749"/>
    </row>
    <row r="1054" spans="5:18">
      <c r="E1054" s="2749"/>
      <c r="F1054" s="2797"/>
      <c r="G1054" s="2749"/>
      <c r="H1054" s="2749"/>
      <c r="I1054" s="2749"/>
      <c r="J1054" s="2749"/>
      <c r="K1054" s="2749"/>
      <c r="L1054" s="2749"/>
      <c r="M1054" s="2749"/>
      <c r="N1054" s="2749"/>
      <c r="O1054" s="2749"/>
      <c r="P1054" s="2749"/>
      <c r="Q1054" s="2749"/>
      <c r="R1054" s="2749"/>
    </row>
    <row r="1055" spans="5:18">
      <c r="E1055" s="2749"/>
      <c r="F1055" s="2797"/>
      <c r="G1055" s="2749"/>
      <c r="H1055" s="2749"/>
      <c r="I1055" s="2749"/>
      <c r="J1055" s="2749"/>
      <c r="K1055" s="2749"/>
      <c r="L1055" s="2749"/>
      <c r="M1055" s="2749"/>
      <c r="N1055" s="2749"/>
      <c r="O1055" s="2749"/>
      <c r="P1055" s="2749"/>
      <c r="Q1055" s="2749"/>
      <c r="R1055" s="2749"/>
    </row>
    <row r="1056" spans="5:18">
      <c r="E1056" s="2749"/>
      <c r="F1056" s="2797"/>
      <c r="G1056" s="2749"/>
      <c r="H1056" s="2749"/>
      <c r="I1056" s="2749"/>
      <c r="J1056" s="2749"/>
      <c r="K1056" s="2749"/>
      <c r="L1056" s="2749"/>
      <c r="M1056" s="2749"/>
      <c r="N1056" s="2749"/>
      <c r="O1056" s="2749"/>
      <c r="P1056" s="2749"/>
      <c r="Q1056" s="2749"/>
      <c r="R1056" s="2749"/>
    </row>
    <row r="1057" spans="5:18">
      <c r="E1057" s="2749"/>
      <c r="F1057" s="2797"/>
      <c r="G1057" s="2749"/>
      <c r="H1057" s="2749"/>
      <c r="I1057" s="2749"/>
      <c r="J1057" s="2749"/>
      <c r="K1057" s="2749"/>
      <c r="L1057" s="2749"/>
      <c r="M1057" s="2749"/>
      <c r="N1057" s="2749"/>
      <c r="O1057" s="2749"/>
      <c r="P1057" s="2749"/>
      <c r="Q1057" s="2749"/>
      <c r="R1057" s="2749"/>
    </row>
    <row r="1058" spans="5:18">
      <c r="E1058" s="2749"/>
      <c r="F1058" s="2797"/>
      <c r="G1058" s="2749"/>
      <c r="H1058" s="2749"/>
      <c r="I1058" s="2749"/>
      <c r="J1058" s="2749"/>
      <c r="K1058" s="2749"/>
      <c r="L1058" s="2749"/>
      <c r="M1058" s="2749"/>
      <c r="N1058" s="2749"/>
      <c r="O1058" s="2749"/>
      <c r="P1058" s="2749"/>
      <c r="Q1058" s="2749"/>
      <c r="R1058" s="2749"/>
    </row>
    <row r="1059" spans="5:18">
      <c r="E1059" s="2749"/>
      <c r="F1059" s="2797"/>
      <c r="G1059" s="2749"/>
      <c r="H1059" s="2749"/>
      <c r="I1059" s="2749"/>
      <c r="J1059" s="2749"/>
      <c r="K1059" s="2749"/>
      <c r="L1059" s="2749"/>
      <c r="M1059" s="2749"/>
      <c r="N1059" s="2749"/>
      <c r="O1059" s="2749"/>
      <c r="P1059" s="2749"/>
      <c r="Q1059" s="2749"/>
      <c r="R1059" s="2749"/>
    </row>
    <row r="1060" spans="5:18">
      <c r="E1060" s="2749"/>
      <c r="F1060" s="2797"/>
      <c r="G1060" s="2749"/>
      <c r="H1060" s="2749"/>
      <c r="I1060" s="2749"/>
      <c r="J1060" s="2749"/>
      <c r="K1060" s="2749"/>
      <c r="L1060" s="2749"/>
      <c r="M1060" s="2749"/>
      <c r="N1060" s="2749"/>
      <c r="O1060" s="2749"/>
      <c r="P1060" s="2749"/>
      <c r="Q1060" s="2749"/>
      <c r="R1060" s="2749"/>
    </row>
    <row r="1061" spans="5:18">
      <c r="E1061" s="2749"/>
      <c r="F1061" s="2797"/>
      <c r="G1061" s="2749"/>
      <c r="H1061" s="2749"/>
      <c r="I1061" s="2749"/>
      <c r="J1061" s="2749"/>
      <c r="K1061" s="2749"/>
      <c r="L1061" s="2749"/>
      <c r="M1061" s="2749"/>
      <c r="N1061" s="2749"/>
      <c r="O1061" s="2749"/>
      <c r="P1061" s="2749"/>
      <c r="Q1061" s="2749"/>
      <c r="R1061" s="2749"/>
    </row>
    <row r="1062" spans="5:18">
      <c r="E1062" s="2749"/>
      <c r="F1062" s="2797"/>
      <c r="G1062" s="2749"/>
      <c r="H1062" s="2749"/>
      <c r="I1062" s="2749"/>
      <c r="J1062" s="2749"/>
      <c r="K1062" s="2749"/>
      <c r="L1062" s="2749"/>
      <c r="M1062" s="2749"/>
      <c r="N1062" s="2749"/>
      <c r="O1062" s="2749"/>
      <c r="P1062" s="2749"/>
      <c r="Q1062" s="2749"/>
      <c r="R1062" s="2749"/>
    </row>
    <row r="1063" spans="5:18">
      <c r="E1063" s="2749"/>
      <c r="F1063" s="2797"/>
      <c r="G1063" s="2749"/>
      <c r="H1063" s="2749"/>
      <c r="I1063" s="2749"/>
      <c r="J1063" s="2749"/>
      <c r="K1063" s="2749"/>
      <c r="L1063" s="2749"/>
      <c r="M1063" s="2749"/>
      <c r="N1063" s="2749"/>
      <c r="O1063" s="2749"/>
      <c r="P1063" s="2749"/>
      <c r="Q1063" s="2749"/>
      <c r="R1063" s="2749"/>
    </row>
    <row r="1064" spans="5:18">
      <c r="E1064" s="2749"/>
      <c r="F1064" s="2797"/>
      <c r="G1064" s="2749"/>
      <c r="H1064" s="2749"/>
      <c r="I1064" s="2749"/>
      <c r="J1064" s="2749"/>
      <c r="K1064" s="2749"/>
      <c r="L1064" s="2749"/>
      <c r="M1064" s="2749"/>
      <c r="N1064" s="2749"/>
      <c r="O1064" s="2749"/>
      <c r="P1064" s="2749"/>
      <c r="Q1064" s="2749"/>
      <c r="R1064" s="2749"/>
    </row>
    <row r="1065" spans="5:18">
      <c r="E1065" s="2749"/>
      <c r="F1065" s="2797"/>
      <c r="G1065" s="2749"/>
      <c r="H1065" s="2749"/>
      <c r="I1065" s="2749"/>
      <c r="J1065" s="2749"/>
      <c r="K1065" s="2749"/>
      <c r="L1065" s="2749"/>
      <c r="M1065" s="2749"/>
      <c r="N1065" s="2749"/>
      <c r="O1065" s="2749"/>
      <c r="P1065" s="2749"/>
      <c r="Q1065" s="2749"/>
      <c r="R1065" s="2749"/>
    </row>
    <row r="1066" spans="5:18">
      <c r="E1066" s="2749"/>
      <c r="F1066" s="2797"/>
      <c r="G1066" s="2749"/>
      <c r="H1066" s="2749"/>
      <c r="I1066" s="2749"/>
      <c r="J1066" s="2749"/>
      <c r="K1066" s="2749"/>
      <c r="L1066" s="2749"/>
      <c r="M1066" s="2749"/>
      <c r="N1066" s="2749"/>
      <c r="O1066" s="2749"/>
      <c r="P1066" s="2749"/>
      <c r="Q1066" s="2749"/>
      <c r="R1066" s="2749"/>
    </row>
    <row r="1067" spans="5:18">
      <c r="E1067" s="2749"/>
      <c r="F1067" s="2797"/>
      <c r="G1067" s="2749"/>
      <c r="H1067" s="2749"/>
      <c r="I1067" s="2749"/>
      <c r="J1067" s="2749"/>
      <c r="K1067" s="2749"/>
      <c r="L1067" s="2749"/>
      <c r="M1067" s="2749"/>
      <c r="N1067" s="2749"/>
      <c r="O1067" s="2749"/>
      <c r="P1067" s="2749"/>
      <c r="Q1067" s="2749"/>
      <c r="R1067" s="2749"/>
    </row>
    <row r="1068" spans="5:18">
      <c r="E1068" s="2749"/>
      <c r="F1068" s="2797"/>
      <c r="G1068" s="2749"/>
      <c r="H1068" s="2749"/>
      <c r="I1068" s="2749"/>
      <c r="J1068" s="2749"/>
      <c r="K1068" s="2749"/>
      <c r="L1068" s="2749"/>
      <c r="M1068" s="2749"/>
      <c r="N1068" s="2749"/>
      <c r="O1068" s="2749"/>
      <c r="P1068" s="2749"/>
      <c r="Q1068" s="2749"/>
      <c r="R1068" s="2749"/>
    </row>
    <row r="1069" spans="5:18">
      <c r="E1069" s="2749"/>
      <c r="F1069" s="2797"/>
      <c r="G1069" s="2749"/>
      <c r="H1069" s="2749"/>
      <c r="I1069" s="2749"/>
      <c r="J1069" s="2749"/>
      <c r="K1069" s="2749"/>
      <c r="L1069" s="2749"/>
      <c r="M1069" s="2749"/>
      <c r="N1069" s="2749"/>
      <c r="O1069" s="2749"/>
      <c r="P1069" s="2749"/>
      <c r="Q1069" s="2749"/>
      <c r="R1069" s="2749"/>
    </row>
    <row r="1070" spans="5:18">
      <c r="E1070" s="2749"/>
      <c r="F1070" s="2797"/>
      <c r="G1070" s="2749"/>
      <c r="H1070" s="2749"/>
      <c r="I1070" s="2749"/>
      <c r="J1070" s="2749"/>
      <c r="K1070" s="2749"/>
      <c r="L1070" s="2749"/>
      <c r="M1070" s="2749"/>
      <c r="N1070" s="2749"/>
      <c r="O1070" s="2749"/>
      <c r="P1070" s="2749"/>
      <c r="Q1070" s="2749"/>
      <c r="R1070" s="2749"/>
    </row>
    <row r="1071" spans="5:18">
      <c r="E1071" s="2749"/>
      <c r="F1071" s="2797"/>
      <c r="G1071" s="2749"/>
      <c r="H1071" s="2749"/>
      <c r="I1071" s="2749"/>
      <c r="J1071" s="2749"/>
      <c r="K1071" s="2749"/>
      <c r="L1071" s="2749"/>
      <c r="M1071" s="2749"/>
      <c r="N1071" s="2749"/>
      <c r="O1071" s="2749"/>
      <c r="P1071" s="2749"/>
      <c r="Q1071" s="2749"/>
      <c r="R1071" s="2749"/>
    </row>
    <row r="1072" spans="5:18">
      <c r="E1072" s="2749"/>
      <c r="F1072" s="2797"/>
      <c r="G1072" s="2749"/>
      <c r="H1072" s="2749"/>
      <c r="I1072" s="2749"/>
      <c r="J1072" s="2749"/>
      <c r="K1072" s="2749"/>
      <c r="L1072" s="2749"/>
      <c r="M1072" s="2749"/>
      <c r="N1072" s="2749"/>
      <c r="O1072" s="2749"/>
      <c r="P1072" s="2749"/>
      <c r="Q1072" s="2749"/>
      <c r="R1072" s="2749"/>
    </row>
    <row r="1073" spans="5:18">
      <c r="E1073" s="2749"/>
      <c r="F1073" s="2797"/>
      <c r="G1073" s="2749"/>
      <c r="H1073" s="2749"/>
      <c r="I1073" s="2749"/>
      <c r="J1073" s="2749"/>
      <c r="K1073" s="2749"/>
      <c r="L1073" s="2749"/>
      <c r="M1073" s="2749"/>
      <c r="N1073" s="2749"/>
      <c r="O1073" s="2749"/>
      <c r="P1073" s="2749"/>
      <c r="Q1073" s="2749"/>
      <c r="R1073" s="2749"/>
    </row>
    <row r="1074" spans="5:18">
      <c r="E1074" s="2749"/>
      <c r="F1074" s="2797"/>
      <c r="G1074" s="2749"/>
      <c r="H1074" s="2749"/>
      <c r="I1074" s="2749"/>
      <c r="J1074" s="2749"/>
      <c r="K1074" s="2749"/>
      <c r="L1074" s="2749"/>
      <c r="M1074" s="2749"/>
      <c r="N1074" s="2749"/>
      <c r="O1074" s="2749"/>
      <c r="P1074" s="2749"/>
      <c r="Q1074" s="2749"/>
      <c r="R1074" s="2749"/>
    </row>
    <row r="1075" spans="5:18">
      <c r="E1075" s="2749"/>
      <c r="F1075" s="2797"/>
      <c r="G1075" s="2749"/>
      <c r="H1075" s="2749"/>
      <c r="I1075" s="2749"/>
      <c r="J1075" s="2749"/>
      <c r="K1075" s="2749"/>
      <c r="L1075" s="2749"/>
      <c r="M1075" s="2749"/>
      <c r="N1075" s="2749"/>
      <c r="O1075" s="2749"/>
      <c r="P1075" s="2749"/>
      <c r="Q1075" s="2749"/>
      <c r="R1075" s="2749"/>
    </row>
    <row r="1076" spans="5:18">
      <c r="E1076" s="2749"/>
      <c r="F1076" s="2797"/>
      <c r="G1076" s="2749"/>
      <c r="H1076" s="2749"/>
      <c r="I1076" s="2749"/>
      <c r="J1076" s="2749"/>
      <c r="K1076" s="2749"/>
      <c r="L1076" s="2749"/>
      <c r="M1076" s="2749"/>
      <c r="N1076" s="2749"/>
      <c r="O1076" s="2749"/>
      <c r="P1076" s="2749"/>
      <c r="Q1076" s="2749"/>
      <c r="R1076" s="2749"/>
    </row>
    <row r="1077" spans="5:18">
      <c r="E1077" s="2749"/>
      <c r="F1077" s="2797"/>
      <c r="G1077" s="2749"/>
      <c r="H1077" s="2749"/>
      <c r="I1077" s="2749"/>
      <c r="J1077" s="2749"/>
      <c r="K1077" s="2749"/>
      <c r="L1077" s="2749"/>
      <c r="M1077" s="2749"/>
      <c r="N1077" s="2749"/>
      <c r="O1077" s="2749"/>
      <c r="P1077" s="2749"/>
      <c r="Q1077" s="2749"/>
      <c r="R1077" s="2749"/>
    </row>
    <row r="1078" spans="5:18">
      <c r="E1078" s="2749"/>
      <c r="F1078" s="2797"/>
      <c r="G1078" s="2749"/>
      <c r="H1078" s="2749"/>
      <c r="I1078" s="2749"/>
      <c r="J1078" s="2749"/>
      <c r="K1078" s="2749"/>
      <c r="L1078" s="2749"/>
      <c r="M1078" s="2749"/>
      <c r="N1078" s="2749"/>
      <c r="O1078" s="2749"/>
      <c r="P1078" s="2749"/>
      <c r="Q1078" s="2749"/>
      <c r="R1078" s="2749"/>
    </row>
    <row r="1079" spans="5:18">
      <c r="E1079" s="2749"/>
      <c r="F1079" s="2797"/>
      <c r="G1079" s="2749"/>
      <c r="H1079" s="2749"/>
      <c r="I1079" s="2749"/>
      <c r="J1079" s="2749"/>
      <c r="K1079" s="2749"/>
      <c r="L1079" s="2749"/>
      <c r="M1079" s="2749"/>
      <c r="N1079" s="2749"/>
      <c r="O1079" s="2749"/>
      <c r="P1079" s="2749"/>
      <c r="Q1079" s="2749"/>
      <c r="R1079" s="2749"/>
    </row>
    <row r="1080" spans="5:18">
      <c r="E1080" s="2749"/>
      <c r="F1080" s="2797"/>
      <c r="G1080" s="2749"/>
      <c r="H1080" s="2749"/>
      <c r="I1080" s="2749"/>
      <c r="J1080" s="2749"/>
      <c r="K1080" s="2749"/>
      <c r="L1080" s="2749"/>
      <c r="M1080" s="2749"/>
      <c r="N1080" s="2749"/>
      <c r="O1080" s="2749"/>
      <c r="P1080" s="2749"/>
      <c r="Q1080" s="2749"/>
      <c r="R1080" s="2749"/>
    </row>
    <row r="1081" spans="5:18">
      <c r="E1081" s="2749"/>
      <c r="F1081" s="2797"/>
      <c r="G1081" s="2749"/>
      <c r="H1081" s="2749"/>
      <c r="I1081" s="2749"/>
      <c r="J1081" s="2749"/>
      <c r="K1081" s="2749"/>
      <c r="L1081" s="2749"/>
      <c r="M1081" s="2749"/>
      <c r="N1081" s="2749"/>
      <c r="O1081" s="2749"/>
      <c r="P1081" s="2749"/>
      <c r="Q1081" s="2749"/>
      <c r="R1081" s="2749"/>
    </row>
    <row r="1082" spans="5:18">
      <c r="E1082" s="2749"/>
      <c r="F1082" s="2797"/>
      <c r="G1082" s="2749"/>
      <c r="H1082" s="2749"/>
      <c r="I1082" s="2749"/>
      <c r="J1082" s="2749"/>
      <c r="K1082" s="2749"/>
      <c r="L1082" s="2749"/>
      <c r="M1082" s="2749"/>
      <c r="N1082" s="2749"/>
      <c r="O1082" s="2749"/>
      <c r="P1082" s="2749"/>
      <c r="Q1082" s="2749"/>
      <c r="R1082" s="2749"/>
    </row>
    <row r="1083" spans="5:18">
      <c r="E1083" s="2749"/>
      <c r="F1083" s="2797"/>
      <c r="G1083" s="2749"/>
      <c r="H1083" s="2749"/>
      <c r="I1083" s="2749"/>
      <c r="J1083" s="2749"/>
      <c r="K1083" s="2749"/>
      <c r="L1083" s="2749"/>
      <c r="M1083" s="2749"/>
      <c r="N1083" s="2749"/>
      <c r="O1083" s="2749"/>
      <c r="P1083" s="2749"/>
      <c r="Q1083" s="2749"/>
      <c r="R1083" s="2749"/>
    </row>
    <row r="1084" spans="5:18">
      <c r="E1084" s="2749"/>
      <c r="F1084" s="2797"/>
      <c r="G1084" s="2749"/>
      <c r="H1084" s="2749"/>
      <c r="I1084" s="2749"/>
      <c r="J1084" s="2749"/>
      <c r="K1084" s="2749"/>
      <c r="L1084" s="2749"/>
      <c r="M1084" s="2749"/>
      <c r="N1084" s="2749"/>
      <c r="O1084" s="2749"/>
      <c r="P1084" s="2749"/>
      <c r="Q1084" s="2749"/>
      <c r="R1084" s="2749"/>
    </row>
    <row r="1085" spans="5:18">
      <c r="E1085" s="2749"/>
      <c r="F1085" s="2797"/>
      <c r="G1085" s="2749"/>
      <c r="H1085" s="2749"/>
      <c r="I1085" s="2749"/>
      <c r="J1085" s="2749"/>
      <c r="K1085" s="2749"/>
      <c r="L1085" s="2749"/>
      <c r="M1085" s="2749"/>
      <c r="N1085" s="2749"/>
      <c r="O1085" s="2749"/>
      <c r="P1085" s="2749"/>
      <c r="Q1085" s="2749"/>
      <c r="R1085" s="2749"/>
    </row>
    <row r="1086" spans="5:18">
      <c r="E1086" s="2749"/>
      <c r="F1086" s="2797"/>
      <c r="G1086" s="2749"/>
      <c r="H1086" s="2749"/>
      <c r="I1086" s="2749"/>
      <c r="J1086" s="2749"/>
      <c r="K1086" s="2749"/>
      <c r="L1086" s="2749"/>
      <c r="M1086" s="2749"/>
      <c r="N1086" s="2749"/>
      <c r="O1086" s="2749"/>
      <c r="P1086" s="2749"/>
      <c r="Q1086" s="2749"/>
      <c r="R1086" s="2749"/>
    </row>
    <row r="1087" spans="5:18">
      <c r="E1087" s="2749"/>
      <c r="F1087" s="2797"/>
      <c r="G1087" s="2749"/>
      <c r="H1087" s="2749"/>
      <c r="I1087" s="2749"/>
      <c r="J1087" s="2749"/>
      <c r="K1087" s="2749"/>
      <c r="L1087" s="2749"/>
      <c r="M1087" s="2749"/>
      <c r="N1087" s="2749"/>
      <c r="O1087" s="2749"/>
      <c r="P1087" s="2749"/>
      <c r="Q1087" s="2749"/>
      <c r="R1087" s="2749"/>
    </row>
    <row r="1088" spans="5:18">
      <c r="E1088" s="2749"/>
      <c r="F1088" s="2797"/>
      <c r="G1088" s="2749"/>
      <c r="H1088" s="2749"/>
      <c r="I1088" s="2749"/>
      <c r="J1088" s="2749"/>
      <c r="K1088" s="2749"/>
      <c r="L1088" s="2749"/>
      <c r="M1088" s="2749"/>
      <c r="N1088" s="2749"/>
      <c r="O1088" s="2749"/>
      <c r="P1088" s="2749"/>
      <c r="Q1088" s="2749"/>
      <c r="R1088" s="2749"/>
    </row>
    <row r="1089" spans="5:18">
      <c r="E1089" s="2749"/>
      <c r="F1089" s="2797"/>
      <c r="G1089" s="2749"/>
      <c r="H1089" s="2749"/>
      <c r="I1089" s="2749"/>
      <c r="J1089" s="2749"/>
      <c r="K1089" s="2749"/>
      <c r="L1089" s="2749"/>
      <c r="M1089" s="2749"/>
      <c r="N1089" s="2749"/>
      <c r="O1089" s="2749"/>
      <c r="P1089" s="2749"/>
      <c r="Q1089" s="2749"/>
      <c r="R1089" s="2749"/>
    </row>
    <row r="1090" spans="5:18">
      <c r="E1090" s="2749"/>
      <c r="F1090" s="2797"/>
      <c r="G1090" s="2749"/>
      <c r="H1090" s="2749"/>
      <c r="I1090" s="2749"/>
      <c r="J1090" s="2749"/>
      <c r="K1090" s="2749"/>
      <c r="L1090" s="2749"/>
      <c r="M1090" s="2749"/>
      <c r="N1090" s="2749"/>
      <c r="O1090" s="2749"/>
      <c r="P1090" s="2749"/>
      <c r="Q1090" s="2749"/>
      <c r="R1090" s="2749"/>
    </row>
    <row r="1091" spans="5:18">
      <c r="E1091" s="2749"/>
      <c r="F1091" s="2797"/>
      <c r="G1091" s="2749"/>
      <c r="H1091" s="2749"/>
      <c r="I1091" s="2749"/>
      <c r="J1091" s="2749"/>
      <c r="K1091" s="2749"/>
      <c r="L1091" s="2749"/>
      <c r="M1091" s="2749"/>
      <c r="N1091" s="2749"/>
      <c r="O1091" s="2749"/>
      <c r="P1091" s="2749"/>
      <c r="Q1091" s="2749"/>
      <c r="R1091" s="2749"/>
    </row>
    <row r="1092" spans="5:18">
      <c r="E1092" s="2749"/>
      <c r="F1092" s="2797"/>
      <c r="G1092" s="2749"/>
      <c r="H1092" s="2749"/>
      <c r="I1092" s="2749"/>
      <c r="J1092" s="2749"/>
      <c r="K1092" s="2749"/>
      <c r="L1092" s="2749"/>
      <c r="M1092" s="2749"/>
      <c r="N1092" s="2749"/>
      <c r="O1092" s="2749"/>
      <c r="P1092" s="2749"/>
      <c r="Q1092" s="2749"/>
      <c r="R1092" s="2749"/>
    </row>
    <row r="1093" spans="5:18">
      <c r="E1093" s="2749"/>
      <c r="F1093" s="2797"/>
      <c r="G1093" s="2749"/>
      <c r="H1093" s="2749"/>
      <c r="I1093" s="2749"/>
      <c r="J1093" s="2749"/>
      <c r="K1093" s="2749"/>
      <c r="L1093" s="2749"/>
      <c r="M1093" s="2749"/>
      <c r="N1093" s="2749"/>
      <c r="O1093" s="2749"/>
      <c r="P1093" s="2749"/>
      <c r="Q1093" s="2749"/>
      <c r="R1093" s="2749"/>
    </row>
    <row r="1094" spans="5:18">
      <c r="E1094" s="2749"/>
      <c r="F1094" s="2797"/>
      <c r="G1094" s="2749"/>
      <c r="H1094" s="2749"/>
      <c r="I1094" s="2749"/>
      <c r="J1094" s="2749"/>
      <c r="K1094" s="2749"/>
      <c r="L1094" s="2749"/>
      <c r="M1094" s="2749"/>
      <c r="N1094" s="2749"/>
      <c r="O1094" s="2749"/>
      <c r="P1094" s="2749"/>
      <c r="Q1094" s="2749"/>
      <c r="R1094" s="2749"/>
    </row>
    <row r="1095" spans="5:18">
      <c r="E1095" s="2749"/>
      <c r="F1095" s="2797"/>
      <c r="G1095" s="2749"/>
      <c r="H1095" s="2749"/>
      <c r="I1095" s="2749"/>
      <c r="J1095" s="2749"/>
      <c r="K1095" s="2749"/>
      <c r="L1095" s="2749"/>
      <c r="M1095" s="2749"/>
      <c r="N1095" s="2749"/>
      <c r="O1095" s="2749"/>
      <c r="P1095" s="2749"/>
      <c r="Q1095" s="2749"/>
      <c r="R1095" s="2749"/>
    </row>
    <row r="1096" spans="5:18">
      <c r="E1096" s="2749"/>
      <c r="F1096" s="2797"/>
      <c r="G1096" s="2749"/>
      <c r="H1096" s="2749"/>
      <c r="I1096" s="2749"/>
      <c r="J1096" s="2749"/>
      <c r="K1096" s="2749"/>
      <c r="L1096" s="2749"/>
      <c r="M1096" s="2749"/>
      <c r="N1096" s="2749"/>
      <c r="O1096" s="2749"/>
      <c r="P1096" s="2749"/>
      <c r="Q1096" s="2749"/>
      <c r="R1096" s="2749"/>
    </row>
    <row r="1097" spans="5:18">
      <c r="E1097" s="2749"/>
      <c r="F1097" s="2797"/>
      <c r="G1097" s="2749"/>
      <c r="H1097" s="2749"/>
      <c r="I1097" s="2749"/>
      <c r="J1097" s="2749"/>
      <c r="K1097" s="2749"/>
      <c r="L1097" s="2749"/>
      <c r="M1097" s="2749"/>
      <c r="N1097" s="2749"/>
      <c r="O1097" s="2749"/>
      <c r="P1097" s="2749"/>
      <c r="Q1097" s="2749"/>
      <c r="R1097" s="2749"/>
    </row>
    <row r="1098" spans="5:18">
      <c r="E1098" s="2749"/>
      <c r="F1098" s="2797"/>
      <c r="G1098" s="2749"/>
      <c r="H1098" s="2749"/>
      <c r="I1098" s="2749"/>
      <c r="J1098" s="2749"/>
      <c r="K1098" s="2749"/>
      <c r="L1098" s="2749"/>
      <c r="M1098" s="2749"/>
      <c r="N1098" s="2749"/>
      <c r="O1098" s="2749"/>
      <c r="P1098" s="2749"/>
      <c r="Q1098" s="2749"/>
      <c r="R1098" s="2749"/>
    </row>
    <row r="1099" spans="5:18">
      <c r="E1099" s="2749"/>
      <c r="F1099" s="2797"/>
      <c r="G1099" s="2749"/>
      <c r="H1099" s="2749"/>
      <c r="I1099" s="2749"/>
      <c r="J1099" s="2749"/>
      <c r="K1099" s="2749"/>
      <c r="L1099" s="2749"/>
      <c r="M1099" s="2749"/>
      <c r="N1099" s="2749"/>
      <c r="O1099" s="2749"/>
      <c r="P1099" s="2749"/>
      <c r="Q1099" s="2749"/>
      <c r="R1099" s="2749"/>
    </row>
    <row r="1100" spans="5:18">
      <c r="E1100" s="2749"/>
      <c r="F1100" s="2797"/>
      <c r="G1100" s="2749"/>
      <c r="H1100" s="2749"/>
      <c r="I1100" s="2749"/>
      <c r="J1100" s="2749"/>
      <c r="K1100" s="2749"/>
      <c r="L1100" s="2749"/>
      <c r="M1100" s="2749"/>
      <c r="N1100" s="2749"/>
      <c r="O1100" s="2749"/>
      <c r="P1100" s="2749"/>
      <c r="Q1100" s="2749"/>
      <c r="R1100" s="2749"/>
    </row>
    <row r="1101" spans="5:18">
      <c r="E1101" s="2749"/>
      <c r="F1101" s="2797"/>
      <c r="G1101" s="2749"/>
      <c r="H1101" s="2749"/>
      <c r="I1101" s="2749"/>
      <c r="J1101" s="2749"/>
      <c r="K1101" s="2749"/>
      <c r="L1101" s="2749"/>
      <c r="M1101" s="2749"/>
      <c r="N1101" s="2749"/>
      <c r="O1101" s="2749"/>
      <c r="P1101" s="2749"/>
      <c r="Q1101" s="2749"/>
      <c r="R1101" s="2749"/>
    </row>
    <row r="1102" spans="5:18">
      <c r="E1102" s="2749"/>
      <c r="F1102" s="2797"/>
      <c r="G1102" s="2749"/>
      <c r="H1102" s="2749"/>
      <c r="I1102" s="2749"/>
      <c r="J1102" s="2749"/>
      <c r="K1102" s="2749"/>
      <c r="L1102" s="2749"/>
      <c r="M1102" s="2749"/>
      <c r="N1102" s="2749"/>
      <c r="O1102" s="2749"/>
      <c r="P1102" s="2749"/>
      <c r="Q1102" s="2749"/>
      <c r="R1102" s="2749"/>
    </row>
    <row r="1103" spans="5:18">
      <c r="E1103" s="2749"/>
      <c r="F1103" s="2797"/>
      <c r="G1103" s="2749"/>
      <c r="H1103" s="2749"/>
      <c r="I1103" s="2749"/>
      <c r="J1103" s="2749"/>
      <c r="K1103" s="2749"/>
      <c r="L1103" s="2749"/>
      <c r="M1103" s="2749"/>
      <c r="N1103" s="2749"/>
      <c r="O1103" s="2749"/>
      <c r="P1103" s="2749"/>
      <c r="Q1103" s="2749"/>
      <c r="R1103" s="2749"/>
    </row>
    <row r="1104" spans="5:18">
      <c r="E1104" s="2749"/>
      <c r="F1104" s="2797"/>
      <c r="G1104" s="2749"/>
      <c r="H1104" s="2749"/>
      <c r="I1104" s="2749"/>
      <c r="J1104" s="2749"/>
      <c r="K1104" s="2749"/>
      <c r="L1104" s="2749"/>
      <c r="M1104" s="2749"/>
      <c r="N1104" s="2749"/>
      <c r="O1104" s="2749"/>
      <c r="P1104" s="2749"/>
      <c r="Q1104" s="2749"/>
      <c r="R1104" s="2749"/>
    </row>
    <row r="1105" spans="5:18">
      <c r="E1105" s="2749"/>
      <c r="F1105" s="2797"/>
      <c r="G1105" s="2749"/>
      <c r="H1105" s="2749"/>
      <c r="I1105" s="2749"/>
      <c r="J1105" s="2749"/>
      <c r="K1105" s="2749"/>
      <c r="L1105" s="2749"/>
      <c r="M1105" s="2749"/>
      <c r="N1105" s="2749"/>
      <c r="O1105" s="2749"/>
      <c r="P1105" s="2749"/>
      <c r="Q1105" s="2749"/>
      <c r="R1105" s="2749"/>
    </row>
    <row r="1106" spans="5:18">
      <c r="E1106" s="2749"/>
      <c r="F1106" s="2797"/>
      <c r="G1106" s="2749"/>
      <c r="H1106" s="2749"/>
      <c r="I1106" s="2749"/>
      <c r="J1106" s="2749"/>
      <c r="K1106" s="2749"/>
      <c r="L1106" s="2749"/>
      <c r="M1106" s="2749"/>
      <c r="N1106" s="2749"/>
      <c r="O1106" s="2749"/>
      <c r="P1106" s="2749"/>
      <c r="Q1106" s="2749"/>
      <c r="R1106" s="2749"/>
    </row>
    <row r="1107" spans="5:18">
      <c r="E1107" s="2749"/>
      <c r="F1107" s="2797"/>
      <c r="G1107" s="2749"/>
      <c r="H1107" s="2749"/>
      <c r="I1107" s="2749"/>
      <c r="J1107" s="2749"/>
      <c r="K1107" s="2749"/>
      <c r="L1107" s="2749"/>
      <c r="M1107" s="2749"/>
      <c r="N1107" s="2749"/>
      <c r="O1107" s="2749"/>
      <c r="P1107" s="2749"/>
      <c r="Q1107" s="2749"/>
      <c r="R1107" s="2749"/>
    </row>
    <row r="1108" spans="5:18">
      <c r="E1108" s="2749"/>
      <c r="F1108" s="2797"/>
      <c r="G1108" s="2749"/>
      <c r="H1108" s="2749"/>
      <c r="I1108" s="2749"/>
      <c r="J1108" s="2749"/>
      <c r="K1108" s="2749"/>
      <c r="L1108" s="2749"/>
      <c r="M1108" s="2749"/>
      <c r="N1108" s="2749"/>
      <c r="O1108" s="2749"/>
      <c r="P1108" s="2749"/>
      <c r="Q1108" s="2749"/>
      <c r="R1108" s="2749"/>
    </row>
    <row r="1109" spans="5:18">
      <c r="E1109" s="2749"/>
      <c r="F1109" s="2797"/>
      <c r="G1109" s="2749"/>
      <c r="H1109" s="2749"/>
      <c r="I1109" s="2749"/>
      <c r="J1109" s="2749"/>
      <c r="K1109" s="2749"/>
      <c r="L1109" s="2749"/>
      <c r="M1109" s="2749"/>
      <c r="N1109" s="2749"/>
      <c r="O1109" s="2749"/>
      <c r="P1109" s="2749"/>
      <c r="Q1109" s="2749"/>
      <c r="R1109" s="2749"/>
    </row>
    <row r="1110" spans="5:18">
      <c r="E1110" s="2749"/>
      <c r="F1110" s="2797"/>
      <c r="G1110" s="2749"/>
      <c r="H1110" s="2749"/>
      <c r="I1110" s="2749"/>
      <c r="J1110" s="2749"/>
      <c r="K1110" s="2749"/>
      <c r="L1110" s="2749"/>
      <c r="M1110" s="2749"/>
      <c r="N1110" s="2749"/>
      <c r="O1110" s="2749"/>
      <c r="P1110" s="2749"/>
      <c r="Q1110" s="2749"/>
      <c r="R1110" s="2749"/>
    </row>
    <row r="1111" spans="5:18">
      <c r="E1111" s="2749"/>
      <c r="F1111" s="2797"/>
      <c r="G1111" s="2749"/>
      <c r="H1111" s="2749"/>
      <c r="I1111" s="2749"/>
      <c r="J1111" s="2749"/>
      <c r="K1111" s="2749"/>
      <c r="L1111" s="2749"/>
      <c r="M1111" s="2749"/>
      <c r="N1111" s="2749"/>
      <c r="O1111" s="2749"/>
      <c r="P1111" s="2749"/>
      <c r="Q1111" s="2749"/>
      <c r="R1111" s="2749"/>
    </row>
    <row r="1112" spans="5:18">
      <c r="E1112" s="2749"/>
      <c r="F1112" s="2797"/>
      <c r="G1112" s="2749"/>
      <c r="H1112" s="2749"/>
      <c r="I1112" s="2749"/>
      <c r="J1112" s="2749"/>
      <c r="K1112" s="2749"/>
      <c r="L1112" s="2749"/>
      <c r="M1112" s="2749"/>
      <c r="N1112" s="2749"/>
      <c r="O1112" s="2749"/>
      <c r="P1112" s="2749"/>
      <c r="Q1112" s="2749"/>
      <c r="R1112" s="2749"/>
    </row>
    <row r="1113" spans="5:18">
      <c r="E1113" s="2749"/>
      <c r="F1113" s="2797"/>
      <c r="G1113" s="2749"/>
      <c r="H1113" s="2749"/>
      <c r="I1113" s="2749"/>
      <c r="J1113" s="2749"/>
      <c r="K1113" s="2749"/>
      <c r="L1113" s="2749"/>
      <c r="M1113" s="2749"/>
      <c r="N1113" s="2749"/>
      <c r="O1113" s="2749"/>
      <c r="P1113" s="2749"/>
      <c r="Q1113" s="2749"/>
      <c r="R1113" s="2749"/>
    </row>
    <row r="1114" spans="5:18">
      <c r="E1114" s="2749"/>
      <c r="F1114" s="2797"/>
      <c r="G1114" s="2749"/>
      <c r="H1114" s="2749"/>
      <c r="I1114" s="2749"/>
      <c r="J1114" s="2749"/>
      <c r="K1114" s="2749"/>
      <c r="L1114" s="2749"/>
      <c r="M1114" s="2749"/>
      <c r="N1114" s="2749"/>
      <c r="O1114" s="2749"/>
      <c r="P1114" s="2749"/>
      <c r="Q1114" s="2749"/>
      <c r="R1114" s="2749"/>
    </row>
    <row r="1115" spans="5:18">
      <c r="E1115" s="2749"/>
      <c r="F1115" s="2797"/>
      <c r="G1115" s="2749"/>
      <c r="H1115" s="2749"/>
      <c r="I1115" s="2749"/>
      <c r="J1115" s="2749"/>
      <c r="K1115" s="2749"/>
      <c r="L1115" s="2749"/>
      <c r="M1115" s="2749"/>
      <c r="N1115" s="2749"/>
      <c r="O1115" s="2749"/>
      <c r="P1115" s="2749"/>
      <c r="Q1115" s="2749"/>
      <c r="R1115" s="2749"/>
    </row>
    <row r="1116" spans="5:18">
      <c r="E1116" s="2749"/>
      <c r="F1116" s="2797"/>
      <c r="G1116" s="2749"/>
      <c r="H1116" s="2749"/>
      <c r="I1116" s="2749"/>
      <c r="J1116" s="2749"/>
      <c r="K1116" s="2749"/>
      <c r="L1116" s="2749"/>
      <c r="M1116" s="2749"/>
      <c r="N1116" s="2749"/>
      <c r="O1116" s="2749"/>
      <c r="P1116" s="2749"/>
      <c r="Q1116" s="2749"/>
      <c r="R1116" s="2749"/>
    </row>
    <row r="1117" spans="5:18">
      <c r="E1117" s="2749"/>
      <c r="F1117" s="2797"/>
      <c r="G1117" s="2749"/>
      <c r="H1117" s="2749"/>
      <c r="I1117" s="2749"/>
      <c r="J1117" s="2749"/>
      <c r="K1117" s="2749"/>
      <c r="L1117" s="2749"/>
      <c r="M1117" s="2749"/>
      <c r="N1117" s="2749"/>
      <c r="O1117" s="2749"/>
      <c r="P1117" s="2749"/>
      <c r="Q1117" s="2749"/>
      <c r="R1117" s="2749"/>
    </row>
    <row r="1118" spans="5:18">
      <c r="E1118" s="2749"/>
      <c r="F1118" s="2797"/>
      <c r="G1118" s="2749"/>
      <c r="H1118" s="2749"/>
      <c r="I1118" s="2749"/>
      <c r="J1118" s="2749"/>
      <c r="K1118" s="2749"/>
      <c r="L1118" s="2749"/>
      <c r="M1118" s="2749"/>
      <c r="N1118" s="2749"/>
      <c r="O1118" s="2749"/>
      <c r="P1118" s="2749"/>
      <c r="Q1118" s="2749"/>
      <c r="R1118" s="2749"/>
    </row>
    <row r="1119" spans="5:18">
      <c r="E1119" s="2749"/>
      <c r="F1119" s="2797"/>
      <c r="G1119" s="2749"/>
      <c r="H1119" s="2749"/>
      <c r="I1119" s="2749"/>
      <c r="J1119" s="2749"/>
      <c r="K1119" s="2749"/>
      <c r="L1119" s="2749"/>
      <c r="M1119" s="2749"/>
      <c r="N1119" s="2749"/>
      <c r="O1119" s="2749"/>
      <c r="P1119" s="2749"/>
      <c r="Q1119" s="2749"/>
      <c r="R1119" s="2749"/>
    </row>
    <row r="1120" spans="5:18">
      <c r="E1120" s="2749"/>
      <c r="F1120" s="2797"/>
      <c r="G1120" s="2749"/>
      <c r="H1120" s="2749"/>
      <c r="I1120" s="2749"/>
      <c r="J1120" s="2749"/>
      <c r="K1120" s="2749"/>
      <c r="L1120" s="2749"/>
      <c r="M1120" s="2749"/>
      <c r="N1120" s="2749"/>
      <c r="O1120" s="2749"/>
      <c r="P1120" s="2749"/>
      <c r="Q1120" s="2749"/>
      <c r="R1120" s="2749"/>
    </row>
    <row r="1121" spans="5:18">
      <c r="E1121" s="2749"/>
      <c r="F1121" s="2797"/>
      <c r="G1121" s="2749"/>
      <c r="H1121" s="2749"/>
      <c r="I1121" s="2749"/>
      <c r="J1121" s="2749"/>
      <c r="K1121" s="2749"/>
      <c r="L1121" s="2749"/>
      <c r="M1121" s="2749"/>
      <c r="N1121" s="2749"/>
      <c r="O1121" s="2749"/>
      <c r="P1121" s="2749"/>
      <c r="Q1121" s="2749"/>
      <c r="R1121" s="2749"/>
    </row>
    <row r="1122" spans="5:18">
      <c r="E1122" s="2749"/>
      <c r="F1122" s="2797"/>
      <c r="G1122" s="2749"/>
      <c r="H1122" s="2749"/>
      <c r="I1122" s="2749"/>
      <c r="J1122" s="2749"/>
      <c r="K1122" s="2749"/>
      <c r="L1122" s="2749"/>
      <c r="M1122" s="2749"/>
      <c r="N1122" s="2749"/>
      <c r="O1122" s="2749"/>
      <c r="P1122" s="2749"/>
      <c r="Q1122" s="2749"/>
      <c r="R1122" s="2749"/>
    </row>
    <row r="1123" spans="5:18">
      <c r="E1123" s="2749"/>
      <c r="F1123" s="2797"/>
      <c r="G1123" s="2749"/>
      <c r="H1123" s="2749"/>
      <c r="I1123" s="2749"/>
      <c r="J1123" s="2749"/>
      <c r="K1123" s="2749"/>
      <c r="L1123" s="2749"/>
      <c r="M1123" s="2749"/>
      <c r="N1123" s="2749"/>
      <c r="O1123" s="2749"/>
      <c r="P1123" s="2749"/>
      <c r="Q1123" s="2749"/>
      <c r="R1123" s="2749"/>
    </row>
    <row r="1124" spans="5:18">
      <c r="E1124" s="2749"/>
      <c r="F1124" s="2797"/>
      <c r="G1124" s="2749"/>
      <c r="H1124" s="2749"/>
      <c r="I1124" s="2749"/>
      <c r="J1124" s="2749"/>
      <c r="K1124" s="2749"/>
      <c r="L1124" s="2749"/>
      <c r="M1124" s="2749"/>
      <c r="N1124" s="2749"/>
      <c r="O1124" s="2749"/>
      <c r="P1124" s="2749"/>
      <c r="Q1124" s="2749"/>
      <c r="R1124" s="2749"/>
    </row>
    <row r="1125" spans="5:18">
      <c r="E1125" s="2749"/>
      <c r="F1125" s="2797"/>
      <c r="G1125" s="2749"/>
      <c r="H1125" s="2749"/>
      <c r="I1125" s="2749"/>
      <c r="J1125" s="2749"/>
      <c r="K1125" s="2749"/>
      <c r="L1125" s="2749"/>
      <c r="M1125" s="2749"/>
      <c r="N1125" s="2749"/>
      <c r="O1125" s="2749"/>
      <c r="P1125" s="2749"/>
      <c r="Q1125" s="2749"/>
      <c r="R1125" s="2749"/>
    </row>
    <row r="1126" spans="5:18">
      <c r="E1126" s="2749"/>
      <c r="F1126" s="2797"/>
      <c r="G1126" s="2749"/>
      <c r="H1126" s="2749"/>
      <c r="I1126" s="2749"/>
      <c r="J1126" s="2749"/>
      <c r="K1126" s="2749"/>
      <c r="L1126" s="2749"/>
      <c r="M1126" s="2749"/>
      <c r="N1126" s="2749"/>
      <c r="O1126" s="2749"/>
      <c r="P1126" s="2749"/>
      <c r="Q1126" s="2749"/>
      <c r="R1126" s="2749"/>
    </row>
    <row r="1127" spans="5:18">
      <c r="E1127" s="2749"/>
      <c r="F1127" s="2797"/>
      <c r="G1127" s="2749"/>
      <c r="H1127" s="2749"/>
      <c r="I1127" s="2749"/>
      <c r="J1127" s="2749"/>
      <c r="K1127" s="2749"/>
      <c r="L1127" s="2749"/>
      <c r="M1127" s="2749"/>
      <c r="N1127" s="2749"/>
      <c r="O1127" s="2749"/>
      <c r="P1127" s="2749"/>
      <c r="Q1127" s="2749"/>
      <c r="R1127" s="2749"/>
    </row>
    <row r="1128" spans="5:18">
      <c r="E1128" s="2749"/>
      <c r="F1128" s="2797"/>
      <c r="G1128" s="2749"/>
      <c r="H1128" s="2749"/>
      <c r="I1128" s="2749"/>
      <c r="J1128" s="2749"/>
      <c r="K1128" s="2749"/>
      <c r="L1128" s="2749"/>
      <c r="M1128" s="2749"/>
      <c r="N1128" s="2749"/>
      <c r="O1128" s="2749"/>
      <c r="P1128" s="2749"/>
      <c r="Q1128" s="2749"/>
      <c r="R1128" s="2749"/>
    </row>
    <row r="1129" spans="5:18">
      <c r="E1129" s="2749"/>
      <c r="F1129" s="2797"/>
      <c r="G1129" s="2749"/>
      <c r="H1129" s="2749"/>
      <c r="I1129" s="2749"/>
      <c r="J1129" s="2749"/>
      <c r="K1129" s="2749"/>
      <c r="L1129" s="2749"/>
      <c r="M1129" s="2749"/>
      <c r="N1129" s="2749"/>
      <c r="O1129" s="2749"/>
      <c r="P1129" s="2749"/>
      <c r="Q1129" s="2749"/>
      <c r="R1129" s="2749"/>
    </row>
    <row r="1130" spans="5:18">
      <c r="E1130" s="2749"/>
      <c r="F1130" s="2797"/>
      <c r="G1130" s="2749"/>
      <c r="H1130" s="2749"/>
      <c r="I1130" s="2749"/>
      <c r="J1130" s="2749"/>
      <c r="K1130" s="2749"/>
      <c r="L1130" s="2749"/>
      <c r="M1130" s="2749"/>
      <c r="N1130" s="2749"/>
      <c r="O1130" s="2749"/>
      <c r="P1130" s="2749"/>
      <c r="Q1130" s="2749"/>
      <c r="R1130" s="2749"/>
    </row>
    <row r="1131" spans="5:18">
      <c r="E1131" s="2749"/>
      <c r="F1131" s="2797"/>
      <c r="G1131" s="2749"/>
      <c r="H1131" s="2749"/>
      <c r="I1131" s="2749"/>
      <c r="J1131" s="2749"/>
      <c r="K1131" s="2749"/>
      <c r="L1131" s="2749"/>
      <c r="M1131" s="2749"/>
      <c r="N1131" s="2749"/>
      <c r="O1131" s="2749"/>
      <c r="P1131" s="2749"/>
      <c r="Q1131" s="2749"/>
      <c r="R1131" s="2749"/>
    </row>
    <row r="1132" spans="5:18">
      <c r="E1132" s="2749"/>
      <c r="F1132" s="2797"/>
      <c r="G1132" s="2749"/>
      <c r="H1132" s="2749"/>
      <c r="I1132" s="2749"/>
      <c r="J1132" s="2749"/>
      <c r="K1132" s="2749"/>
      <c r="L1132" s="2749"/>
      <c r="M1132" s="2749"/>
      <c r="N1132" s="2749"/>
      <c r="O1132" s="2749"/>
      <c r="P1132" s="2749"/>
      <c r="Q1132" s="2749"/>
      <c r="R1132" s="2749"/>
    </row>
    <row r="1133" spans="5:18">
      <c r="E1133" s="2749"/>
      <c r="F1133" s="2797"/>
      <c r="G1133" s="2749"/>
      <c r="H1133" s="2749"/>
      <c r="I1133" s="2749"/>
      <c r="J1133" s="2749"/>
      <c r="K1133" s="2749"/>
      <c r="L1133" s="2749"/>
      <c r="M1133" s="2749"/>
      <c r="N1133" s="2749"/>
      <c r="O1133" s="2749"/>
      <c r="P1133" s="2749"/>
      <c r="Q1133" s="2749"/>
      <c r="R1133" s="2749"/>
    </row>
    <row r="1134" spans="5:18">
      <c r="E1134" s="2749"/>
      <c r="F1134" s="2797"/>
      <c r="G1134" s="2749"/>
      <c r="H1134" s="2749"/>
      <c r="I1134" s="2749"/>
      <c r="J1134" s="2749"/>
      <c r="K1134" s="2749"/>
      <c r="L1134" s="2749"/>
      <c r="M1134" s="2749"/>
      <c r="N1134" s="2749"/>
      <c r="O1134" s="2749"/>
      <c r="P1134" s="2749"/>
      <c r="Q1134" s="2749"/>
      <c r="R1134" s="2749"/>
    </row>
    <row r="1135" spans="5:18">
      <c r="E1135" s="2749"/>
      <c r="F1135" s="2797"/>
      <c r="G1135" s="2749"/>
      <c r="H1135" s="2749"/>
      <c r="I1135" s="2749"/>
      <c r="J1135" s="2749"/>
      <c r="K1135" s="2749"/>
      <c r="L1135" s="2749"/>
      <c r="M1135" s="2749"/>
      <c r="N1135" s="2749"/>
      <c r="O1135" s="2749"/>
      <c r="P1135" s="2749"/>
      <c r="Q1135" s="2749"/>
      <c r="R1135" s="2749"/>
    </row>
    <row r="1136" spans="5:18">
      <c r="E1136" s="2749"/>
      <c r="F1136" s="2797"/>
      <c r="G1136" s="2749"/>
      <c r="H1136" s="2749"/>
      <c r="I1136" s="2749"/>
      <c r="J1136" s="2749"/>
      <c r="K1136" s="2749"/>
      <c r="L1136" s="2749"/>
      <c r="M1136" s="2749"/>
      <c r="N1136" s="2749"/>
      <c r="O1136" s="2749"/>
      <c r="P1136" s="2749"/>
      <c r="Q1136" s="2749"/>
      <c r="R1136" s="2749"/>
    </row>
    <row r="1137" spans="5:18">
      <c r="E1137" s="2749"/>
      <c r="F1137" s="2797"/>
      <c r="G1137" s="2749"/>
      <c r="H1137" s="2749"/>
      <c r="I1137" s="2749"/>
      <c r="J1137" s="2749"/>
      <c r="K1137" s="2749"/>
      <c r="L1137" s="2749"/>
      <c r="M1137" s="2749"/>
      <c r="N1137" s="2749"/>
      <c r="O1137" s="2749"/>
      <c r="P1137" s="2749"/>
      <c r="Q1137" s="2749"/>
      <c r="R1137" s="2749"/>
    </row>
    <row r="1138" spans="5:18">
      <c r="E1138" s="2749"/>
      <c r="F1138" s="2797"/>
      <c r="G1138" s="2749"/>
      <c r="H1138" s="2749"/>
      <c r="I1138" s="2749"/>
      <c r="J1138" s="2749"/>
      <c r="K1138" s="2749"/>
      <c r="L1138" s="2749"/>
      <c r="M1138" s="2749"/>
      <c r="N1138" s="2749"/>
      <c r="O1138" s="2749"/>
      <c r="P1138" s="2749"/>
      <c r="Q1138" s="2749"/>
      <c r="R1138" s="2749"/>
    </row>
    <row r="1139" spans="5:18">
      <c r="E1139" s="2749"/>
      <c r="F1139" s="2797"/>
      <c r="G1139" s="2749"/>
      <c r="H1139" s="2749"/>
      <c r="I1139" s="2749"/>
      <c r="J1139" s="2749"/>
      <c r="K1139" s="2749"/>
      <c r="L1139" s="2749"/>
      <c r="M1139" s="2749"/>
      <c r="N1139" s="2749"/>
      <c r="O1139" s="2749"/>
      <c r="P1139" s="2749"/>
      <c r="Q1139" s="2749"/>
      <c r="R1139" s="2749"/>
    </row>
    <row r="1140" spans="5:18">
      <c r="E1140" s="2749"/>
      <c r="F1140" s="2797"/>
      <c r="G1140" s="2749"/>
      <c r="H1140" s="2749"/>
      <c r="I1140" s="2749"/>
      <c r="J1140" s="2749"/>
      <c r="K1140" s="2749"/>
      <c r="L1140" s="2749"/>
      <c r="M1140" s="2749"/>
      <c r="N1140" s="2749"/>
      <c r="O1140" s="2749"/>
      <c r="P1140" s="2749"/>
      <c r="Q1140" s="2749"/>
      <c r="R1140" s="2749"/>
    </row>
    <row r="1141" spans="5:18">
      <c r="E1141" s="2749"/>
      <c r="F1141" s="2797"/>
      <c r="G1141" s="2749"/>
      <c r="H1141" s="2749"/>
      <c r="I1141" s="2749"/>
      <c r="J1141" s="2749"/>
      <c r="K1141" s="2749"/>
      <c r="L1141" s="2749"/>
      <c r="M1141" s="2749"/>
      <c r="N1141" s="2749"/>
      <c r="O1141" s="2749"/>
      <c r="P1141" s="2749"/>
      <c r="Q1141" s="2749"/>
      <c r="R1141" s="2749"/>
    </row>
    <row r="1142" spans="5:18">
      <c r="E1142" s="2749"/>
      <c r="F1142" s="2797"/>
      <c r="G1142" s="2749"/>
      <c r="H1142" s="2749"/>
      <c r="I1142" s="2749"/>
      <c r="J1142" s="2749"/>
      <c r="K1142" s="2749"/>
      <c r="L1142" s="2749"/>
      <c r="M1142" s="2749"/>
      <c r="N1142" s="2749"/>
      <c r="O1142" s="2749"/>
      <c r="P1142" s="2749"/>
      <c r="Q1142" s="2749"/>
      <c r="R1142" s="2749"/>
    </row>
    <row r="1143" spans="5:18">
      <c r="E1143" s="2749"/>
      <c r="F1143" s="2797"/>
      <c r="G1143" s="2749"/>
      <c r="H1143" s="2749"/>
      <c r="I1143" s="2749"/>
      <c r="J1143" s="2749"/>
      <c r="K1143" s="2749"/>
      <c r="L1143" s="2749"/>
      <c r="M1143" s="2749"/>
      <c r="N1143" s="2749"/>
      <c r="O1143" s="2749"/>
      <c r="P1143" s="2749"/>
      <c r="Q1143" s="2749"/>
      <c r="R1143" s="2749"/>
    </row>
    <row r="1144" spans="5:18">
      <c r="E1144" s="2749"/>
      <c r="F1144" s="2797"/>
      <c r="G1144" s="2749"/>
      <c r="H1144" s="2749"/>
      <c r="I1144" s="2749"/>
      <c r="J1144" s="2749"/>
      <c r="K1144" s="2749"/>
      <c r="L1144" s="2749"/>
      <c r="M1144" s="2749"/>
      <c r="N1144" s="2749"/>
      <c r="O1144" s="2749"/>
      <c r="P1144" s="2749"/>
      <c r="Q1144" s="2749"/>
      <c r="R1144" s="2749"/>
    </row>
    <row r="1145" spans="5:18">
      <c r="E1145" s="2749"/>
      <c r="F1145" s="2797"/>
      <c r="G1145" s="2749"/>
      <c r="H1145" s="2749"/>
      <c r="I1145" s="2749"/>
      <c r="J1145" s="2749"/>
      <c r="K1145" s="2749"/>
      <c r="L1145" s="2749"/>
      <c r="M1145" s="2749"/>
      <c r="N1145" s="2749"/>
      <c r="O1145" s="2749"/>
      <c r="P1145" s="2749"/>
      <c r="Q1145" s="2749"/>
      <c r="R1145" s="2749"/>
    </row>
    <row r="1146" spans="5:18">
      <c r="E1146" s="2749"/>
      <c r="F1146" s="2797"/>
      <c r="G1146" s="2749"/>
      <c r="H1146" s="2749"/>
      <c r="I1146" s="2749"/>
      <c r="J1146" s="2749"/>
      <c r="K1146" s="2749"/>
      <c r="L1146" s="2749"/>
      <c r="M1146" s="2749"/>
      <c r="N1146" s="2749"/>
      <c r="O1146" s="2749"/>
      <c r="P1146" s="2749"/>
      <c r="Q1146" s="2749"/>
      <c r="R1146" s="2749"/>
    </row>
    <row r="1147" spans="5:18">
      <c r="E1147" s="2749"/>
      <c r="F1147" s="2797"/>
      <c r="G1147" s="2749"/>
      <c r="H1147" s="2749"/>
      <c r="I1147" s="2749"/>
      <c r="J1147" s="2749"/>
      <c r="K1147" s="2749"/>
      <c r="L1147" s="2749"/>
      <c r="M1147" s="2749"/>
      <c r="N1147" s="2749"/>
      <c r="O1147" s="2749"/>
      <c r="P1147" s="2749"/>
      <c r="Q1147" s="2749"/>
      <c r="R1147" s="2749"/>
    </row>
    <row r="1148" spans="5:18">
      <c r="E1148" s="2749"/>
      <c r="F1148" s="2797"/>
      <c r="G1148" s="2749"/>
      <c r="H1148" s="2749"/>
      <c r="I1148" s="2749"/>
      <c r="J1148" s="2749"/>
      <c r="K1148" s="2749"/>
      <c r="L1148" s="2749"/>
      <c r="M1148" s="2749"/>
      <c r="N1148" s="2749"/>
      <c r="O1148" s="2749"/>
      <c r="P1148" s="2749"/>
      <c r="Q1148" s="2749"/>
      <c r="R1148" s="2749"/>
    </row>
    <row r="1149" spans="5:18">
      <c r="E1149" s="2749"/>
      <c r="F1149" s="2797"/>
      <c r="G1149" s="2749"/>
      <c r="H1149" s="2749"/>
      <c r="I1149" s="2749"/>
      <c r="J1149" s="2749"/>
      <c r="K1149" s="2749"/>
      <c r="L1149" s="2749"/>
      <c r="M1149" s="2749"/>
      <c r="N1149" s="2749"/>
      <c r="O1149" s="2749"/>
      <c r="P1149" s="2749"/>
      <c r="Q1149" s="2749"/>
      <c r="R1149" s="2749"/>
    </row>
    <row r="1150" spans="5:18">
      <c r="E1150" s="2749"/>
      <c r="F1150" s="2797"/>
      <c r="G1150" s="2749"/>
      <c r="H1150" s="2749"/>
      <c r="I1150" s="2749"/>
      <c r="J1150" s="2749"/>
      <c r="K1150" s="2749"/>
      <c r="L1150" s="2749"/>
      <c r="M1150" s="2749"/>
      <c r="N1150" s="2749"/>
      <c r="O1150" s="2749"/>
      <c r="P1150" s="2749"/>
      <c r="Q1150" s="2749"/>
      <c r="R1150" s="2749"/>
    </row>
    <row r="1151" spans="5:18">
      <c r="E1151" s="2749"/>
      <c r="F1151" s="2797"/>
      <c r="G1151" s="2749"/>
      <c r="H1151" s="2749"/>
      <c r="I1151" s="2749"/>
      <c r="J1151" s="2749"/>
      <c r="K1151" s="2749"/>
      <c r="L1151" s="2749"/>
      <c r="M1151" s="2749"/>
      <c r="N1151" s="2749"/>
      <c r="O1151" s="2749"/>
      <c r="P1151" s="2749"/>
      <c r="Q1151" s="2749"/>
      <c r="R1151" s="2749"/>
    </row>
    <row r="1152" spans="5:18">
      <c r="E1152" s="2749"/>
      <c r="F1152" s="2797"/>
      <c r="G1152" s="2749"/>
      <c r="H1152" s="2749"/>
      <c r="I1152" s="2749"/>
      <c r="J1152" s="2749"/>
      <c r="K1152" s="2749"/>
      <c r="L1152" s="2749"/>
      <c r="M1152" s="2749"/>
      <c r="N1152" s="2749"/>
      <c r="O1152" s="2749"/>
      <c r="P1152" s="2749"/>
      <c r="Q1152" s="2749"/>
      <c r="R1152" s="2749"/>
    </row>
    <row r="1153" spans="5:18">
      <c r="E1153" s="2749"/>
      <c r="F1153" s="2797"/>
      <c r="G1153" s="2749"/>
      <c r="H1153" s="2749"/>
      <c r="I1153" s="2749"/>
      <c r="J1153" s="2749"/>
      <c r="K1153" s="2749"/>
      <c r="L1153" s="2749"/>
      <c r="M1153" s="2749"/>
      <c r="N1153" s="2749"/>
      <c r="O1153" s="2749"/>
      <c r="P1153" s="2749"/>
      <c r="Q1153" s="2749"/>
      <c r="R1153" s="2749"/>
    </row>
    <row r="1154" spans="5:18">
      <c r="E1154" s="2749"/>
      <c r="F1154" s="2797"/>
      <c r="G1154" s="2749"/>
      <c r="H1154" s="2749"/>
      <c r="I1154" s="2749"/>
      <c r="J1154" s="2749"/>
      <c r="K1154" s="2749"/>
      <c r="L1154" s="2749"/>
      <c r="M1154" s="2749"/>
      <c r="N1154" s="2749"/>
      <c r="O1154" s="2749"/>
      <c r="P1154" s="2749"/>
      <c r="Q1154" s="2749"/>
      <c r="R1154" s="2749"/>
    </row>
    <row r="1155" spans="5:18">
      <c r="E1155" s="2749"/>
      <c r="F1155" s="2797"/>
      <c r="G1155" s="2749"/>
      <c r="H1155" s="2749"/>
      <c r="I1155" s="2749"/>
      <c r="J1155" s="2749"/>
      <c r="K1155" s="2749"/>
      <c r="L1155" s="2749"/>
      <c r="M1155" s="2749"/>
      <c r="N1155" s="2749"/>
      <c r="O1155" s="2749"/>
      <c r="P1155" s="2749"/>
      <c r="Q1155" s="2749"/>
      <c r="R1155" s="2749"/>
    </row>
    <row r="1156" spans="5:18">
      <c r="E1156" s="2749"/>
      <c r="F1156" s="2797"/>
      <c r="G1156" s="2749"/>
      <c r="H1156" s="2749"/>
      <c r="I1156" s="2749"/>
      <c r="J1156" s="2749"/>
      <c r="K1156" s="2749"/>
      <c r="L1156" s="2749"/>
      <c r="M1156" s="2749"/>
      <c r="N1156" s="2749"/>
      <c r="O1156" s="2749"/>
      <c r="P1156" s="2749"/>
      <c r="Q1156" s="2749"/>
      <c r="R1156" s="2749"/>
    </row>
    <row r="1157" spans="5:18">
      <c r="E1157" s="2749"/>
      <c r="F1157" s="2797"/>
      <c r="G1157" s="2749"/>
      <c r="H1157" s="2749"/>
      <c r="I1157" s="2749"/>
      <c r="J1157" s="2749"/>
      <c r="K1157" s="2749"/>
      <c r="L1157" s="2749"/>
      <c r="M1157" s="2749"/>
      <c r="N1157" s="2749"/>
      <c r="O1157" s="2749"/>
      <c r="P1157" s="2749"/>
      <c r="Q1157" s="2749"/>
      <c r="R1157" s="2749"/>
    </row>
    <row r="1158" spans="5:18">
      <c r="E1158" s="2749"/>
      <c r="F1158" s="2797"/>
      <c r="G1158" s="2749"/>
      <c r="H1158" s="2749"/>
      <c r="I1158" s="2749"/>
      <c r="J1158" s="2749"/>
      <c r="K1158" s="2749"/>
      <c r="L1158" s="2749"/>
      <c r="M1158" s="2749"/>
      <c r="N1158" s="2749"/>
      <c r="O1158" s="2749"/>
      <c r="P1158" s="2749"/>
      <c r="Q1158" s="2749"/>
      <c r="R1158" s="2749"/>
    </row>
    <row r="1159" spans="5:18">
      <c r="E1159" s="2749"/>
      <c r="F1159" s="2797"/>
      <c r="G1159" s="2749"/>
      <c r="H1159" s="2749"/>
      <c r="I1159" s="2749"/>
      <c r="J1159" s="2749"/>
      <c r="K1159" s="2749"/>
      <c r="L1159" s="2749"/>
      <c r="M1159" s="2749"/>
      <c r="N1159" s="2749"/>
      <c r="O1159" s="2749"/>
      <c r="P1159" s="2749"/>
      <c r="Q1159" s="2749"/>
      <c r="R1159" s="2749"/>
    </row>
    <row r="1160" spans="5:18">
      <c r="E1160" s="2749"/>
      <c r="F1160" s="2797"/>
      <c r="G1160" s="2749"/>
      <c r="H1160" s="2749"/>
      <c r="I1160" s="2749"/>
      <c r="J1160" s="2749"/>
      <c r="K1160" s="2749"/>
      <c r="L1160" s="2749"/>
      <c r="M1160" s="2749"/>
      <c r="N1160" s="2749"/>
      <c r="O1160" s="2749"/>
      <c r="P1160" s="2749"/>
      <c r="Q1160" s="2749"/>
      <c r="R1160" s="2749"/>
    </row>
    <row r="1161" spans="5:18">
      <c r="E1161" s="2749"/>
      <c r="F1161" s="2797"/>
      <c r="G1161" s="2749"/>
      <c r="H1161" s="2749"/>
      <c r="I1161" s="2749"/>
      <c r="J1161" s="2749"/>
      <c r="K1161" s="2749"/>
      <c r="L1161" s="2749"/>
      <c r="M1161" s="2749"/>
      <c r="N1161" s="2749"/>
      <c r="O1161" s="2749"/>
      <c r="P1161" s="2749"/>
      <c r="Q1161" s="2749"/>
      <c r="R1161" s="2749"/>
    </row>
    <row r="1162" spans="5:18">
      <c r="E1162" s="2749"/>
      <c r="F1162" s="2797"/>
      <c r="G1162" s="2749"/>
      <c r="H1162" s="2749"/>
      <c r="I1162" s="2749"/>
      <c r="J1162" s="2749"/>
      <c r="K1162" s="2749"/>
      <c r="L1162" s="2749"/>
      <c r="M1162" s="2749"/>
      <c r="N1162" s="2749"/>
      <c r="O1162" s="2749"/>
      <c r="P1162" s="2749"/>
      <c r="Q1162" s="2749"/>
      <c r="R1162" s="2749"/>
    </row>
    <row r="1163" spans="5:18">
      <c r="E1163" s="2749"/>
      <c r="F1163" s="2797"/>
      <c r="G1163" s="2749"/>
      <c r="H1163" s="2749"/>
      <c r="I1163" s="2749"/>
      <c r="J1163" s="2749"/>
      <c r="K1163" s="2749"/>
      <c r="L1163" s="2749"/>
      <c r="M1163" s="2749"/>
      <c r="N1163" s="2749"/>
      <c r="O1163" s="2749"/>
      <c r="P1163" s="2749"/>
      <c r="Q1163" s="2749"/>
      <c r="R1163" s="2749"/>
    </row>
    <row r="1164" spans="5:18">
      <c r="E1164" s="2749"/>
      <c r="F1164" s="2797"/>
      <c r="G1164" s="2749"/>
      <c r="H1164" s="2749"/>
      <c r="I1164" s="2749"/>
      <c r="J1164" s="2749"/>
      <c r="K1164" s="2749"/>
      <c r="L1164" s="2749"/>
      <c r="M1164" s="2749"/>
      <c r="N1164" s="2749"/>
      <c r="O1164" s="2749"/>
      <c r="P1164" s="2749"/>
      <c r="Q1164" s="2749"/>
      <c r="R1164" s="2749"/>
    </row>
    <row r="1165" spans="5:18">
      <c r="E1165" s="2749"/>
      <c r="F1165" s="2797"/>
      <c r="G1165" s="2749"/>
      <c r="H1165" s="2749"/>
      <c r="I1165" s="2749"/>
      <c r="J1165" s="2749"/>
      <c r="K1165" s="2749"/>
      <c r="L1165" s="2749"/>
      <c r="M1165" s="2749"/>
      <c r="N1165" s="2749"/>
      <c r="O1165" s="2749"/>
      <c r="P1165" s="2749"/>
      <c r="Q1165" s="2749"/>
      <c r="R1165" s="2749"/>
    </row>
    <row r="1166" spans="5:18">
      <c r="E1166" s="2749"/>
      <c r="F1166" s="2797"/>
      <c r="G1166" s="2749"/>
      <c r="H1166" s="2749"/>
      <c r="I1166" s="2749"/>
      <c r="J1166" s="2749"/>
      <c r="K1166" s="2749"/>
      <c r="L1166" s="2749"/>
      <c r="M1166" s="2749"/>
      <c r="N1166" s="2749"/>
      <c r="O1166" s="2749"/>
      <c r="P1166" s="2749"/>
      <c r="Q1166" s="2749"/>
      <c r="R1166" s="2749"/>
    </row>
    <row r="1167" spans="5:18">
      <c r="E1167" s="2749"/>
      <c r="F1167" s="2797"/>
      <c r="G1167" s="2749"/>
      <c r="H1167" s="2749"/>
      <c r="I1167" s="2749"/>
      <c r="J1167" s="2749"/>
      <c r="K1167" s="2749"/>
      <c r="L1167" s="2749"/>
      <c r="M1167" s="2749"/>
      <c r="N1167" s="2749"/>
      <c r="O1167" s="2749"/>
      <c r="P1167" s="2749"/>
      <c r="Q1167" s="2749"/>
      <c r="R1167" s="2749"/>
    </row>
    <row r="1168" spans="5:18">
      <c r="E1168" s="2749"/>
      <c r="F1168" s="2797"/>
      <c r="G1168" s="2749"/>
      <c r="H1168" s="2749"/>
      <c r="I1168" s="2749"/>
      <c r="J1168" s="2749"/>
      <c r="K1168" s="2749"/>
      <c r="L1168" s="2749"/>
      <c r="M1168" s="2749"/>
      <c r="N1168" s="2749"/>
      <c r="O1168" s="2749"/>
      <c r="P1168" s="2749"/>
      <c r="Q1168" s="2749"/>
      <c r="R1168" s="2749"/>
    </row>
    <row r="1169" spans="5:18">
      <c r="E1169" s="2749"/>
      <c r="F1169" s="2797"/>
      <c r="G1169" s="2749"/>
      <c r="H1169" s="2749"/>
      <c r="I1169" s="2749"/>
      <c r="J1169" s="2749"/>
      <c r="K1169" s="2749"/>
      <c r="L1169" s="2749"/>
      <c r="M1169" s="2749"/>
      <c r="N1169" s="2749"/>
      <c r="O1169" s="2749"/>
      <c r="P1169" s="2749"/>
      <c r="Q1169" s="2749"/>
      <c r="R1169" s="2749"/>
    </row>
    <row r="1170" spans="5:18">
      <c r="E1170" s="2749"/>
      <c r="F1170" s="2797"/>
      <c r="G1170" s="2749"/>
      <c r="H1170" s="2749"/>
      <c r="I1170" s="2749"/>
      <c r="J1170" s="2749"/>
      <c r="K1170" s="2749"/>
      <c r="L1170" s="2749"/>
      <c r="M1170" s="2749"/>
      <c r="N1170" s="2749"/>
      <c r="O1170" s="2749"/>
      <c r="P1170" s="2749"/>
      <c r="Q1170" s="2749"/>
      <c r="R1170" s="2749"/>
    </row>
    <row r="1171" spans="5:18">
      <c r="E1171" s="2749"/>
      <c r="F1171" s="2797"/>
      <c r="G1171" s="2749"/>
      <c r="H1171" s="2749"/>
      <c r="I1171" s="2749"/>
      <c r="J1171" s="2749"/>
      <c r="K1171" s="2749"/>
      <c r="L1171" s="2749"/>
      <c r="M1171" s="2749"/>
      <c r="N1171" s="2749"/>
      <c r="O1171" s="2749"/>
      <c r="P1171" s="2749"/>
      <c r="Q1171" s="2749"/>
      <c r="R1171" s="2749"/>
    </row>
    <row r="1172" spans="5:18">
      <c r="E1172" s="2749"/>
      <c r="F1172" s="2797"/>
      <c r="G1172" s="2749"/>
      <c r="H1172" s="2749"/>
      <c r="I1172" s="2749"/>
      <c r="J1172" s="2749"/>
      <c r="K1172" s="2749"/>
      <c r="L1172" s="2749"/>
      <c r="M1172" s="2749"/>
      <c r="N1172" s="2749"/>
      <c r="O1172" s="2749"/>
      <c r="P1172" s="2749"/>
      <c r="Q1172" s="2749"/>
      <c r="R1172" s="2749"/>
    </row>
    <row r="1173" spans="5:18">
      <c r="E1173" s="2749"/>
      <c r="F1173" s="2797"/>
      <c r="G1173" s="2749"/>
      <c r="H1173" s="2749"/>
      <c r="I1173" s="2749"/>
      <c r="J1173" s="2749"/>
      <c r="K1173" s="2749"/>
      <c r="L1173" s="2749"/>
      <c r="M1173" s="2749"/>
      <c r="N1173" s="2749"/>
      <c r="O1173" s="2749"/>
      <c r="P1173" s="2749"/>
      <c r="Q1173" s="2749"/>
      <c r="R1173" s="2749"/>
    </row>
    <row r="1174" spans="5:18">
      <c r="E1174" s="2749"/>
      <c r="F1174" s="2797"/>
      <c r="G1174" s="2749"/>
      <c r="H1174" s="2749"/>
      <c r="I1174" s="2749"/>
      <c r="J1174" s="2749"/>
      <c r="K1174" s="2749"/>
      <c r="L1174" s="2749"/>
      <c r="M1174" s="2749"/>
      <c r="N1174" s="2749"/>
      <c r="O1174" s="2749"/>
      <c r="P1174" s="2749"/>
      <c r="Q1174" s="2749"/>
      <c r="R1174" s="2749"/>
    </row>
    <row r="1175" spans="5:18">
      <c r="E1175" s="2749"/>
      <c r="F1175" s="2797"/>
      <c r="G1175" s="2749"/>
      <c r="H1175" s="2749"/>
      <c r="I1175" s="2749"/>
      <c r="J1175" s="2749"/>
      <c r="K1175" s="2749"/>
      <c r="L1175" s="2749"/>
      <c r="M1175" s="2749"/>
      <c r="N1175" s="2749"/>
      <c r="O1175" s="2749"/>
      <c r="P1175" s="2749"/>
      <c r="Q1175" s="2749"/>
      <c r="R1175" s="2749"/>
    </row>
    <row r="1176" spans="5:18">
      <c r="E1176" s="2749"/>
      <c r="F1176" s="2797"/>
      <c r="G1176" s="2749"/>
      <c r="H1176" s="2749"/>
      <c r="I1176" s="2749"/>
      <c r="J1176" s="2749"/>
      <c r="K1176" s="2749"/>
      <c r="L1176" s="2749"/>
      <c r="M1176" s="2749"/>
      <c r="N1176" s="2749"/>
      <c r="O1176" s="2749"/>
      <c r="P1176" s="2749"/>
      <c r="Q1176" s="2749"/>
      <c r="R1176" s="2749"/>
    </row>
    <row r="1177" spans="5:18">
      <c r="E1177" s="2749"/>
      <c r="F1177" s="2797"/>
      <c r="G1177" s="2749"/>
      <c r="H1177" s="2749"/>
      <c r="I1177" s="2749"/>
      <c r="J1177" s="2749"/>
      <c r="K1177" s="2749"/>
      <c r="L1177" s="2749"/>
      <c r="M1177" s="2749"/>
      <c r="N1177" s="2749"/>
      <c r="O1177" s="2749"/>
      <c r="P1177" s="2749"/>
      <c r="Q1177" s="2749"/>
      <c r="R1177" s="2749"/>
    </row>
    <row r="1178" spans="5:18">
      <c r="E1178" s="2749"/>
      <c r="F1178" s="2797"/>
      <c r="G1178" s="2749"/>
      <c r="H1178" s="2749"/>
      <c r="I1178" s="2749"/>
      <c r="J1178" s="2749"/>
      <c r="K1178" s="2749"/>
      <c r="L1178" s="2749"/>
      <c r="M1178" s="2749"/>
      <c r="N1178" s="2749"/>
      <c r="O1178" s="2749"/>
      <c r="P1178" s="2749"/>
      <c r="Q1178" s="2749"/>
      <c r="R1178" s="2749"/>
    </row>
    <row r="1179" spans="5:18">
      <c r="E1179" s="2749"/>
      <c r="F1179" s="2797"/>
      <c r="G1179" s="2749"/>
      <c r="H1179" s="2749"/>
      <c r="I1179" s="2749"/>
      <c r="J1179" s="2749"/>
      <c r="K1179" s="2749"/>
      <c r="L1179" s="2749"/>
      <c r="M1179" s="2749"/>
      <c r="N1179" s="2749"/>
      <c r="O1179" s="2749"/>
      <c r="P1179" s="2749"/>
      <c r="Q1179" s="2749"/>
      <c r="R1179" s="2749"/>
    </row>
    <row r="1180" spans="5:18">
      <c r="E1180" s="2749"/>
      <c r="F1180" s="2797"/>
      <c r="G1180" s="2749"/>
      <c r="H1180" s="2749"/>
      <c r="I1180" s="2749"/>
      <c r="J1180" s="2749"/>
      <c r="K1180" s="2749"/>
      <c r="L1180" s="2749"/>
      <c r="M1180" s="2749"/>
      <c r="N1180" s="2749"/>
      <c r="O1180" s="2749"/>
      <c r="P1180" s="2749"/>
      <c r="Q1180" s="2749"/>
      <c r="R1180" s="2749"/>
    </row>
    <row r="1181" spans="5:18">
      <c r="E1181" s="2749"/>
      <c r="F1181" s="2797"/>
      <c r="G1181" s="2749"/>
      <c r="H1181" s="2749"/>
      <c r="I1181" s="2749"/>
      <c r="J1181" s="2749"/>
      <c r="K1181" s="2749"/>
      <c r="L1181" s="2749"/>
      <c r="M1181" s="2749"/>
      <c r="N1181" s="2749"/>
      <c r="O1181" s="2749"/>
      <c r="P1181" s="2749"/>
      <c r="Q1181" s="2749"/>
      <c r="R1181" s="2749"/>
    </row>
    <row r="1182" spans="5:18">
      <c r="E1182" s="2749"/>
      <c r="F1182" s="2797"/>
      <c r="G1182" s="2749"/>
      <c r="H1182" s="2749"/>
      <c r="I1182" s="2749"/>
      <c r="J1182" s="2749"/>
      <c r="K1182" s="2749"/>
      <c r="L1182" s="2749"/>
      <c r="M1182" s="2749"/>
      <c r="N1182" s="2749"/>
      <c r="O1182" s="2749"/>
      <c r="P1182" s="2749"/>
      <c r="Q1182" s="2749"/>
      <c r="R1182" s="2749"/>
    </row>
    <row r="1183" spans="5:18">
      <c r="E1183" s="2749"/>
      <c r="F1183" s="2797"/>
      <c r="G1183" s="2749"/>
      <c r="H1183" s="2749"/>
      <c r="I1183" s="2749"/>
      <c r="J1183" s="2749"/>
      <c r="K1183" s="2749"/>
      <c r="L1183" s="2749"/>
      <c r="M1183" s="2749"/>
      <c r="N1183" s="2749"/>
      <c r="O1183" s="2749"/>
      <c r="P1183" s="2749"/>
      <c r="Q1183" s="2749"/>
      <c r="R1183" s="2749"/>
    </row>
    <row r="1184" spans="5:18">
      <c r="E1184" s="2749"/>
      <c r="F1184" s="2797"/>
      <c r="G1184" s="2749"/>
      <c r="H1184" s="2749"/>
      <c r="I1184" s="2749"/>
      <c r="J1184" s="2749"/>
      <c r="K1184" s="2749"/>
      <c r="L1184" s="2749"/>
      <c r="M1184" s="2749"/>
      <c r="N1184" s="2749"/>
      <c r="O1184" s="2749"/>
      <c r="P1184" s="2749"/>
      <c r="Q1184" s="2749"/>
      <c r="R1184" s="2749"/>
    </row>
    <row r="1185" spans="5:18">
      <c r="E1185" s="2749"/>
      <c r="F1185" s="2797"/>
      <c r="G1185" s="2749"/>
      <c r="H1185" s="2749"/>
      <c r="I1185" s="2749"/>
      <c r="J1185" s="2749"/>
      <c r="K1185" s="2749"/>
      <c r="L1185" s="2749"/>
      <c r="M1185" s="2749"/>
      <c r="N1185" s="2749"/>
      <c r="O1185" s="2749"/>
      <c r="P1185" s="2749"/>
      <c r="Q1185" s="2749"/>
      <c r="R1185" s="2749"/>
    </row>
    <row r="1186" spans="5:18">
      <c r="E1186" s="2749"/>
      <c r="F1186" s="2797"/>
      <c r="G1186" s="2749"/>
      <c r="H1186" s="2749"/>
      <c r="I1186" s="2749"/>
      <c r="J1186" s="2749"/>
      <c r="K1186" s="2749"/>
      <c r="L1186" s="2749"/>
      <c r="M1186" s="2749"/>
      <c r="N1186" s="2749"/>
      <c r="O1186" s="2749"/>
      <c r="P1186" s="2749"/>
      <c r="Q1186" s="2749"/>
      <c r="R1186" s="2749"/>
    </row>
    <row r="1187" spans="5:18">
      <c r="E1187" s="2749"/>
      <c r="F1187" s="2797"/>
      <c r="G1187" s="2749"/>
      <c r="H1187" s="2749"/>
      <c r="I1187" s="2749"/>
      <c r="J1187" s="2749"/>
      <c r="K1187" s="2749"/>
      <c r="L1187" s="2749"/>
      <c r="M1187" s="2749"/>
      <c r="N1187" s="2749"/>
      <c r="O1187" s="2749"/>
      <c r="P1187" s="2749"/>
      <c r="Q1187" s="2749"/>
      <c r="R1187" s="2749"/>
    </row>
    <row r="1188" spans="5:18">
      <c r="E1188" s="2749"/>
      <c r="F1188" s="2797"/>
      <c r="G1188" s="2749"/>
      <c r="H1188" s="2749"/>
      <c r="I1188" s="2749"/>
      <c r="J1188" s="2749"/>
      <c r="K1188" s="2749"/>
      <c r="L1188" s="2749"/>
      <c r="M1188" s="2749"/>
      <c r="N1188" s="2749"/>
      <c r="O1188" s="2749"/>
      <c r="P1188" s="2749"/>
      <c r="Q1188" s="2749"/>
      <c r="R1188" s="2749"/>
    </row>
    <row r="1189" spans="5:18">
      <c r="E1189" s="2749"/>
      <c r="F1189" s="2797"/>
      <c r="G1189" s="2749"/>
      <c r="H1189" s="2749"/>
      <c r="I1189" s="2749"/>
      <c r="J1189" s="2749"/>
      <c r="K1189" s="2749"/>
      <c r="L1189" s="2749"/>
      <c r="M1189" s="2749"/>
      <c r="N1189" s="2749"/>
      <c r="O1189" s="2749"/>
      <c r="P1189" s="2749"/>
      <c r="Q1189" s="2749"/>
      <c r="R1189" s="2749"/>
    </row>
    <row r="1190" spans="5:18">
      <c r="E1190" s="2749"/>
      <c r="F1190" s="2797"/>
      <c r="G1190" s="2749"/>
      <c r="H1190" s="2749"/>
      <c r="I1190" s="2749"/>
      <c r="J1190" s="2749"/>
      <c r="K1190" s="2749"/>
      <c r="L1190" s="2749"/>
      <c r="M1190" s="2749"/>
      <c r="N1190" s="2749"/>
      <c r="O1190" s="2749"/>
      <c r="P1190" s="2749"/>
      <c r="Q1190" s="2749"/>
      <c r="R1190" s="2749"/>
    </row>
    <row r="1191" spans="5:18">
      <c r="E1191" s="2749"/>
      <c r="F1191" s="2797"/>
      <c r="G1191" s="2749"/>
      <c r="H1191" s="2749"/>
      <c r="I1191" s="2749"/>
      <c r="J1191" s="2749"/>
      <c r="K1191" s="2749"/>
      <c r="L1191" s="2749"/>
      <c r="M1191" s="2749"/>
      <c r="N1191" s="2749"/>
      <c r="O1191" s="2749"/>
      <c r="P1191" s="2749"/>
      <c r="Q1191" s="2749"/>
      <c r="R1191" s="2749"/>
    </row>
    <row r="1192" spans="5:18">
      <c r="E1192" s="2749"/>
      <c r="F1192" s="2797"/>
      <c r="G1192" s="2749"/>
      <c r="H1192" s="2749"/>
      <c r="I1192" s="2749"/>
      <c r="J1192" s="2749"/>
      <c r="K1192" s="2749"/>
      <c r="L1192" s="2749"/>
      <c r="M1192" s="2749"/>
      <c r="N1192" s="2749"/>
      <c r="O1192" s="2749"/>
      <c r="P1192" s="2749"/>
      <c r="Q1192" s="2749"/>
      <c r="R1192" s="2749"/>
    </row>
    <row r="1193" spans="5:18">
      <c r="E1193" s="2749"/>
      <c r="F1193" s="2797"/>
      <c r="G1193" s="2749"/>
      <c r="H1193" s="2749"/>
      <c r="I1193" s="2749"/>
      <c r="J1193" s="2749"/>
      <c r="K1193" s="2749"/>
      <c r="L1193" s="2749"/>
      <c r="M1193" s="2749"/>
      <c r="N1193" s="2749"/>
      <c r="O1193" s="2749"/>
      <c r="P1193" s="2749"/>
      <c r="Q1193" s="2749"/>
      <c r="R1193" s="2749"/>
    </row>
    <row r="1194" spans="5:18">
      <c r="E1194" s="2749"/>
      <c r="F1194" s="2797"/>
      <c r="G1194" s="2749"/>
      <c r="H1194" s="2749"/>
      <c r="I1194" s="2749"/>
      <c r="J1194" s="2749"/>
      <c r="K1194" s="2749"/>
      <c r="L1194" s="2749"/>
      <c r="M1194" s="2749"/>
      <c r="N1194" s="2749"/>
      <c r="O1194" s="2749"/>
      <c r="P1194" s="2749"/>
      <c r="Q1194" s="2749"/>
      <c r="R1194" s="2749"/>
    </row>
    <row r="1195" spans="5:18">
      <c r="E1195" s="2749"/>
      <c r="F1195" s="2797"/>
      <c r="G1195" s="2749"/>
      <c r="H1195" s="2749"/>
      <c r="I1195" s="2749"/>
      <c r="J1195" s="2749"/>
      <c r="K1195" s="2749"/>
      <c r="L1195" s="2749"/>
      <c r="M1195" s="2749"/>
      <c r="N1195" s="2749"/>
      <c r="O1195" s="2749"/>
      <c r="P1195" s="2749"/>
      <c r="Q1195" s="2749"/>
      <c r="R1195" s="2749"/>
    </row>
    <row r="1196" spans="5:18">
      <c r="E1196" s="2749"/>
      <c r="F1196" s="2797"/>
      <c r="G1196" s="2749"/>
      <c r="H1196" s="2749"/>
      <c r="I1196" s="2749"/>
      <c r="J1196" s="2749"/>
      <c r="K1196" s="2749"/>
      <c r="L1196" s="2749"/>
      <c r="M1196" s="2749"/>
      <c r="N1196" s="2749"/>
      <c r="O1196" s="2749"/>
      <c r="P1196" s="2749"/>
      <c r="Q1196" s="2749"/>
      <c r="R1196" s="2749"/>
    </row>
    <row r="1197" spans="5:18">
      <c r="E1197" s="2749"/>
      <c r="F1197" s="2797"/>
      <c r="G1197" s="2749"/>
      <c r="H1197" s="2749"/>
      <c r="I1197" s="2749"/>
      <c r="J1197" s="2749"/>
      <c r="K1197" s="2749"/>
      <c r="L1197" s="2749"/>
      <c r="M1197" s="2749"/>
      <c r="N1197" s="2749"/>
      <c r="O1197" s="2749"/>
      <c r="P1197" s="2749"/>
      <c r="Q1197" s="2749"/>
      <c r="R1197" s="2749"/>
    </row>
    <row r="1198" spans="5:18">
      <c r="E1198" s="2749"/>
      <c r="F1198" s="2797"/>
      <c r="G1198" s="2749"/>
      <c r="H1198" s="2749"/>
      <c r="I1198" s="2749"/>
      <c r="J1198" s="2749"/>
      <c r="K1198" s="2749"/>
      <c r="L1198" s="2749"/>
      <c r="M1198" s="2749"/>
      <c r="N1198" s="2749"/>
      <c r="O1198" s="2749"/>
      <c r="P1198" s="2749"/>
      <c r="Q1198" s="2749"/>
      <c r="R1198" s="2749"/>
    </row>
    <row r="1199" spans="5:18">
      <c r="E1199" s="2749"/>
      <c r="F1199" s="2797"/>
      <c r="G1199" s="2749"/>
      <c r="H1199" s="2749"/>
      <c r="I1199" s="2749"/>
      <c r="J1199" s="2749"/>
      <c r="K1199" s="2749"/>
      <c r="L1199" s="2749"/>
      <c r="M1199" s="2749"/>
      <c r="N1199" s="2749"/>
      <c r="O1199" s="2749"/>
      <c r="P1199" s="2749"/>
      <c r="Q1199" s="2749"/>
      <c r="R1199" s="2749"/>
    </row>
    <row r="1200" spans="5:18">
      <c r="E1200" s="2749"/>
      <c r="F1200" s="2797"/>
      <c r="G1200" s="2749"/>
      <c r="H1200" s="2749"/>
      <c r="I1200" s="2749"/>
      <c r="J1200" s="2749"/>
      <c r="K1200" s="2749"/>
      <c r="L1200" s="2749"/>
      <c r="M1200" s="2749"/>
      <c r="N1200" s="2749"/>
      <c r="O1200" s="2749"/>
      <c r="P1200" s="2749"/>
      <c r="Q1200" s="2749"/>
      <c r="R1200" s="2749"/>
    </row>
    <row r="1201" spans="5:18">
      <c r="E1201" s="2749"/>
      <c r="F1201" s="2797"/>
      <c r="G1201" s="2749"/>
      <c r="H1201" s="2749"/>
      <c r="I1201" s="2749"/>
      <c r="J1201" s="2749"/>
      <c r="K1201" s="2749"/>
      <c r="L1201" s="2749"/>
      <c r="M1201" s="2749"/>
      <c r="N1201" s="2749"/>
      <c r="O1201" s="2749"/>
      <c r="P1201" s="2749"/>
      <c r="Q1201" s="2749"/>
      <c r="R1201" s="2749"/>
    </row>
    <row r="1202" spans="5:18">
      <c r="E1202" s="2749"/>
      <c r="F1202" s="2797"/>
      <c r="G1202" s="2749"/>
      <c r="H1202" s="2749"/>
      <c r="I1202" s="2749"/>
      <c r="J1202" s="2749"/>
      <c r="K1202" s="2749"/>
      <c r="L1202" s="2749"/>
      <c r="M1202" s="2749"/>
      <c r="N1202" s="2749"/>
      <c r="O1202" s="2749"/>
      <c r="P1202" s="2749"/>
      <c r="Q1202" s="2749"/>
      <c r="R1202" s="2749"/>
    </row>
    <row r="1203" spans="5:18">
      <c r="E1203" s="2749"/>
      <c r="F1203" s="2797"/>
      <c r="G1203" s="2749"/>
      <c r="H1203" s="2749"/>
      <c r="I1203" s="2749"/>
      <c r="J1203" s="2749"/>
      <c r="K1203" s="2749"/>
      <c r="L1203" s="2749"/>
      <c r="M1203" s="2749"/>
      <c r="N1203" s="2749"/>
      <c r="O1203" s="2749"/>
      <c r="P1203" s="2749"/>
      <c r="Q1203" s="2749"/>
      <c r="R1203" s="2749"/>
    </row>
    <row r="1204" spans="5:18">
      <c r="E1204" s="2749"/>
      <c r="F1204" s="2797"/>
      <c r="G1204" s="2749"/>
      <c r="H1204" s="2749"/>
      <c r="I1204" s="2749"/>
      <c r="J1204" s="2749"/>
      <c r="K1204" s="2749"/>
      <c r="L1204" s="2749"/>
      <c r="M1204" s="2749"/>
      <c r="N1204" s="2749"/>
      <c r="O1204" s="2749"/>
      <c r="P1204" s="2749"/>
      <c r="Q1204" s="2749"/>
      <c r="R1204" s="2749"/>
    </row>
    <row r="1205" spans="5:18">
      <c r="E1205" s="2749"/>
      <c r="F1205" s="2797"/>
      <c r="G1205" s="2749"/>
      <c r="H1205" s="2749"/>
      <c r="I1205" s="2749"/>
      <c r="J1205" s="2749"/>
      <c r="K1205" s="2749"/>
      <c r="L1205" s="2749"/>
      <c r="M1205" s="2749"/>
      <c r="N1205" s="2749"/>
      <c r="O1205" s="2749"/>
      <c r="P1205" s="2749"/>
      <c r="Q1205" s="2749"/>
      <c r="R1205" s="2749"/>
    </row>
    <row r="1206" spans="5:18">
      <c r="E1206" s="2749"/>
      <c r="F1206" s="2797"/>
      <c r="G1206" s="2749"/>
      <c r="H1206" s="2749"/>
      <c r="I1206" s="2749"/>
      <c r="J1206" s="2749"/>
      <c r="K1206" s="2749"/>
      <c r="L1206" s="2749"/>
      <c r="M1206" s="2749"/>
      <c r="N1206" s="2749"/>
      <c r="O1206" s="2749"/>
      <c r="P1206" s="2749"/>
      <c r="Q1206" s="2749"/>
      <c r="R1206" s="2749"/>
    </row>
    <row r="1207" spans="5:18">
      <c r="E1207" s="2749"/>
      <c r="F1207" s="2797"/>
      <c r="G1207" s="2749"/>
      <c r="H1207" s="2749"/>
      <c r="I1207" s="2749"/>
      <c r="J1207" s="2749"/>
      <c r="K1207" s="2749"/>
      <c r="L1207" s="2749"/>
      <c r="M1207" s="2749"/>
      <c r="N1207" s="2749"/>
      <c r="O1207" s="2749"/>
      <c r="P1207" s="2749"/>
      <c r="Q1207" s="2749"/>
      <c r="R1207" s="2749"/>
    </row>
    <row r="1208" spans="5:18">
      <c r="E1208" s="2749"/>
      <c r="F1208" s="2797"/>
      <c r="G1208" s="2749"/>
      <c r="H1208" s="2749"/>
      <c r="I1208" s="2749"/>
      <c r="J1208" s="2749"/>
      <c r="K1208" s="2749"/>
      <c r="L1208" s="2749"/>
      <c r="M1208" s="2749"/>
      <c r="N1208" s="2749"/>
      <c r="O1208" s="2749"/>
      <c r="P1208" s="2749"/>
      <c r="Q1208" s="2749"/>
      <c r="R1208" s="2749"/>
    </row>
    <row r="1209" spans="5:18">
      <c r="E1209" s="2749"/>
      <c r="F1209" s="2797"/>
      <c r="G1209" s="2749"/>
      <c r="H1209" s="2749"/>
      <c r="I1209" s="2749"/>
      <c r="J1209" s="2749"/>
      <c r="K1209" s="2749"/>
      <c r="L1209" s="2749"/>
      <c r="M1209" s="2749"/>
      <c r="N1209" s="2749"/>
      <c r="O1209" s="2749"/>
      <c r="P1209" s="2749"/>
      <c r="Q1209" s="2749"/>
      <c r="R1209" s="2749"/>
    </row>
    <row r="1210" spans="5:18">
      <c r="E1210" s="2749"/>
      <c r="F1210" s="2797"/>
      <c r="G1210" s="2749"/>
      <c r="H1210" s="2749"/>
      <c r="I1210" s="2749"/>
      <c r="J1210" s="2749"/>
      <c r="K1210" s="2749"/>
      <c r="L1210" s="2749"/>
      <c r="M1210" s="2749"/>
      <c r="N1210" s="2749"/>
      <c r="O1210" s="2749"/>
      <c r="P1210" s="2749"/>
      <c r="Q1210" s="2749"/>
      <c r="R1210" s="2749"/>
    </row>
    <row r="1211" spans="5:18">
      <c r="E1211" s="2749"/>
      <c r="F1211" s="2797"/>
      <c r="G1211" s="2749"/>
      <c r="H1211" s="2749"/>
      <c r="I1211" s="2749"/>
      <c r="J1211" s="2749"/>
      <c r="K1211" s="2749"/>
      <c r="L1211" s="2749"/>
      <c r="M1211" s="2749"/>
      <c r="N1211" s="2749"/>
      <c r="O1211" s="2749"/>
      <c r="P1211" s="2749"/>
      <c r="Q1211" s="2749"/>
      <c r="R1211" s="2749"/>
    </row>
    <row r="1212" spans="5:18">
      <c r="E1212" s="2749"/>
      <c r="F1212" s="2797"/>
      <c r="G1212" s="2749"/>
      <c r="H1212" s="2749"/>
      <c r="I1212" s="2749"/>
      <c r="J1212" s="2749"/>
      <c r="K1212" s="2749"/>
      <c r="L1212" s="2749"/>
      <c r="M1212" s="2749"/>
      <c r="N1212" s="2749"/>
      <c r="O1212" s="2749"/>
      <c r="P1212" s="2749"/>
      <c r="Q1212" s="2749"/>
      <c r="R1212" s="2749"/>
    </row>
    <row r="1213" spans="5:18">
      <c r="E1213" s="2749"/>
      <c r="F1213" s="2797"/>
      <c r="G1213" s="2749"/>
      <c r="H1213" s="2749"/>
      <c r="I1213" s="2749"/>
      <c r="J1213" s="2749"/>
      <c r="K1213" s="2749"/>
      <c r="L1213" s="2749"/>
      <c r="M1213" s="2749"/>
      <c r="N1213" s="2749"/>
      <c r="O1213" s="2749"/>
      <c r="P1213" s="2749"/>
      <c r="Q1213" s="2749"/>
      <c r="R1213" s="2749"/>
    </row>
    <row r="1214" spans="5:18">
      <c r="E1214" s="2749"/>
      <c r="F1214" s="2797"/>
      <c r="G1214" s="2749"/>
      <c r="H1214" s="2749"/>
      <c r="I1214" s="2749"/>
      <c r="J1214" s="2749"/>
      <c r="K1214" s="2749"/>
      <c r="L1214" s="2749"/>
      <c r="M1214" s="2749"/>
      <c r="N1214" s="2749"/>
      <c r="O1214" s="2749"/>
      <c r="P1214" s="2749"/>
      <c r="Q1214" s="2749"/>
      <c r="R1214" s="2749"/>
    </row>
    <row r="1215" spans="5:18">
      <c r="E1215" s="2749"/>
      <c r="F1215" s="2797"/>
      <c r="G1215" s="2749"/>
      <c r="H1215" s="2749"/>
      <c r="I1215" s="2749"/>
      <c r="J1215" s="2749"/>
      <c r="K1215" s="2749"/>
      <c r="L1215" s="2749"/>
      <c r="M1215" s="2749"/>
      <c r="N1215" s="2749"/>
      <c r="O1215" s="2749"/>
      <c r="P1215" s="2749"/>
      <c r="Q1215" s="2749"/>
      <c r="R1215" s="2749"/>
    </row>
    <row r="1216" spans="5:18">
      <c r="E1216" s="2749"/>
      <c r="F1216" s="2797"/>
      <c r="G1216" s="2749"/>
      <c r="H1216" s="2749"/>
      <c r="I1216" s="2749"/>
      <c r="J1216" s="2749"/>
      <c r="K1216" s="2749"/>
      <c r="L1216" s="2749"/>
      <c r="M1216" s="2749"/>
      <c r="N1216" s="2749"/>
      <c r="O1216" s="2749"/>
      <c r="P1216" s="2749"/>
      <c r="Q1216" s="2749"/>
      <c r="R1216" s="2749"/>
    </row>
    <row r="1217" spans="5:18">
      <c r="E1217" s="2749"/>
      <c r="F1217" s="2797"/>
      <c r="G1217" s="2749"/>
      <c r="H1217" s="2749"/>
      <c r="I1217" s="2749"/>
      <c r="J1217" s="2749"/>
      <c r="K1217" s="2749"/>
      <c r="L1217" s="2749"/>
      <c r="M1217" s="2749"/>
      <c r="N1217" s="2749"/>
      <c r="O1217" s="2749"/>
      <c r="P1217" s="2749"/>
      <c r="Q1217" s="2749"/>
      <c r="R1217" s="2749"/>
    </row>
    <row r="1218" spans="5:18">
      <c r="E1218" s="2749"/>
      <c r="F1218" s="2797"/>
      <c r="G1218" s="2749"/>
      <c r="H1218" s="2749"/>
      <c r="I1218" s="2749"/>
      <c r="J1218" s="2749"/>
      <c r="K1218" s="2749"/>
      <c r="L1218" s="2749"/>
      <c r="M1218" s="2749"/>
      <c r="N1218" s="2749"/>
      <c r="O1218" s="2749"/>
      <c r="P1218" s="2749"/>
      <c r="Q1218" s="2749"/>
      <c r="R1218" s="2749"/>
    </row>
    <row r="1219" spans="5:18">
      <c r="E1219" s="2749"/>
      <c r="F1219" s="2797"/>
      <c r="G1219" s="2749"/>
      <c r="H1219" s="2749"/>
      <c r="I1219" s="2749"/>
      <c r="J1219" s="2749"/>
      <c r="K1219" s="2749"/>
      <c r="L1219" s="2749"/>
      <c r="M1219" s="2749"/>
      <c r="N1219" s="2749"/>
      <c r="O1219" s="2749"/>
      <c r="P1219" s="2749"/>
      <c r="Q1219" s="2749"/>
      <c r="R1219" s="2749"/>
    </row>
    <row r="1220" spans="5:18">
      <c r="E1220" s="2749"/>
      <c r="F1220" s="2797"/>
      <c r="G1220" s="2749"/>
      <c r="H1220" s="2749"/>
      <c r="I1220" s="2749"/>
      <c r="J1220" s="2749"/>
      <c r="K1220" s="2749"/>
      <c r="L1220" s="2749"/>
      <c r="M1220" s="2749"/>
      <c r="N1220" s="2749"/>
      <c r="O1220" s="2749"/>
      <c r="P1220" s="2749"/>
      <c r="Q1220" s="2749"/>
      <c r="R1220" s="2749"/>
    </row>
    <row r="1221" spans="5:18">
      <c r="E1221" s="2749"/>
      <c r="F1221" s="2797"/>
      <c r="G1221" s="2749"/>
      <c r="H1221" s="2749"/>
      <c r="I1221" s="2749"/>
      <c r="J1221" s="2749"/>
      <c r="K1221" s="2749"/>
      <c r="L1221" s="2749"/>
      <c r="M1221" s="2749"/>
      <c r="N1221" s="2749"/>
      <c r="O1221" s="2749"/>
      <c r="P1221" s="2749"/>
      <c r="Q1221" s="2749"/>
      <c r="R1221" s="2749"/>
    </row>
    <row r="1222" spans="5:18">
      <c r="E1222" s="2749"/>
      <c r="F1222" s="2797"/>
      <c r="G1222" s="2749"/>
      <c r="H1222" s="2749"/>
      <c r="I1222" s="2749"/>
      <c r="J1222" s="2749"/>
      <c r="K1222" s="2749"/>
      <c r="L1222" s="2749"/>
      <c r="M1222" s="2749"/>
      <c r="N1222" s="2749"/>
      <c r="O1222" s="2749"/>
      <c r="P1222" s="2749"/>
      <c r="Q1222" s="2749"/>
      <c r="R1222" s="2749"/>
    </row>
    <row r="1223" spans="5:18">
      <c r="E1223" s="2749"/>
      <c r="F1223" s="2797"/>
      <c r="G1223" s="2749"/>
      <c r="H1223" s="2749"/>
      <c r="I1223" s="2749"/>
      <c r="J1223" s="2749"/>
      <c r="K1223" s="2749"/>
      <c r="L1223" s="2749"/>
      <c r="M1223" s="2749"/>
      <c r="N1223" s="2749"/>
      <c r="O1223" s="2749"/>
      <c r="P1223" s="2749"/>
      <c r="Q1223" s="2749"/>
      <c r="R1223" s="2749"/>
    </row>
    <row r="1224" spans="5:18">
      <c r="E1224" s="2749"/>
      <c r="F1224" s="2797"/>
      <c r="G1224" s="2749"/>
      <c r="H1224" s="2749"/>
      <c r="I1224" s="2749"/>
      <c r="J1224" s="2749"/>
      <c r="K1224" s="2749"/>
      <c r="L1224" s="2749"/>
      <c r="M1224" s="2749"/>
      <c r="N1224" s="2749"/>
      <c r="O1224" s="2749"/>
      <c r="P1224" s="2749"/>
      <c r="Q1224" s="2749"/>
      <c r="R1224" s="2749"/>
    </row>
    <row r="1225" spans="5:18">
      <c r="E1225" s="2749"/>
      <c r="F1225" s="2797"/>
      <c r="G1225" s="2749"/>
      <c r="H1225" s="2749"/>
      <c r="I1225" s="2749"/>
      <c r="J1225" s="2749"/>
      <c r="K1225" s="2749"/>
      <c r="L1225" s="2749"/>
      <c r="M1225" s="2749"/>
      <c r="N1225" s="2749"/>
      <c r="O1225" s="2749"/>
      <c r="P1225" s="2749"/>
      <c r="Q1225" s="2749"/>
      <c r="R1225" s="2749"/>
    </row>
    <row r="1226" spans="5:18">
      <c r="E1226" s="2749"/>
      <c r="F1226" s="2797"/>
      <c r="G1226" s="2749"/>
      <c r="H1226" s="2749"/>
      <c r="I1226" s="2749"/>
      <c r="J1226" s="2749"/>
      <c r="K1226" s="2749"/>
      <c r="L1226" s="2749"/>
      <c r="M1226" s="2749"/>
      <c r="N1226" s="2749"/>
      <c r="O1226" s="2749"/>
      <c r="P1226" s="2749"/>
      <c r="Q1226" s="2749"/>
      <c r="R1226" s="2749"/>
    </row>
    <row r="1227" spans="5:18">
      <c r="E1227" s="2749"/>
      <c r="F1227" s="2797"/>
      <c r="G1227" s="2749"/>
      <c r="H1227" s="2749"/>
      <c r="I1227" s="2749"/>
      <c r="J1227" s="2749"/>
      <c r="K1227" s="2749"/>
      <c r="L1227" s="2749"/>
      <c r="M1227" s="2749"/>
      <c r="N1227" s="2749"/>
      <c r="O1227" s="2749"/>
      <c r="P1227" s="2749"/>
      <c r="Q1227" s="2749"/>
      <c r="R1227" s="2749"/>
    </row>
    <row r="1228" spans="5:18">
      <c r="E1228" s="2749"/>
      <c r="F1228" s="2797"/>
      <c r="G1228" s="2749"/>
      <c r="H1228" s="2749"/>
      <c r="I1228" s="2749"/>
      <c r="J1228" s="2749"/>
      <c r="K1228" s="2749"/>
      <c r="L1228" s="2749"/>
      <c r="M1228" s="2749"/>
      <c r="N1228" s="2749"/>
      <c r="O1228" s="2749"/>
      <c r="P1228" s="2749"/>
      <c r="Q1228" s="2749"/>
      <c r="R1228" s="2749"/>
    </row>
    <row r="1229" spans="5:18">
      <c r="E1229" s="2749"/>
      <c r="F1229" s="2797"/>
      <c r="G1229" s="2749"/>
      <c r="H1229" s="2749"/>
      <c r="I1229" s="2749"/>
      <c r="J1229" s="2749"/>
      <c r="K1229" s="2749"/>
      <c r="L1229" s="2749"/>
      <c r="M1229" s="2749"/>
      <c r="N1229" s="2749"/>
      <c r="O1229" s="2749"/>
      <c r="P1229" s="2749"/>
      <c r="Q1229" s="2749"/>
      <c r="R1229" s="2749"/>
    </row>
    <row r="1230" spans="5:18">
      <c r="E1230" s="2749"/>
      <c r="F1230" s="2797"/>
      <c r="G1230" s="2749"/>
      <c r="H1230" s="2749"/>
      <c r="I1230" s="2749"/>
      <c r="J1230" s="2749"/>
      <c r="K1230" s="2749"/>
      <c r="L1230" s="2749"/>
      <c r="M1230" s="2749"/>
      <c r="N1230" s="2749"/>
      <c r="O1230" s="2749"/>
      <c r="P1230" s="2749"/>
      <c r="Q1230" s="2749"/>
      <c r="R1230" s="2749"/>
    </row>
    <row r="1231" spans="5:18">
      <c r="E1231" s="2749"/>
      <c r="F1231" s="2797"/>
      <c r="G1231" s="2749"/>
      <c r="H1231" s="2749"/>
      <c r="I1231" s="2749"/>
      <c r="J1231" s="2749"/>
      <c r="K1231" s="2749"/>
      <c r="L1231" s="2749"/>
      <c r="M1231" s="2749"/>
      <c r="N1231" s="2749"/>
      <c r="O1231" s="2749"/>
      <c r="P1231" s="2749"/>
      <c r="Q1231" s="2749"/>
      <c r="R1231" s="2749"/>
    </row>
    <row r="1232" spans="5:18">
      <c r="E1232" s="2749"/>
      <c r="F1232" s="2797"/>
      <c r="G1232" s="2749"/>
      <c r="H1232" s="2749"/>
      <c r="I1232" s="2749"/>
      <c r="J1232" s="2749"/>
      <c r="K1232" s="2749"/>
      <c r="L1232" s="2749"/>
      <c r="M1232" s="2749"/>
      <c r="N1232" s="2749"/>
      <c r="O1232" s="2749"/>
      <c r="P1232" s="2749"/>
      <c r="Q1232" s="2749"/>
      <c r="R1232" s="2749"/>
    </row>
    <row r="1233" spans="5:18">
      <c r="E1233" s="2749"/>
      <c r="F1233" s="2797"/>
      <c r="G1233" s="2749"/>
      <c r="H1233" s="2749"/>
      <c r="I1233" s="2749"/>
      <c r="J1233" s="2749"/>
      <c r="K1233" s="2749"/>
      <c r="L1233" s="2749"/>
      <c r="M1233" s="2749"/>
      <c r="N1233" s="2749"/>
      <c r="O1233" s="2749"/>
      <c r="P1233" s="2749"/>
      <c r="Q1233" s="2749"/>
      <c r="R1233" s="2749"/>
    </row>
    <row r="1234" spans="5:18">
      <c r="E1234" s="2749"/>
      <c r="F1234" s="2797"/>
      <c r="G1234" s="2749"/>
      <c r="H1234" s="2749"/>
      <c r="I1234" s="2749"/>
      <c r="J1234" s="2749"/>
      <c r="K1234" s="2749"/>
      <c r="L1234" s="2749"/>
      <c r="M1234" s="2749"/>
      <c r="N1234" s="2749"/>
      <c r="O1234" s="2749"/>
      <c r="P1234" s="2749"/>
      <c r="Q1234" s="2749"/>
      <c r="R1234" s="2749"/>
    </row>
    <row r="1235" spans="5:18">
      <c r="E1235" s="2749"/>
      <c r="F1235" s="2797"/>
      <c r="G1235" s="2749"/>
      <c r="H1235" s="2749"/>
      <c r="I1235" s="2749"/>
      <c r="J1235" s="2749"/>
      <c r="K1235" s="2749"/>
      <c r="L1235" s="2749"/>
      <c r="M1235" s="2749"/>
      <c r="N1235" s="2749"/>
      <c r="O1235" s="2749"/>
      <c r="P1235" s="2749"/>
      <c r="Q1235" s="2749"/>
      <c r="R1235" s="2749"/>
    </row>
    <row r="1236" spans="5:18">
      <c r="E1236" s="2749"/>
      <c r="F1236" s="2797"/>
      <c r="G1236" s="2749"/>
      <c r="H1236" s="2749"/>
      <c r="I1236" s="2749"/>
      <c r="J1236" s="2749"/>
      <c r="K1236" s="2749"/>
      <c r="L1236" s="2749"/>
      <c r="M1236" s="2749"/>
      <c r="N1236" s="2749"/>
      <c r="O1236" s="2749"/>
      <c r="P1236" s="2749"/>
      <c r="Q1236" s="2749"/>
      <c r="R1236" s="2749"/>
    </row>
    <row r="1237" spans="5:18">
      <c r="E1237" s="2749"/>
      <c r="F1237" s="2797"/>
      <c r="G1237" s="2749"/>
      <c r="H1237" s="2749"/>
      <c r="I1237" s="2749"/>
      <c r="J1237" s="2749"/>
      <c r="K1237" s="2749"/>
      <c r="L1237" s="2749"/>
      <c r="M1237" s="2749"/>
      <c r="N1237" s="2749"/>
      <c r="O1237" s="2749"/>
      <c r="P1237" s="2749"/>
      <c r="Q1237" s="2749"/>
      <c r="R1237" s="2749"/>
    </row>
    <row r="1238" spans="5:18">
      <c r="E1238" s="2749"/>
      <c r="F1238" s="2797"/>
      <c r="G1238" s="2749"/>
      <c r="H1238" s="2749"/>
      <c r="I1238" s="2749"/>
      <c r="J1238" s="2749"/>
      <c r="K1238" s="2749"/>
      <c r="L1238" s="2749"/>
      <c r="M1238" s="2749"/>
      <c r="N1238" s="2749"/>
      <c r="O1238" s="2749"/>
      <c r="P1238" s="2749"/>
      <c r="Q1238" s="2749"/>
      <c r="R1238" s="2749"/>
    </row>
    <row r="1239" spans="5:18">
      <c r="E1239" s="2749"/>
      <c r="F1239" s="2797"/>
      <c r="G1239" s="2749"/>
      <c r="H1239" s="2749"/>
      <c r="I1239" s="2749"/>
      <c r="J1239" s="2749"/>
      <c r="K1239" s="2749"/>
      <c r="L1239" s="2749"/>
      <c r="M1239" s="2749"/>
      <c r="N1239" s="2749"/>
      <c r="O1239" s="2749"/>
      <c r="P1239" s="2749"/>
      <c r="Q1239" s="2749"/>
      <c r="R1239" s="2749"/>
    </row>
    <row r="1240" spans="5:18">
      <c r="E1240" s="2749"/>
      <c r="F1240" s="2797"/>
      <c r="G1240" s="2749"/>
      <c r="H1240" s="2749"/>
      <c r="I1240" s="2749"/>
      <c r="J1240" s="2749"/>
      <c r="K1240" s="2749"/>
      <c r="L1240" s="2749"/>
      <c r="M1240" s="2749"/>
      <c r="N1240" s="2749"/>
      <c r="O1240" s="2749"/>
      <c r="P1240" s="2749"/>
      <c r="Q1240" s="2749"/>
      <c r="R1240" s="2749"/>
    </row>
    <row r="1241" spans="5:18">
      <c r="E1241" s="2749"/>
      <c r="F1241" s="2797"/>
      <c r="G1241" s="2749"/>
      <c r="H1241" s="2749"/>
      <c r="I1241" s="2749"/>
      <c r="J1241" s="2749"/>
      <c r="K1241" s="2749"/>
      <c r="L1241" s="2749"/>
      <c r="M1241" s="2749"/>
      <c r="N1241" s="2749"/>
      <c r="O1241" s="2749"/>
      <c r="P1241" s="2749"/>
      <c r="Q1241" s="2749"/>
      <c r="R1241" s="2749"/>
    </row>
    <row r="1242" spans="5:18">
      <c r="E1242" s="2749"/>
      <c r="F1242" s="2797"/>
      <c r="G1242" s="2749"/>
      <c r="H1242" s="2749"/>
      <c r="I1242" s="2749"/>
      <c r="J1242" s="2749"/>
      <c r="K1242" s="2749"/>
      <c r="L1242" s="2749"/>
      <c r="M1242" s="2749"/>
      <c r="N1242" s="2749"/>
      <c r="O1242" s="2749"/>
      <c r="P1242" s="2749"/>
      <c r="Q1242" s="2749"/>
      <c r="R1242" s="2749"/>
    </row>
    <row r="1243" spans="5:18">
      <c r="E1243" s="2749"/>
      <c r="F1243" s="2797"/>
      <c r="G1243" s="2749"/>
      <c r="H1243" s="2749"/>
      <c r="I1243" s="2749"/>
      <c r="J1243" s="2749"/>
      <c r="K1243" s="2749"/>
      <c r="L1243" s="2749"/>
      <c r="M1243" s="2749"/>
      <c r="N1243" s="2749"/>
      <c r="O1243" s="2749"/>
      <c r="P1243" s="2749"/>
      <c r="Q1243" s="2749"/>
      <c r="R1243" s="2749"/>
    </row>
    <row r="1244" spans="5:18">
      <c r="E1244" s="2749"/>
      <c r="F1244" s="2797"/>
      <c r="G1244" s="2749"/>
      <c r="H1244" s="2749"/>
      <c r="I1244" s="2749"/>
      <c r="J1244" s="2749"/>
      <c r="K1244" s="2749"/>
      <c r="L1244" s="2749"/>
      <c r="M1244" s="2749"/>
      <c r="N1244" s="2749"/>
      <c r="O1244" s="2749"/>
      <c r="P1244" s="2749"/>
      <c r="Q1244" s="2749"/>
      <c r="R1244" s="2749"/>
    </row>
    <row r="1245" spans="5:18">
      <c r="E1245" s="2749"/>
      <c r="F1245" s="2797"/>
      <c r="G1245" s="2749"/>
      <c r="H1245" s="2749"/>
      <c r="I1245" s="2749"/>
      <c r="J1245" s="2749"/>
      <c r="K1245" s="2749"/>
      <c r="L1245" s="2749"/>
      <c r="M1245" s="2749"/>
      <c r="N1245" s="2749"/>
      <c r="O1245" s="2749"/>
      <c r="P1245" s="2749"/>
      <c r="Q1245" s="2749"/>
      <c r="R1245" s="2749"/>
    </row>
    <row r="1246" spans="5:18">
      <c r="E1246" s="2749"/>
      <c r="F1246" s="2797"/>
      <c r="G1246" s="2749"/>
      <c r="H1246" s="2749"/>
      <c r="I1246" s="2749"/>
      <c r="J1246" s="2749"/>
      <c r="K1246" s="2749"/>
      <c r="L1246" s="2749"/>
      <c r="M1246" s="2749"/>
      <c r="N1246" s="2749"/>
      <c r="O1246" s="2749"/>
      <c r="P1246" s="2749"/>
      <c r="Q1246" s="2749"/>
      <c r="R1246" s="2749"/>
    </row>
    <row r="1247" spans="5:18">
      <c r="E1247" s="2749"/>
      <c r="F1247" s="2797"/>
      <c r="G1247" s="2749"/>
      <c r="H1247" s="2749"/>
      <c r="I1247" s="2749"/>
      <c r="J1247" s="2749"/>
      <c r="K1247" s="2749"/>
      <c r="L1247" s="2749"/>
      <c r="M1247" s="2749"/>
      <c r="N1247" s="2749"/>
      <c r="O1247" s="2749"/>
      <c r="P1247" s="2749"/>
      <c r="Q1247" s="2749"/>
      <c r="R1247" s="2749"/>
    </row>
    <row r="1248" spans="5:18">
      <c r="E1248" s="2749"/>
      <c r="F1248" s="2797"/>
      <c r="G1248" s="2749"/>
      <c r="H1248" s="2749"/>
      <c r="I1248" s="2749"/>
      <c r="J1248" s="2749"/>
      <c r="K1248" s="2749"/>
      <c r="L1248" s="2749"/>
      <c r="M1248" s="2749"/>
      <c r="N1248" s="2749"/>
      <c r="O1248" s="2749"/>
      <c r="P1248" s="2749"/>
      <c r="Q1248" s="2749"/>
      <c r="R1248" s="2749"/>
    </row>
    <row r="1249" spans="5:18">
      <c r="E1249" s="2749"/>
      <c r="F1249" s="2797"/>
      <c r="G1249" s="2749"/>
      <c r="H1249" s="2749"/>
      <c r="I1249" s="2749"/>
      <c r="J1249" s="2749"/>
      <c r="K1249" s="2749"/>
      <c r="L1249" s="2749"/>
      <c r="M1249" s="2749"/>
      <c r="N1249" s="2749"/>
      <c r="O1249" s="2749"/>
      <c r="P1249" s="2749"/>
      <c r="Q1249" s="2749"/>
      <c r="R1249" s="2749"/>
    </row>
    <row r="1250" spans="5:18">
      <c r="E1250" s="2749"/>
      <c r="F1250" s="2797"/>
      <c r="G1250" s="2749"/>
      <c r="H1250" s="2749"/>
      <c r="I1250" s="2749"/>
      <c r="J1250" s="2749"/>
      <c r="K1250" s="2749"/>
      <c r="L1250" s="2749"/>
      <c r="M1250" s="2749"/>
      <c r="N1250" s="2749"/>
      <c r="O1250" s="2749"/>
      <c r="P1250" s="2749"/>
      <c r="Q1250" s="2749"/>
      <c r="R1250" s="2749"/>
    </row>
    <row r="1251" spans="5:18">
      <c r="E1251" s="2749"/>
      <c r="F1251" s="2797"/>
      <c r="G1251" s="2749"/>
      <c r="H1251" s="2749"/>
      <c r="I1251" s="2749"/>
      <c r="J1251" s="2749"/>
      <c r="K1251" s="2749"/>
      <c r="L1251" s="2749"/>
      <c r="M1251" s="2749"/>
      <c r="N1251" s="2749"/>
      <c r="O1251" s="2749"/>
      <c r="P1251" s="2749"/>
      <c r="Q1251" s="2749"/>
      <c r="R1251" s="2749"/>
    </row>
    <row r="1252" spans="5:18">
      <c r="E1252" s="2749"/>
      <c r="F1252" s="2797"/>
      <c r="G1252" s="2749"/>
      <c r="H1252" s="2749"/>
      <c r="I1252" s="2749"/>
      <c r="J1252" s="2749"/>
      <c r="K1252" s="2749"/>
      <c r="L1252" s="2749"/>
      <c r="M1252" s="2749"/>
      <c r="N1252" s="2749"/>
      <c r="O1252" s="2749"/>
      <c r="P1252" s="2749"/>
      <c r="Q1252" s="2749"/>
      <c r="R1252" s="2749"/>
    </row>
    <row r="1253" spans="5:18">
      <c r="E1253" s="2749"/>
      <c r="F1253" s="2797"/>
      <c r="G1253" s="2749"/>
      <c r="H1253" s="2749"/>
      <c r="I1253" s="2749"/>
      <c r="J1253" s="2749"/>
      <c r="K1253" s="2749"/>
      <c r="L1253" s="2749"/>
      <c r="M1253" s="2749"/>
      <c r="N1253" s="2749"/>
      <c r="O1253" s="2749"/>
      <c r="P1253" s="2749"/>
      <c r="Q1253" s="2749"/>
      <c r="R1253" s="2749"/>
    </row>
    <row r="1254" spans="5:18">
      <c r="E1254" s="2749"/>
      <c r="F1254" s="2797"/>
      <c r="G1254" s="2749"/>
      <c r="H1254" s="2749"/>
      <c r="I1254" s="2749"/>
      <c r="J1254" s="2749"/>
      <c r="K1254" s="2749"/>
      <c r="L1254" s="2749"/>
      <c r="M1254" s="2749"/>
      <c r="N1254" s="2749"/>
      <c r="O1254" s="2749"/>
      <c r="P1254" s="2749"/>
      <c r="Q1254" s="2749"/>
      <c r="R1254" s="2749"/>
    </row>
    <row r="1255" spans="5:18">
      <c r="E1255" s="2749"/>
      <c r="F1255" s="2797"/>
      <c r="G1255" s="2749"/>
      <c r="H1255" s="2749"/>
      <c r="I1255" s="2749"/>
      <c r="J1255" s="2749"/>
      <c r="K1255" s="2749"/>
      <c r="L1255" s="2749"/>
      <c r="M1255" s="2749"/>
      <c r="N1255" s="2749"/>
      <c r="O1255" s="2749"/>
      <c r="P1255" s="2749"/>
      <c r="Q1255" s="2749"/>
      <c r="R1255" s="2749"/>
    </row>
    <row r="1256" spans="5:18">
      <c r="E1256" s="2749"/>
      <c r="F1256" s="2797"/>
      <c r="G1256" s="2749"/>
      <c r="H1256" s="2749"/>
      <c r="I1256" s="2749"/>
      <c r="J1256" s="2749"/>
      <c r="K1256" s="2749"/>
      <c r="L1256" s="2749"/>
      <c r="M1256" s="2749"/>
      <c r="N1256" s="2749"/>
      <c r="O1256" s="2749"/>
      <c r="P1256" s="2749"/>
      <c r="Q1256" s="2749"/>
      <c r="R1256" s="2749"/>
    </row>
    <row r="1257" spans="5:18">
      <c r="E1257" s="2749"/>
      <c r="F1257" s="2797"/>
      <c r="G1257" s="2749"/>
      <c r="H1257" s="2749"/>
      <c r="I1257" s="2749"/>
      <c r="J1257" s="2749"/>
      <c r="K1257" s="2749"/>
      <c r="L1257" s="2749"/>
      <c r="M1257" s="2749"/>
      <c r="N1257" s="2749"/>
      <c r="O1257" s="2749"/>
      <c r="P1257" s="2749"/>
      <c r="Q1257" s="2749"/>
      <c r="R1257" s="2749"/>
    </row>
    <row r="1258" spans="5:18">
      <c r="E1258" s="2749"/>
      <c r="F1258" s="2797"/>
      <c r="G1258" s="2749"/>
      <c r="H1258" s="2749"/>
      <c r="I1258" s="2749"/>
      <c r="J1258" s="2749"/>
      <c r="K1258" s="2749"/>
      <c r="L1258" s="2749"/>
      <c r="M1258" s="2749"/>
      <c r="N1258" s="2749"/>
      <c r="O1258" s="2749"/>
      <c r="P1258" s="2749"/>
      <c r="Q1258" s="2749"/>
      <c r="R1258" s="2749"/>
    </row>
    <row r="1259" spans="5:18">
      <c r="E1259" s="2749"/>
      <c r="F1259" s="2797"/>
      <c r="G1259" s="2749"/>
      <c r="H1259" s="2749"/>
      <c r="I1259" s="2749"/>
      <c r="J1259" s="2749"/>
      <c r="K1259" s="2749"/>
      <c r="L1259" s="2749"/>
      <c r="M1259" s="2749"/>
      <c r="N1259" s="2749"/>
      <c r="O1259" s="2749"/>
      <c r="P1259" s="2749"/>
      <c r="Q1259" s="2749"/>
      <c r="R1259" s="2749"/>
    </row>
    <row r="1260" spans="5:18">
      <c r="E1260" s="2749"/>
      <c r="F1260" s="2797"/>
      <c r="G1260" s="2749"/>
      <c r="H1260" s="2749"/>
      <c r="I1260" s="2749"/>
      <c r="J1260" s="2749"/>
      <c r="K1260" s="2749"/>
      <c r="L1260" s="2749"/>
      <c r="M1260" s="2749"/>
      <c r="N1260" s="2749"/>
      <c r="O1260" s="2749"/>
      <c r="P1260" s="2749"/>
      <c r="Q1260" s="2749"/>
      <c r="R1260" s="2749"/>
    </row>
    <row r="1261" spans="5:18">
      <c r="E1261" s="2749"/>
      <c r="F1261" s="2797"/>
      <c r="G1261" s="2749"/>
      <c r="H1261" s="2749"/>
      <c r="I1261" s="2749"/>
      <c r="J1261" s="2749"/>
      <c r="K1261" s="2749"/>
      <c r="L1261" s="2749"/>
      <c r="M1261" s="2749"/>
      <c r="N1261" s="2749"/>
      <c r="O1261" s="2749"/>
      <c r="P1261" s="2749"/>
      <c r="Q1261" s="2749"/>
      <c r="R1261" s="2749"/>
    </row>
    <row r="1262" spans="5:18">
      <c r="E1262" s="2749"/>
      <c r="F1262" s="2797"/>
      <c r="G1262" s="2749"/>
      <c r="H1262" s="2749"/>
      <c r="I1262" s="2749"/>
      <c r="J1262" s="2749"/>
      <c r="K1262" s="2749"/>
      <c r="L1262" s="2749"/>
      <c r="M1262" s="2749"/>
      <c r="N1262" s="2749"/>
      <c r="O1262" s="2749"/>
      <c r="P1262" s="2749"/>
      <c r="Q1262" s="2749"/>
      <c r="R1262" s="2749"/>
    </row>
    <row r="1263" spans="5:18">
      <c r="E1263" s="2749"/>
      <c r="F1263" s="2797"/>
      <c r="G1263" s="2749"/>
      <c r="H1263" s="2749"/>
      <c r="I1263" s="2749"/>
      <c r="J1263" s="2749"/>
      <c r="K1263" s="2749"/>
      <c r="L1263" s="2749"/>
      <c r="M1263" s="2749"/>
      <c r="N1263" s="2749"/>
      <c r="O1263" s="2749"/>
      <c r="P1263" s="2749"/>
      <c r="Q1263" s="2749"/>
      <c r="R1263" s="2749"/>
    </row>
    <row r="1264" spans="5:18">
      <c r="E1264" s="2749"/>
      <c r="F1264" s="2797"/>
      <c r="G1264" s="2749"/>
      <c r="H1264" s="2749"/>
      <c r="I1264" s="2749"/>
      <c r="J1264" s="2749"/>
      <c r="K1264" s="2749"/>
      <c r="L1264" s="2749"/>
      <c r="M1264" s="2749"/>
      <c r="N1264" s="2749"/>
      <c r="O1264" s="2749"/>
      <c r="P1264" s="2749"/>
      <c r="Q1264" s="2749"/>
      <c r="R1264" s="2749"/>
    </row>
    <row r="1265" spans="5:18">
      <c r="E1265" s="2749"/>
      <c r="F1265" s="2797"/>
      <c r="G1265" s="2749"/>
      <c r="H1265" s="2749"/>
      <c r="I1265" s="2749"/>
      <c r="J1265" s="2749"/>
      <c r="K1265" s="2749"/>
      <c r="L1265" s="2749"/>
      <c r="M1265" s="2749"/>
      <c r="N1265" s="2749"/>
      <c r="O1265" s="2749"/>
      <c r="P1265" s="2749"/>
      <c r="Q1265" s="2749"/>
      <c r="R1265" s="2749"/>
    </row>
    <row r="1266" spans="5:18">
      <c r="E1266" s="2749"/>
      <c r="F1266" s="2797"/>
      <c r="G1266" s="2749"/>
      <c r="H1266" s="2749"/>
      <c r="I1266" s="2749"/>
      <c r="J1266" s="2749"/>
      <c r="K1266" s="2749"/>
      <c r="L1266" s="2749"/>
      <c r="M1266" s="2749"/>
      <c r="N1266" s="2749"/>
      <c r="O1266" s="2749"/>
      <c r="P1266" s="2749"/>
      <c r="Q1266" s="2749"/>
      <c r="R1266" s="2749"/>
    </row>
    <row r="1267" spans="5:18">
      <c r="E1267" s="2749"/>
      <c r="F1267" s="2797"/>
      <c r="G1267" s="2749"/>
      <c r="H1267" s="2749"/>
      <c r="I1267" s="2749"/>
      <c r="J1267" s="2749"/>
      <c r="K1267" s="2749"/>
      <c r="L1267" s="2749"/>
      <c r="M1267" s="2749"/>
      <c r="N1267" s="2749"/>
      <c r="O1267" s="2749"/>
      <c r="P1267" s="2749"/>
      <c r="Q1267" s="2749"/>
      <c r="R1267" s="2749"/>
    </row>
    <row r="1268" spans="5:18">
      <c r="E1268" s="2749"/>
      <c r="F1268" s="2797"/>
      <c r="G1268" s="2749"/>
      <c r="H1268" s="2749"/>
      <c r="I1268" s="2749"/>
      <c r="J1268" s="2749"/>
      <c r="K1268" s="2749"/>
      <c r="L1268" s="2749"/>
      <c r="M1268" s="2749"/>
      <c r="N1268" s="2749"/>
      <c r="O1268" s="2749"/>
      <c r="P1268" s="2749"/>
      <c r="Q1268" s="2749"/>
      <c r="R1268" s="2749"/>
    </row>
    <row r="1269" spans="5:18">
      <c r="E1269" s="2749"/>
      <c r="F1269" s="2797"/>
      <c r="G1269" s="2749"/>
      <c r="H1269" s="2749"/>
      <c r="I1269" s="2749"/>
      <c r="J1269" s="2749"/>
      <c r="K1269" s="2749"/>
      <c r="L1269" s="2749"/>
      <c r="M1269" s="2749"/>
      <c r="N1269" s="2749"/>
      <c r="O1269" s="2749"/>
      <c r="P1269" s="2749"/>
      <c r="Q1269" s="2749"/>
      <c r="R1269" s="2749"/>
    </row>
    <row r="1270" spans="5:18">
      <c r="E1270" s="2749"/>
      <c r="F1270" s="2797"/>
      <c r="G1270" s="2749"/>
      <c r="H1270" s="2749"/>
      <c r="I1270" s="2749"/>
      <c r="J1270" s="2749"/>
      <c r="K1270" s="2749"/>
      <c r="L1270" s="2749"/>
      <c r="M1270" s="2749"/>
      <c r="N1270" s="2749"/>
      <c r="O1270" s="2749"/>
      <c r="P1270" s="2749"/>
      <c r="Q1270" s="2749"/>
      <c r="R1270" s="2749"/>
    </row>
    <row r="1271" spans="5:18">
      <c r="E1271" s="2749"/>
      <c r="F1271" s="2797"/>
      <c r="G1271" s="2749"/>
      <c r="H1271" s="2749"/>
      <c r="I1271" s="2749"/>
      <c r="J1271" s="2749"/>
      <c r="K1271" s="2749"/>
      <c r="L1271" s="2749"/>
      <c r="M1271" s="2749"/>
      <c r="N1271" s="2749"/>
      <c r="O1271" s="2749"/>
      <c r="P1271" s="2749"/>
      <c r="Q1271" s="2749"/>
      <c r="R1271" s="2749"/>
    </row>
    <row r="1272" spans="5:18">
      <c r="E1272" s="2749"/>
      <c r="F1272" s="2797"/>
      <c r="G1272" s="2749"/>
      <c r="H1272" s="2749"/>
      <c r="I1272" s="2749"/>
      <c r="J1272" s="2749"/>
      <c r="K1272" s="2749"/>
      <c r="L1272" s="2749"/>
      <c r="M1272" s="2749"/>
      <c r="N1272" s="2749"/>
      <c r="O1272" s="2749"/>
      <c r="P1272" s="2749"/>
      <c r="Q1272" s="2749"/>
      <c r="R1272" s="2749"/>
    </row>
    <row r="1273" spans="5:18">
      <c r="E1273" s="2749"/>
      <c r="F1273" s="2797"/>
      <c r="G1273" s="2749"/>
      <c r="H1273" s="2749"/>
      <c r="I1273" s="2749"/>
      <c r="J1273" s="2749"/>
      <c r="K1273" s="2749"/>
      <c r="L1273" s="2749"/>
      <c r="M1273" s="2749"/>
      <c r="N1273" s="2749"/>
      <c r="O1273" s="2749"/>
      <c r="P1273" s="2749"/>
      <c r="Q1273" s="2749"/>
      <c r="R1273" s="2749"/>
    </row>
    <row r="1274" spans="5:18">
      <c r="E1274" s="2749"/>
      <c r="F1274" s="2797"/>
      <c r="G1274" s="2749"/>
      <c r="H1274" s="2749"/>
      <c r="I1274" s="2749"/>
      <c r="J1274" s="2749"/>
      <c r="K1274" s="2749"/>
      <c r="L1274" s="2749"/>
      <c r="M1274" s="2749"/>
      <c r="N1274" s="2749"/>
      <c r="O1274" s="2749"/>
      <c r="P1274" s="2749"/>
      <c r="Q1274" s="2749"/>
      <c r="R1274" s="2749"/>
    </row>
    <row r="1275" spans="5:18">
      <c r="E1275" s="2749"/>
      <c r="F1275" s="2797"/>
      <c r="G1275" s="2749"/>
      <c r="H1275" s="2749"/>
      <c r="I1275" s="2749"/>
      <c r="J1275" s="2749"/>
      <c r="K1275" s="2749"/>
      <c r="L1275" s="2749"/>
      <c r="M1275" s="2749"/>
      <c r="N1275" s="2749"/>
      <c r="O1275" s="2749"/>
      <c r="P1275" s="2749"/>
      <c r="Q1275" s="2749"/>
      <c r="R1275" s="2749"/>
    </row>
    <row r="1276" spans="5:18">
      <c r="E1276" s="2749"/>
      <c r="F1276" s="2797"/>
      <c r="G1276" s="2749"/>
      <c r="H1276" s="2749"/>
      <c r="I1276" s="2749"/>
      <c r="J1276" s="2749"/>
      <c r="K1276" s="2749"/>
      <c r="L1276" s="2749"/>
      <c r="M1276" s="2749"/>
      <c r="N1276" s="2749"/>
      <c r="O1276" s="2749"/>
      <c r="P1276" s="2749"/>
      <c r="Q1276" s="2749"/>
      <c r="R1276" s="2749"/>
    </row>
    <row r="1277" spans="5:18">
      <c r="E1277" s="2749"/>
      <c r="F1277" s="2797"/>
      <c r="G1277" s="2749"/>
      <c r="H1277" s="2749"/>
      <c r="I1277" s="2749"/>
      <c r="J1277" s="2749"/>
      <c r="K1277" s="2749"/>
      <c r="L1277" s="2749"/>
      <c r="M1277" s="2749"/>
      <c r="N1277" s="2749"/>
      <c r="O1277" s="2749"/>
      <c r="P1277" s="2749"/>
      <c r="Q1277" s="2749"/>
      <c r="R1277" s="2749"/>
    </row>
    <row r="1278" spans="5:18">
      <c r="E1278" s="2749"/>
      <c r="F1278" s="2797"/>
      <c r="G1278" s="2749"/>
      <c r="H1278" s="2749"/>
      <c r="I1278" s="2749"/>
      <c r="J1278" s="2749"/>
      <c r="K1278" s="2749"/>
      <c r="L1278" s="2749"/>
      <c r="M1278" s="2749"/>
      <c r="N1278" s="2749"/>
      <c r="O1278" s="2749"/>
      <c r="P1278" s="2749"/>
      <c r="Q1278" s="2749"/>
      <c r="R1278" s="2749"/>
    </row>
    <row r="1279" spans="5:18">
      <c r="E1279" s="2749"/>
      <c r="F1279" s="2797"/>
      <c r="G1279" s="2749"/>
      <c r="H1279" s="2749"/>
      <c r="I1279" s="2749"/>
      <c r="J1279" s="2749"/>
      <c r="K1279" s="2749"/>
      <c r="L1279" s="2749"/>
      <c r="M1279" s="2749"/>
      <c r="N1279" s="2749"/>
      <c r="O1279" s="2749"/>
      <c r="P1279" s="2749"/>
      <c r="Q1279" s="2749"/>
      <c r="R1279" s="2749"/>
    </row>
    <row r="1280" spans="5:18">
      <c r="E1280" s="2749"/>
      <c r="F1280" s="2797"/>
      <c r="G1280" s="2749"/>
      <c r="H1280" s="2749"/>
      <c r="I1280" s="2749"/>
      <c r="J1280" s="2749"/>
      <c r="K1280" s="2749"/>
      <c r="L1280" s="2749"/>
      <c r="M1280" s="2749"/>
      <c r="N1280" s="2749"/>
      <c r="O1280" s="2749"/>
      <c r="P1280" s="2749"/>
      <c r="Q1280" s="2749"/>
      <c r="R1280" s="2749"/>
    </row>
    <row r="1281" spans="5:18">
      <c r="E1281" s="2749"/>
      <c r="F1281" s="2797"/>
      <c r="G1281" s="2749"/>
      <c r="H1281" s="2749"/>
      <c r="I1281" s="2749"/>
      <c r="J1281" s="2749"/>
      <c r="K1281" s="2749"/>
      <c r="L1281" s="2749"/>
      <c r="M1281" s="2749"/>
      <c r="N1281" s="2749"/>
      <c r="O1281" s="2749"/>
      <c r="P1281" s="2749"/>
      <c r="Q1281" s="2749"/>
      <c r="R1281" s="2749"/>
    </row>
    <row r="1282" spans="5:18">
      <c r="E1282" s="2749"/>
      <c r="F1282" s="2797"/>
      <c r="G1282" s="2749"/>
      <c r="H1282" s="2749"/>
      <c r="I1282" s="2749"/>
      <c r="J1282" s="2749"/>
      <c r="K1282" s="2749"/>
      <c r="L1282" s="2749"/>
      <c r="M1282" s="2749"/>
      <c r="N1282" s="2749"/>
      <c r="O1282" s="2749"/>
      <c r="P1282" s="2749"/>
      <c r="Q1282" s="2749"/>
      <c r="R1282" s="2749"/>
    </row>
    <row r="1283" spans="5:18">
      <c r="E1283" s="2749"/>
      <c r="F1283" s="2797"/>
      <c r="G1283" s="2749"/>
      <c r="H1283" s="2749"/>
      <c r="I1283" s="2749"/>
      <c r="J1283" s="2749"/>
      <c r="K1283" s="2749"/>
      <c r="L1283" s="2749"/>
      <c r="M1283" s="2749"/>
      <c r="N1283" s="2749"/>
      <c r="O1283" s="2749"/>
      <c r="P1283" s="2749"/>
      <c r="Q1283" s="2749"/>
      <c r="R1283" s="2749"/>
    </row>
    <row r="1284" spans="5:18">
      <c r="E1284" s="2749"/>
      <c r="F1284" s="2797"/>
      <c r="G1284" s="2749"/>
      <c r="H1284" s="2749"/>
      <c r="I1284" s="2749"/>
      <c r="J1284" s="2749"/>
      <c r="K1284" s="2749"/>
      <c r="L1284" s="2749"/>
      <c r="M1284" s="2749"/>
      <c r="N1284" s="2749"/>
      <c r="O1284" s="2749"/>
      <c r="P1284" s="2749"/>
      <c r="Q1284" s="2749"/>
      <c r="R1284" s="2749"/>
    </row>
    <row r="1285" spans="5:18">
      <c r="E1285" s="2749"/>
      <c r="F1285" s="2797"/>
      <c r="G1285" s="2749"/>
      <c r="H1285" s="2749"/>
      <c r="I1285" s="2749"/>
      <c r="J1285" s="2749"/>
      <c r="K1285" s="2749"/>
      <c r="L1285" s="2749"/>
      <c r="M1285" s="2749"/>
      <c r="N1285" s="2749"/>
      <c r="O1285" s="2749"/>
      <c r="P1285" s="2749"/>
      <c r="Q1285" s="2749"/>
      <c r="R1285" s="2749"/>
    </row>
    <row r="1286" spans="5:18">
      <c r="E1286" s="2749"/>
      <c r="F1286" s="2797"/>
      <c r="G1286" s="2749"/>
      <c r="H1286" s="2749"/>
      <c r="I1286" s="2749"/>
      <c r="J1286" s="2749"/>
      <c r="K1286" s="2749"/>
      <c r="L1286" s="2749"/>
      <c r="M1286" s="2749"/>
      <c r="N1286" s="2749"/>
      <c r="O1286" s="2749"/>
      <c r="P1286" s="2749"/>
      <c r="Q1286" s="2749"/>
      <c r="R1286" s="2749"/>
    </row>
    <row r="1287" spans="5:18">
      <c r="E1287" s="2749"/>
      <c r="F1287" s="2797"/>
      <c r="G1287" s="2749"/>
      <c r="H1287" s="2749"/>
      <c r="I1287" s="2749"/>
      <c r="J1287" s="2749"/>
      <c r="K1287" s="2749"/>
      <c r="L1287" s="2749"/>
      <c r="M1287" s="2749"/>
      <c r="N1287" s="2749"/>
      <c r="O1287" s="2749"/>
      <c r="P1287" s="2749"/>
      <c r="Q1287" s="2749"/>
      <c r="R1287" s="2749"/>
    </row>
    <row r="1288" spans="5:18">
      <c r="E1288" s="2749"/>
      <c r="F1288" s="2797"/>
      <c r="G1288" s="2749"/>
      <c r="H1288" s="2749"/>
      <c r="I1288" s="2749"/>
      <c r="J1288" s="2749"/>
      <c r="K1288" s="2749"/>
      <c r="L1288" s="2749"/>
      <c r="M1288" s="2749"/>
      <c r="N1288" s="2749"/>
      <c r="O1288" s="2749"/>
      <c r="P1288" s="2749"/>
      <c r="Q1288" s="2749"/>
      <c r="R1288" s="2749"/>
    </row>
    <row r="1289" spans="5:18">
      <c r="E1289" s="2749"/>
      <c r="F1289" s="2797"/>
      <c r="G1289" s="2749"/>
      <c r="H1289" s="2749"/>
      <c r="I1289" s="2749"/>
      <c r="J1289" s="2749"/>
      <c r="K1289" s="2749"/>
      <c r="L1289" s="2749"/>
      <c r="M1289" s="2749"/>
      <c r="N1289" s="2749"/>
      <c r="O1289" s="2749"/>
      <c r="P1289" s="2749"/>
      <c r="Q1289" s="2749"/>
      <c r="R1289" s="2749"/>
    </row>
    <row r="1290" spans="5:18">
      <c r="E1290" s="2749"/>
      <c r="F1290" s="2797"/>
      <c r="G1290" s="2749"/>
      <c r="H1290" s="2749"/>
      <c r="I1290" s="2749"/>
      <c r="J1290" s="2749"/>
      <c r="K1290" s="2749"/>
      <c r="L1290" s="2749"/>
      <c r="M1290" s="2749"/>
      <c r="N1290" s="2749"/>
      <c r="O1290" s="2749"/>
      <c r="P1290" s="2749"/>
      <c r="Q1290" s="2749"/>
      <c r="R1290" s="2749"/>
    </row>
    <row r="1291" spans="5:18">
      <c r="E1291" s="2749"/>
      <c r="F1291" s="2797"/>
      <c r="G1291" s="2749"/>
      <c r="H1291" s="2749"/>
      <c r="I1291" s="2749"/>
      <c r="J1291" s="2749"/>
      <c r="K1291" s="2749"/>
      <c r="L1291" s="2749"/>
      <c r="M1291" s="2749"/>
      <c r="N1291" s="2749"/>
      <c r="O1291" s="2749"/>
      <c r="P1291" s="2749"/>
      <c r="Q1291" s="2749"/>
      <c r="R1291" s="2749"/>
    </row>
    <row r="1292" spans="5:18">
      <c r="E1292" s="2749"/>
      <c r="F1292" s="2797"/>
      <c r="G1292" s="2749"/>
      <c r="H1292" s="2749"/>
      <c r="I1292" s="2749"/>
      <c r="J1292" s="2749"/>
      <c r="K1292" s="2749"/>
      <c r="L1292" s="2749"/>
      <c r="M1292" s="2749"/>
      <c r="N1292" s="2749"/>
      <c r="O1292" s="2749"/>
      <c r="P1292" s="2749"/>
      <c r="Q1292" s="2749"/>
      <c r="R1292" s="2749"/>
    </row>
    <row r="1293" spans="5:18">
      <c r="E1293" s="2749"/>
      <c r="F1293" s="2797"/>
      <c r="G1293" s="2749"/>
      <c r="H1293" s="2749"/>
      <c r="I1293" s="2749"/>
      <c r="J1293" s="2749"/>
      <c r="K1293" s="2749"/>
      <c r="L1293" s="2749"/>
      <c r="M1293" s="2749"/>
      <c r="N1293" s="2749"/>
      <c r="O1293" s="2749"/>
      <c r="P1293" s="2749"/>
      <c r="Q1293" s="2749"/>
      <c r="R1293" s="2749"/>
    </row>
    <row r="1294" spans="5:18">
      <c r="E1294" s="2749"/>
      <c r="F1294" s="2797"/>
      <c r="G1294" s="2749"/>
      <c r="H1294" s="2749"/>
      <c r="I1294" s="2749"/>
      <c r="J1294" s="2749"/>
      <c r="K1294" s="2749"/>
      <c r="L1294" s="2749"/>
      <c r="M1294" s="2749"/>
      <c r="N1294" s="2749"/>
      <c r="O1294" s="2749"/>
      <c r="P1294" s="2749"/>
      <c r="Q1294" s="2749"/>
      <c r="R1294" s="2749"/>
    </row>
    <row r="1295" spans="5:18">
      <c r="E1295" s="2749"/>
      <c r="F1295" s="2797"/>
      <c r="G1295" s="2749"/>
      <c r="H1295" s="2749"/>
      <c r="I1295" s="2749"/>
      <c r="J1295" s="2749"/>
      <c r="K1295" s="2749"/>
      <c r="L1295" s="2749"/>
      <c r="M1295" s="2749"/>
      <c r="N1295" s="2749"/>
      <c r="O1295" s="2749"/>
      <c r="P1295" s="2749"/>
      <c r="Q1295" s="2749"/>
      <c r="R1295" s="2749"/>
    </row>
    <row r="1296" spans="5:18">
      <c r="E1296" s="2749"/>
      <c r="F1296" s="2797"/>
      <c r="G1296" s="2749"/>
      <c r="H1296" s="2749"/>
      <c r="I1296" s="2749"/>
      <c r="J1296" s="2749"/>
      <c r="K1296" s="2749"/>
      <c r="L1296" s="2749"/>
      <c r="M1296" s="2749"/>
      <c r="N1296" s="2749"/>
      <c r="O1296" s="2749"/>
      <c r="P1296" s="2749"/>
      <c r="Q1296" s="2749"/>
      <c r="R1296" s="2749"/>
    </row>
    <row r="1297" spans="5:18">
      <c r="E1297" s="2749"/>
      <c r="F1297" s="2797"/>
      <c r="G1297" s="2749"/>
      <c r="H1297" s="2749"/>
      <c r="I1297" s="2749"/>
      <c r="J1297" s="2749"/>
      <c r="K1297" s="2749"/>
      <c r="L1297" s="2749"/>
      <c r="M1297" s="2749"/>
      <c r="N1297" s="2749"/>
      <c r="O1297" s="2749"/>
      <c r="P1297" s="2749"/>
      <c r="Q1297" s="2749"/>
      <c r="R1297" s="2749"/>
    </row>
    <row r="1298" spans="5:18">
      <c r="E1298" s="2749"/>
      <c r="F1298" s="2797"/>
      <c r="G1298" s="2749"/>
      <c r="H1298" s="2749"/>
      <c r="I1298" s="2749"/>
      <c r="J1298" s="2749"/>
      <c r="K1298" s="2749"/>
      <c r="L1298" s="2749"/>
      <c r="M1298" s="2749"/>
      <c r="N1298" s="2749"/>
      <c r="O1298" s="2749"/>
      <c r="P1298" s="2749"/>
      <c r="Q1298" s="2749"/>
      <c r="R1298" s="2749"/>
    </row>
    <row r="1299" spans="5:18">
      <c r="E1299" s="2749"/>
      <c r="F1299" s="2797"/>
      <c r="G1299" s="2749"/>
      <c r="H1299" s="2749"/>
      <c r="I1299" s="2749"/>
      <c r="J1299" s="2749"/>
      <c r="K1299" s="2749"/>
      <c r="L1299" s="2749"/>
      <c r="M1299" s="2749"/>
      <c r="N1299" s="2749"/>
      <c r="O1299" s="2749"/>
      <c r="P1299" s="2749"/>
      <c r="Q1299" s="2749"/>
      <c r="R1299" s="2749"/>
    </row>
    <row r="1300" spans="5:18">
      <c r="E1300" s="2749"/>
      <c r="F1300" s="2797"/>
      <c r="G1300" s="2749"/>
      <c r="H1300" s="2749"/>
      <c r="I1300" s="2749"/>
      <c r="J1300" s="2749"/>
      <c r="K1300" s="2749"/>
      <c r="L1300" s="2749"/>
      <c r="M1300" s="2749"/>
      <c r="N1300" s="2749"/>
      <c r="O1300" s="2749"/>
      <c r="P1300" s="2749"/>
      <c r="Q1300" s="2749"/>
      <c r="R1300" s="2749"/>
    </row>
    <row r="1301" spans="5:18">
      <c r="E1301" s="2749"/>
      <c r="F1301" s="2797"/>
      <c r="G1301" s="2749"/>
      <c r="H1301" s="2749"/>
      <c r="I1301" s="2749"/>
      <c r="J1301" s="2749"/>
      <c r="K1301" s="2749"/>
      <c r="L1301" s="2749"/>
      <c r="M1301" s="2749"/>
      <c r="N1301" s="2749"/>
      <c r="O1301" s="2749"/>
      <c r="P1301" s="2749"/>
      <c r="Q1301" s="2749"/>
      <c r="R1301" s="2749"/>
    </row>
    <row r="1302" spans="5:18">
      <c r="E1302" s="2749"/>
      <c r="F1302" s="2797"/>
      <c r="G1302" s="2749"/>
      <c r="H1302" s="2749"/>
      <c r="I1302" s="2749"/>
      <c r="J1302" s="2749"/>
      <c r="K1302" s="2749"/>
      <c r="L1302" s="2749"/>
      <c r="M1302" s="2749"/>
      <c r="N1302" s="2749"/>
      <c r="O1302" s="2749"/>
      <c r="P1302" s="2749"/>
      <c r="Q1302" s="2749"/>
      <c r="R1302" s="2749"/>
    </row>
    <row r="1303" spans="5:18">
      <c r="E1303" s="2749"/>
      <c r="F1303" s="2797"/>
      <c r="G1303" s="2749"/>
      <c r="H1303" s="2749"/>
      <c r="I1303" s="2749"/>
      <c r="J1303" s="2749"/>
      <c r="K1303" s="2749"/>
      <c r="L1303" s="2749"/>
      <c r="M1303" s="2749"/>
      <c r="N1303" s="2749"/>
      <c r="O1303" s="2749"/>
      <c r="P1303" s="2749"/>
      <c r="Q1303" s="2749"/>
      <c r="R1303" s="2749"/>
    </row>
    <row r="1304" spans="5:18">
      <c r="E1304" s="2749"/>
      <c r="F1304" s="2797"/>
      <c r="G1304" s="2749"/>
      <c r="H1304" s="2749"/>
      <c r="I1304" s="2749"/>
      <c r="J1304" s="2749"/>
      <c r="K1304" s="2749"/>
      <c r="L1304" s="2749"/>
      <c r="M1304" s="2749"/>
      <c r="N1304" s="2749"/>
      <c r="O1304" s="2749"/>
      <c r="P1304" s="2749"/>
      <c r="Q1304" s="2749"/>
      <c r="R1304" s="2749"/>
    </row>
    <row r="1305" spans="5:18">
      <c r="E1305" s="2749"/>
      <c r="F1305" s="2797"/>
      <c r="G1305" s="2749"/>
      <c r="H1305" s="2749"/>
      <c r="I1305" s="2749"/>
      <c r="J1305" s="2749"/>
      <c r="K1305" s="2749"/>
      <c r="L1305" s="2749"/>
      <c r="M1305" s="2749"/>
      <c r="N1305" s="2749"/>
      <c r="O1305" s="2749"/>
      <c r="P1305" s="2749"/>
      <c r="Q1305" s="2749"/>
      <c r="R1305" s="2749"/>
    </row>
    <row r="1306" spans="5:18">
      <c r="E1306" s="2749"/>
      <c r="F1306" s="2797"/>
      <c r="G1306" s="2749"/>
      <c r="H1306" s="2749"/>
      <c r="I1306" s="2749"/>
      <c r="J1306" s="2749"/>
      <c r="K1306" s="2749"/>
      <c r="L1306" s="2749"/>
      <c r="M1306" s="2749"/>
      <c r="N1306" s="2749"/>
      <c r="O1306" s="2749"/>
      <c r="P1306" s="2749"/>
      <c r="Q1306" s="2749"/>
      <c r="R1306" s="2749"/>
    </row>
    <row r="1307" spans="5:18">
      <c r="E1307" s="2749"/>
      <c r="F1307" s="2797"/>
      <c r="G1307" s="2749"/>
      <c r="H1307" s="2749"/>
      <c r="I1307" s="2749"/>
      <c r="J1307" s="2749"/>
      <c r="K1307" s="2749"/>
      <c r="L1307" s="2749"/>
      <c r="M1307" s="2749"/>
      <c r="N1307" s="2749"/>
      <c r="O1307" s="2749"/>
      <c r="P1307" s="2749"/>
      <c r="Q1307" s="2749"/>
      <c r="R1307" s="2749"/>
    </row>
    <row r="1308" spans="5:18">
      <c r="E1308" s="2749"/>
      <c r="F1308" s="2797"/>
      <c r="G1308" s="2749"/>
      <c r="H1308" s="2749"/>
      <c r="I1308" s="2749"/>
      <c r="J1308" s="2749"/>
      <c r="K1308" s="2749"/>
      <c r="L1308" s="2749"/>
      <c r="M1308" s="2749"/>
      <c r="N1308" s="2749"/>
      <c r="O1308" s="2749"/>
      <c r="P1308" s="2749"/>
      <c r="Q1308" s="2749"/>
      <c r="R1308" s="2749"/>
    </row>
    <row r="1309" spans="5:18">
      <c r="E1309" s="2749"/>
      <c r="F1309" s="2797"/>
      <c r="G1309" s="2749"/>
      <c r="H1309" s="2749"/>
      <c r="I1309" s="2749"/>
      <c r="J1309" s="2749"/>
      <c r="K1309" s="2749"/>
      <c r="L1309" s="2749"/>
      <c r="M1309" s="2749"/>
      <c r="N1309" s="2749"/>
      <c r="O1309" s="2749"/>
      <c r="P1309" s="2749"/>
      <c r="Q1309" s="2749"/>
      <c r="R1309" s="2749"/>
    </row>
    <row r="1310" spans="5:18">
      <c r="E1310" s="2749"/>
      <c r="F1310" s="2797"/>
      <c r="G1310" s="2749"/>
      <c r="H1310" s="2749"/>
      <c r="I1310" s="2749"/>
      <c r="J1310" s="2749"/>
      <c r="K1310" s="2749"/>
      <c r="L1310" s="2749"/>
      <c r="M1310" s="2749"/>
      <c r="N1310" s="2749"/>
      <c r="O1310" s="2749"/>
      <c r="P1310" s="2749"/>
      <c r="Q1310" s="2749"/>
      <c r="R1310" s="2749"/>
    </row>
    <row r="1311" spans="5:18">
      <c r="E1311" s="2749"/>
      <c r="F1311" s="2797"/>
      <c r="G1311" s="2749"/>
      <c r="H1311" s="2749"/>
      <c r="I1311" s="2749"/>
      <c r="J1311" s="2749"/>
      <c r="K1311" s="2749"/>
      <c r="L1311" s="2749"/>
      <c r="M1311" s="2749"/>
      <c r="N1311" s="2749"/>
      <c r="O1311" s="2749"/>
      <c r="P1311" s="2749"/>
      <c r="Q1311" s="2749"/>
      <c r="R1311" s="2749"/>
    </row>
    <row r="1312" spans="5:18">
      <c r="E1312" s="2749"/>
      <c r="F1312" s="2797"/>
      <c r="G1312" s="2749"/>
      <c r="H1312" s="2749"/>
      <c r="I1312" s="2749"/>
      <c r="J1312" s="2749"/>
      <c r="K1312" s="2749"/>
      <c r="L1312" s="2749"/>
      <c r="M1312" s="2749"/>
      <c r="N1312" s="2749"/>
      <c r="O1312" s="2749"/>
      <c r="P1312" s="2749"/>
      <c r="Q1312" s="2749"/>
      <c r="R1312" s="2749"/>
    </row>
    <row r="1313" spans="5:18">
      <c r="E1313" s="2749"/>
      <c r="F1313" s="2797"/>
      <c r="G1313" s="2749"/>
      <c r="H1313" s="2749"/>
      <c r="I1313" s="2749"/>
      <c r="J1313" s="2749"/>
      <c r="K1313" s="2749"/>
      <c r="L1313" s="2749"/>
      <c r="M1313" s="2749"/>
      <c r="N1313" s="2749"/>
      <c r="O1313" s="2749"/>
      <c r="P1313" s="2749"/>
      <c r="Q1313" s="2749"/>
      <c r="R1313" s="2749"/>
    </row>
    <row r="1314" spans="5:18">
      <c r="E1314" s="2749"/>
      <c r="F1314" s="2797"/>
      <c r="G1314" s="2749"/>
      <c r="H1314" s="2749"/>
      <c r="I1314" s="2749"/>
      <c r="J1314" s="2749"/>
      <c r="K1314" s="2749"/>
      <c r="L1314" s="2749"/>
      <c r="M1314" s="2749"/>
      <c r="N1314" s="2749"/>
      <c r="O1314" s="2749"/>
      <c r="P1314" s="2749"/>
      <c r="Q1314" s="2749"/>
      <c r="R1314" s="2749"/>
    </row>
    <row r="1315" spans="5:18">
      <c r="E1315" s="2749"/>
      <c r="F1315" s="2797"/>
      <c r="G1315" s="2749"/>
      <c r="H1315" s="2749"/>
      <c r="I1315" s="2749"/>
      <c r="J1315" s="2749"/>
      <c r="K1315" s="2749"/>
      <c r="L1315" s="2749"/>
      <c r="M1315" s="2749"/>
      <c r="N1315" s="2749"/>
      <c r="O1315" s="2749"/>
      <c r="P1315" s="2749"/>
      <c r="Q1315" s="2749"/>
      <c r="R1315" s="2749"/>
    </row>
    <row r="1316" spans="5:18">
      <c r="E1316" s="2749"/>
      <c r="F1316" s="2797"/>
      <c r="G1316" s="2749"/>
      <c r="H1316" s="2749"/>
      <c r="I1316" s="2749"/>
      <c r="J1316" s="2749"/>
      <c r="K1316" s="2749"/>
      <c r="L1316" s="2749"/>
      <c r="M1316" s="2749"/>
      <c r="N1316" s="2749"/>
      <c r="O1316" s="2749"/>
      <c r="P1316" s="2749"/>
      <c r="Q1316" s="2749"/>
      <c r="R1316" s="2749"/>
    </row>
    <row r="1317" spans="5:18">
      <c r="E1317" s="2749"/>
      <c r="F1317" s="2797"/>
      <c r="G1317" s="2749"/>
      <c r="H1317" s="2749"/>
      <c r="I1317" s="2749"/>
      <c r="J1317" s="2749"/>
      <c r="K1317" s="2749"/>
      <c r="L1317" s="2749"/>
      <c r="M1317" s="2749"/>
      <c r="N1317" s="2749"/>
      <c r="O1317" s="2749"/>
      <c r="P1317" s="2749"/>
      <c r="Q1317" s="2749"/>
      <c r="R1317" s="2749"/>
    </row>
    <row r="1318" spans="5:18">
      <c r="E1318" s="2749"/>
      <c r="F1318" s="2797"/>
      <c r="G1318" s="2749"/>
      <c r="H1318" s="2749"/>
      <c r="I1318" s="2749"/>
      <c r="J1318" s="2749"/>
      <c r="K1318" s="2749"/>
      <c r="L1318" s="2749"/>
      <c r="M1318" s="2749"/>
      <c r="N1318" s="2749"/>
      <c r="O1318" s="2749"/>
      <c r="P1318" s="2749"/>
      <c r="Q1318" s="2749"/>
      <c r="R1318" s="2749"/>
    </row>
    <row r="1319" spans="5:18">
      <c r="E1319" s="2749"/>
      <c r="F1319" s="2797"/>
      <c r="G1319" s="2749"/>
      <c r="H1319" s="2749"/>
      <c r="I1319" s="2749"/>
      <c r="J1319" s="2749"/>
      <c r="K1319" s="2749"/>
      <c r="L1319" s="2749"/>
      <c r="M1319" s="2749"/>
      <c r="N1319" s="2749"/>
      <c r="O1319" s="2749"/>
      <c r="P1319" s="2749"/>
      <c r="Q1319" s="2749"/>
      <c r="R1319" s="2749"/>
    </row>
    <row r="1320" spans="5:18">
      <c r="E1320" s="2749"/>
      <c r="F1320" s="2797"/>
      <c r="G1320" s="2749"/>
      <c r="H1320" s="2749"/>
      <c r="I1320" s="2749"/>
      <c r="J1320" s="2749"/>
      <c r="K1320" s="2749"/>
      <c r="L1320" s="2749"/>
      <c r="M1320" s="2749"/>
      <c r="N1320" s="2749"/>
      <c r="O1320" s="2749"/>
      <c r="P1320" s="2749"/>
      <c r="Q1320" s="2749"/>
      <c r="R1320" s="2749"/>
    </row>
    <row r="1321" spans="5:18">
      <c r="E1321" s="2749"/>
      <c r="F1321" s="2797"/>
      <c r="G1321" s="2749"/>
      <c r="H1321" s="2749"/>
      <c r="I1321" s="2749"/>
      <c r="J1321" s="2749"/>
      <c r="K1321" s="2749"/>
      <c r="L1321" s="2749"/>
      <c r="M1321" s="2749"/>
      <c r="N1321" s="2749"/>
      <c r="O1321" s="2749"/>
      <c r="P1321" s="2749"/>
      <c r="Q1321" s="2749"/>
      <c r="R1321" s="2749"/>
    </row>
    <row r="1322" spans="5:18">
      <c r="E1322" s="2749"/>
      <c r="F1322" s="2797"/>
      <c r="G1322" s="2749"/>
      <c r="H1322" s="2749"/>
      <c r="I1322" s="2749"/>
      <c r="J1322" s="2749"/>
      <c r="K1322" s="2749"/>
      <c r="L1322" s="2749"/>
      <c r="M1322" s="2749"/>
      <c r="N1322" s="2749"/>
      <c r="O1322" s="2749"/>
      <c r="P1322" s="2749"/>
      <c r="Q1322" s="2749"/>
      <c r="R1322" s="2749"/>
    </row>
    <row r="1323" spans="5:18">
      <c r="E1323" s="2749"/>
      <c r="F1323" s="2797"/>
      <c r="G1323" s="2749"/>
      <c r="H1323" s="2749"/>
      <c r="I1323" s="2749"/>
      <c r="J1323" s="2749"/>
      <c r="K1323" s="2749"/>
      <c r="L1323" s="2749"/>
      <c r="M1323" s="2749"/>
      <c r="N1323" s="2749"/>
      <c r="O1323" s="2749"/>
      <c r="P1323" s="2749"/>
      <c r="Q1323" s="2749"/>
      <c r="R1323" s="2749"/>
    </row>
    <row r="1324" spans="5:18">
      <c r="E1324" s="2749"/>
      <c r="F1324" s="2797"/>
      <c r="G1324" s="2749"/>
      <c r="H1324" s="2749"/>
      <c r="I1324" s="2749"/>
      <c r="J1324" s="2749"/>
      <c r="K1324" s="2749"/>
      <c r="L1324" s="2749"/>
      <c r="M1324" s="2749"/>
      <c r="N1324" s="2749"/>
      <c r="O1324" s="2749"/>
      <c r="P1324" s="2749"/>
      <c r="Q1324" s="2749"/>
      <c r="R1324" s="2749"/>
    </row>
    <row r="1325" spans="5:18">
      <c r="E1325" s="2749"/>
      <c r="F1325" s="2797"/>
      <c r="G1325" s="2749"/>
      <c r="H1325" s="2749"/>
      <c r="I1325" s="2749"/>
      <c r="J1325" s="2749"/>
      <c r="K1325" s="2749"/>
      <c r="L1325" s="2749"/>
      <c r="M1325" s="2749"/>
      <c r="N1325" s="2749"/>
      <c r="O1325" s="2749"/>
      <c r="P1325" s="2749"/>
      <c r="Q1325" s="2749"/>
      <c r="R1325" s="2749"/>
    </row>
    <row r="1326" spans="5:18">
      <c r="E1326" s="2749"/>
      <c r="F1326" s="2797"/>
      <c r="G1326" s="2749"/>
      <c r="H1326" s="2749"/>
      <c r="I1326" s="2749"/>
      <c r="J1326" s="2749"/>
      <c r="K1326" s="2749"/>
      <c r="L1326" s="2749"/>
      <c r="M1326" s="2749"/>
      <c r="N1326" s="2749"/>
      <c r="O1326" s="2749"/>
      <c r="P1326" s="2749"/>
      <c r="Q1326" s="2749"/>
      <c r="R1326" s="2749"/>
    </row>
    <row r="1327" spans="5:18">
      <c r="E1327" s="2749"/>
      <c r="F1327" s="2797"/>
      <c r="G1327" s="2749"/>
      <c r="H1327" s="2749"/>
      <c r="I1327" s="2749"/>
      <c r="J1327" s="2749"/>
      <c r="K1327" s="2749"/>
      <c r="L1327" s="2749"/>
      <c r="M1327" s="2749"/>
      <c r="N1327" s="2749"/>
      <c r="O1327" s="2749"/>
      <c r="P1327" s="2749"/>
      <c r="Q1327" s="2749"/>
      <c r="R1327" s="2749"/>
    </row>
    <row r="1328" spans="5:18">
      <c r="E1328" s="2749"/>
      <c r="F1328" s="2797"/>
      <c r="G1328" s="2749"/>
      <c r="H1328" s="2749"/>
      <c r="I1328" s="2749"/>
      <c r="J1328" s="2749"/>
      <c r="K1328" s="2749"/>
      <c r="L1328" s="2749"/>
      <c r="M1328" s="2749"/>
      <c r="N1328" s="2749"/>
      <c r="O1328" s="2749"/>
      <c r="P1328" s="2749"/>
      <c r="Q1328" s="2749"/>
      <c r="R1328" s="2749"/>
    </row>
    <row r="1329" spans="5:18">
      <c r="E1329" s="2749"/>
      <c r="F1329" s="2797"/>
      <c r="G1329" s="2749"/>
      <c r="H1329" s="2749"/>
      <c r="I1329" s="2749"/>
      <c r="J1329" s="2749"/>
      <c r="K1329" s="2749"/>
      <c r="L1329" s="2749"/>
      <c r="M1329" s="2749"/>
      <c r="N1329" s="2749"/>
      <c r="O1329" s="2749"/>
      <c r="P1329" s="2749"/>
      <c r="Q1329" s="2749"/>
      <c r="R1329" s="2749"/>
    </row>
    <row r="1330" spans="5:18">
      <c r="E1330" s="2749"/>
      <c r="F1330" s="2797"/>
      <c r="G1330" s="2749"/>
      <c r="H1330" s="2749"/>
      <c r="I1330" s="2749"/>
      <c r="J1330" s="2749"/>
      <c r="K1330" s="2749"/>
      <c r="L1330" s="2749"/>
      <c r="M1330" s="2749"/>
      <c r="N1330" s="2749"/>
      <c r="O1330" s="2749"/>
      <c r="P1330" s="2749"/>
      <c r="Q1330" s="2749"/>
      <c r="R1330" s="2749"/>
    </row>
    <row r="1331" spans="5:18">
      <c r="E1331" s="2749"/>
      <c r="F1331" s="2797"/>
      <c r="G1331" s="2749"/>
      <c r="H1331" s="2749"/>
      <c r="I1331" s="2749"/>
      <c r="J1331" s="2749"/>
      <c r="K1331" s="2749"/>
      <c r="L1331" s="2749"/>
      <c r="M1331" s="2749"/>
      <c r="N1331" s="2749"/>
      <c r="O1331" s="2749"/>
      <c r="P1331" s="2749"/>
      <c r="Q1331" s="2749"/>
      <c r="R1331" s="2749"/>
    </row>
    <row r="1332" spans="5:18">
      <c r="E1332" s="2749"/>
      <c r="F1332" s="2797"/>
      <c r="G1332" s="2749"/>
      <c r="H1332" s="2749"/>
      <c r="I1332" s="2749"/>
      <c r="J1332" s="2749"/>
      <c r="K1332" s="2749"/>
      <c r="L1332" s="2749"/>
      <c r="M1332" s="2749"/>
      <c r="N1332" s="2749"/>
      <c r="O1332" s="2749"/>
      <c r="P1332" s="2749"/>
      <c r="Q1332" s="2749"/>
      <c r="R1332" s="2749"/>
    </row>
    <row r="1333" spans="5:18">
      <c r="E1333" s="2749"/>
      <c r="F1333" s="2797"/>
      <c r="G1333" s="2749"/>
      <c r="H1333" s="2749"/>
      <c r="I1333" s="2749"/>
      <c r="J1333" s="2749"/>
      <c r="K1333" s="2749"/>
      <c r="L1333" s="2749"/>
      <c r="M1333" s="2749"/>
      <c r="N1333" s="2749"/>
      <c r="O1333" s="2749"/>
      <c r="P1333" s="2749"/>
      <c r="Q1333" s="2749"/>
      <c r="R1333" s="2749"/>
    </row>
    <row r="1334" spans="5:18">
      <c r="E1334" s="2749"/>
      <c r="F1334" s="2797"/>
      <c r="G1334" s="2749"/>
      <c r="H1334" s="2749"/>
      <c r="I1334" s="2749"/>
      <c r="J1334" s="2749"/>
      <c r="K1334" s="2749"/>
      <c r="L1334" s="2749"/>
      <c r="M1334" s="2749"/>
      <c r="N1334" s="2749"/>
      <c r="O1334" s="2749"/>
      <c r="P1334" s="2749"/>
      <c r="Q1334" s="2749"/>
      <c r="R1334" s="2749"/>
    </row>
    <row r="1335" spans="5:18">
      <c r="E1335" s="2749"/>
      <c r="F1335" s="2797"/>
      <c r="G1335" s="2749"/>
      <c r="H1335" s="2749"/>
      <c r="I1335" s="2749"/>
      <c r="J1335" s="2749"/>
      <c r="K1335" s="2749"/>
      <c r="L1335" s="2749"/>
      <c r="M1335" s="2749"/>
      <c r="N1335" s="2749"/>
      <c r="O1335" s="2749"/>
      <c r="P1335" s="2749"/>
      <c r="Q1335" s="2749"/>
      <c r="R1335" s="2749"/>
    </row>
    <row r="1336" spans="5:18">
      <c r="E1336" s="2749"/>
      <c r="F1336" s="2797"/>
      <c r="G1336" s="2749"/>
      <c r="H1336" s="2749"/>
      <c r="I1336" s="2749"/>
      <c r="J1336" s="2749"/>
      <c r="K1336" s="2749"/>
      <c r="L1336" s="2749"/>
      <c r="M1336" s="2749"/>
      <c r="N1336" s="2749"/>
      <c r="O1336" s="2749"/>
      <c r="P1336" s="2749"/>
      <c r="Q1336" s="2749"/>
      <c r="R1336" s="2749"/>
    </row>
    <row r="1337" spans="5:18">
      <c r="E1337" s="2749"/>
      <c r="F1337" s="2797"/>
      <c r="G1337" s="2749"/>
      <c r="H1337" s="2749"/>
      <c r="I1337" s="2749"/>
      <c r="J1337" s="2749"/>
      <c r="K1337" s="2749"/>
      <c r="L1337" s="2749"/>
      <c r="M1337" s="2749"/>
      <c r="N1337" s="2749"/>
      <c r="O1337" s="2749"/>
      <c r="P1337" s="2749"/>
      <c r="Q1337" s="2749"/>
      <c r="R1337" s="2749"/>
    </row>
    <row r="1338" spans="5:18">
      <c r="E1338" s="2749"/>
      <c r="F1338" s="2797"/>
      <c r="G1338" s="2749"/>
      <c r="H1338" s="2749"/>
      <c r="I1338" s="2749"/>
      <c r="J1338" s="2749"/>
      <c r="K1338" s="2749"/>
      <c r="L1338" s="2749"/>
      <c r="M1338" s="2749"/>
      <c r="N1338" s="2749"/>
      <c r="O1338" s="2749"/>
      <c r="P1338" s="2749"/>
      <c r="Q1338" s="2749"/>
      <c r="R1338" s="2749"/>
    </row>
    <row r="1339" spans="5:18">
      <c r="E1339" s="2749"/>
      <c r="F1339" s="2797"/>
      <c r="G1339" s="2749"/>
      <c r="H1339" s="2749"/>
      <c r="I1339" s="2749"/>
      <c r="J1339" s="2749"/>
      <c r="K1339" s="2749"/>
      <c r="L1339" s="2749"/>
      <c r="M1339" s="2749"/>
      <c r="N1339" s="2749"/>
      <c r="O1339" s="2749"/>
      <c r="P1339" s="2749"/>
      <c r="Q1339" s="2749"/>
      <c r="R1339" s="2749"/>
    </row>
    <row r="1340" spans="5:18">
      <c r="E1340" s="2749"/>
      <c r="F1340" s="2797"/>
      <c r="G1340" s="2749"/>
      <c r="H1340" s="2749"/>
      <c r="I1340" s="2749"/>
      <c r="J1340" s="2749"/>
      <c r="K1340" s="2749"/>
      <c r="L1340" s="2749"/>
      <c r="M1340" s="2749"/>
      <c r="N1340" s="2749"/>
      <c r="O1340" s="2749"/>
      <c r="P1340" s="2749"/>
      <c r="Q1340" s="2749"/>
      <c r="R1340" s="2749"/>
    </row>
    <row r="1341" spans="5:18">
      <c r="E1341" s="2749"/>
      <c r="F1341" s="2797"/>
      <c r="G1341" s="2749"/>
      <c r="H1341" s="2749"/>
      <c r="I1341" s="2749"/>
      <c r="J1341" s="2749"/>
      <c r="K1341" s="2749"/>
      <c r="L1341" s="2749"/>
      <c r="M1341" s="2749"/>
      <c r="N1341" s="2749"/>
      <c r="O1341" s="2749"/>
      <c r="P1341" s="2749"/>
      <c r="Q1341" s="2749"/>
      <c r="R1341" s="2749"/>
    </row>
    <row r="1342" spans="5:18">
      <c r="E1342" s="2749"/>
      <c r="F1342" s="2797"/>
      <c r="G1342" s="2749"/>
      <c r="H1342" s="2749"/>
      <c r="I1342" s="2749"/>
      <c r="J1342" s="2749"/>
      <c r="K1342" s="2749"/>
      <c r="L1342" s="2749"/>
      <c r="M1342" s="2749"/>
      <c r="N1342" s="2749"/>
      <c r="O1342" s="2749"/>
      <c r="P1342" s="2749"/>
      <c r="Q1342" s="2749"/>
      <c r="R1342" s="2749"/>
    </row>
    <row r="1343" spans="5:18">
      <c r="E1343" s="2749"/>
      <c r="F1343" s="2797"/>
      <c r="G1343" s="2749"/>
      <c r="H1343" s="2749"/>
      <c r="I1343" s="2749"/>
      <c r="J1343" s="2749"/>
      <c r="K1343" s="2749"/>
      <c r="L1343" s="2749"/>
      <c r="M1343" s="2749"/>
      <c r="N1343" s="2749"/>
      <c r="O1343" s="2749"/>
      <c r="P1343" s="2749"/>
      <c r="Q1343" s="2749"/>
      <c r="R1343" s="2749"/>
    </row>
    <row r="1344" spans="5:18">
      <c r="E1344" s="2749"/>
      <c r="F1344" s="2797"/>
      <c r="G1344" s="2749"/>
      <c r="H1344" s="2749"/>
      <c r="I1344" s="2749"/>
      <c r="J1344" s="2749"/>
      <c r="K1344" s="2749"/>
      <c r="L1344" s="2749"/>
      <c r="M1344" s="2749"/>
      <c r="N1344" s="2749"/>
      <c r="O1344" s="2749"/>
      <c r="P1344" s="2749"/>
      <c r="Q1344" s="2749"/>
      <c r="R1344" s="2749"/>
    </row>
    <row r="1345" spans="5:18">
      <c r="E1345" s="2749"/>
      <c r="F1345" s="2797"/>
      <c r="G1345" s="2749"/>
      <c r="H1345" s="2749"/>
      <c r="I1345" s="2749"/>
      <c r="J1345" s="2749"/>
      <c r="K1345" s="2749"/>
      <c r="L1345" s="2749"/>
      <c r="M1345" s="2749"/>
      <c r="N1345" s="2749"/>
      <c r="O1345" s="2749"/>
      <c r="P1345" s="2749"/>
      <c r="Q1345" s="2749"/>
      <c r="R1345" s="2749"/>
    </row>
    <row r="1346" spans="5:18">
      <c r="E1346" s="2749"/>
      <c r="F1346" s="2797"/>
      <c r="G1346" s="2749"/>
      <c r="H1346" s="2749"/>
      <c r="I1346" s="2749"/>
      <c r="J1346" s="2749"/>
      <c r="K1346" s="2749"/>
      <c r="L1346" s="2749"/>
      <c r="M1346" s="2749"/>
      <c r="N1346" s="2749"/>
      <c r="O1346" s="2749"/>
      <c r="P1346" s="2749"/>
      <c r="Q1346" s="2749"/>
      <c r="R1346" s="2749"/>
    </row>
    <row r="1347" spans="5:18">
      <c r="E1347" s="2749"/>
      <c r="F1347" s="2797"/>
      <c r="G1347" s="2749"/>
      <c r="H1347" s="2749"/>
      <c r="I1347" s="2749"/>
      <c r="J1347" s="2749"/>
      <c r="K1347" s="2749"/>
      <c r="L1347" s="2749"/>
      <c r="M1347" s="2749"/>
      <c r="N1347" s="2749"/>
      <c r="O1347" s="2749"/>
      <c r="P1347" s="2749"/>
      <c r="Q1347" s="2749"/>
      <c r="R1347" s="2749"/>
    </row>
    <row r="1348" spans="5:18">
      <c r="E1348" s="2749"/>
      <c r="F1348" s="2797"/>
      <c r="G1348" s="2749"/>
      <c r="H1348" s="2749"/>
      <c r="I1348" s="2749"/>
      <c r="J1348" s="2749"/>
      <c r="K1348" s="2749"/>
      <c r="L1348" s="2749"/>
      <c r="M1348" s="2749"/>
      <c r="N1348" s="2749"/>
      <c r="O1348" s="2749"/>
      <c r="P1348" s="2749"/>
      <c r="Q1348" s="2749"/>
      <c r="R1348" s="2749"/>
    </row>
    <row r="1349" spans="5:18">
      <c r="E1349" s="2749"/>
      <c r="F1349" s="2797"/>
      <c r="G1349" s="2749"/>
      <c r="H1349" s="2749"/>
      <c r="I1349" s="2749"/>
      <c r="J1349" s="2749"/>
      <c r="K1349" s="2749"/>
      <c r="L1349" s="2749"/>
      <c r="M1349" s="2749"/>
      <c r="N1349" s="2749"/>
      <c r="O1349" s="2749"/>
      <c r="P1349" s="2749"/>
      <c r="Q1349" s="2749"/>
      <c r="R1349" s="2749"/>
    </row>
    <row r="1350" spans="5:18">
      <c r="E1350" s="2749"/>
      <c r="F1350" s="2797"/>
      <c r="G1350" s="2749"/>
      <c r="H1350" s="2749"/>
      <c r="I1350" s="2749"/>
      <c r="J1350" s="2749"/>
      <c r="K1350" s="2749"/>
      <c r="L1350" s="2749"/>
      <c r="M1350" s="2749"/>
      <c r="N1350" s="2749"/>
      <c r="O1350" s="2749"/>
      <c r="P1350" s="2749"/>
      <c r="Q1350" s="2749"/>
      <c r="R1350" s="2749"/>
    </row>
    <row r="1351" spans="5:18">
      <c r="E1351" s="2749"/>
      <c r="F1351" s="2797"/>
      <c r="G1351" s="2749"/>
      <c r="H1351" s="2749"/>
      <c r="I1351" s="2749"/>
      <c r="J1351" s="2749"/>
      <c r="K1351" s="2749"/>
      <c r="L1351" s="2749"/>
      <c r="M1351" s="2749"/>
      <c r="N1351" s="2749"/>
      <c r="O1351" s="2749"/>
      <c r="P1351" s="2749"/>
      <c r="Q1351" s="2749"/>
      <c r="R1351" s="2749"/>
    </row>
    <row r="1352" spans="5:18">
      <c r="E1352" s="2749"/>
      <c r="F1352" s="2797"/>
      <c r="G1352" s="2749"/>
      <c r="H1352" s="2749"/>
      <c r="I1352" s="2749"/>
      <c r="J1352" s="2749"/>
      <c r="K1352" s="2749"/>
      <c r="L1352" s="2749"/>
      <c r="M1352" s="2749"/>
      <c r="N1352" s="2749"/>
      <c r="O1352" s="2749"/>
      <c r="P1352" s="2749"/>
      <c r="Q1352" s="2749"/>
      <c r="R1352" s="2749"/>
    </row>
    <row r="1353" spans="5:18">
      <c r="E1353" s="2749"/>
      <c r="F1353" s="2797"/>
      <c r="G1353" s="2749"/>
      <c r="H1353" s="2749"/>
      <c r="I1353" s="2749"/>
      <c r="J1353" s="2749"/>
      <c r="K1353" s="2749"/>
      <c r="L1353" s="2749"/>
      <c r="M1353" s="2749"/>
      <c r="N1353" s="2749"/>
      <c r="O1353" s="2749"/>
      <c r="P1353" s="2749"/>
      <c r="Q1353" s="2749"/>
      <c r="R1353" s="2749"/>
    </row>
    <row r="1354" spans="5:18">
      <c r="E1354" s="2749"/>
      <c r="F1354" s="2797"/>
      <c r="G1354" s="2749"/>
      <c r="H1354" s="2749"/>
      <c r="I1354" s="2749"/>
      <c r="J1354" s="2749"/>
      <c r="K1354" s="2749"/>
      <c r="L1354" s="2749"/>
      <c r="M1354" s="2749"/>
      <c r="N1354" s="2749"/>
      <c r="O1354" s="2749"/>
      <c r="P1354" s="2749"/>
      <c r="Q1354" s="2749"/>
      <c r="R1354" s="2749"/>
    </row>
    <row r="1355" spans="5:18">
      <c r="E1355" s="2749"/>
      <c r="F1355" s="2797"/>
      <c r="G1355" s="2749"/>
      <c r="H1355" s="2749"/>
      <c r="I1355" s="2749"/>
      <c r="J1355" s="2749"/>
      <c r="K1355" s="2749"/>
      <c r="L1355" s="2749"/>
      <c r="M1355" s="2749"/>
      <c r="N1355" s="2749"/>
      <c r="O1355" s="2749"/>
      <c r="P1355" s="2749"/>
      <c r="Q1355" s="2749"/>
      <c r="R1355" s="2749"/>
    </row>
    <row r="1356" spans="5:18">
      <c r="E1356" s="2749"/>
      <c r="F1356" s="2797"/>
      <c r="G1356" s="2749"/>
      <c r="H1356" s="2749"/>
      <c r="I1356" s="2749"/>
      <c r="J1356" s="2749"/>
      <c r="K1356" s="2749"/>
      <c r="L1356" s="2749"/>
      <c r="M1356" s="2749"/>
      <c r="N1356" s="2749"/>
      <c r="O1356" s="2749"/>
      <c r="P1356" s="2749"/>
      <c r="Q1356" s="2749"/>
      <c r="R1356" s="2749"/>
    </row>
    <row r="1357" spans="5:18">
      <c r="E1357" s="2749"/>
      <c r="F1357" s="2797"/>
      <c r="G1357" s="2749"/>
      <c r="H1357" s="2749"/>
      <c r="I1357" s="2749"/>
      <c r="J1357" s="2749"/>
      <c r="K1357" s="2749"/>
      <c r="L1357" s="2749"/>
      <c r="M1357" s="2749"/>
      <c r="N1357" s="2749"/>
      <c r="O1357" s="2749"/>
      <c r="P1357" s="2749"/>
      <c r="Q1357" s="2749"/>
      <c r="R1357" s="2749"/>
    </row>
    <row r="1358" spans="5:18">
      <c r="E1358" s="2749"/>
      <c r="F1358" s="2797"/>
      <c r="G1358" s="2749"/>
      <c r="H1358" s="2749"/>
      <c r="I1358" s="2749"/>
      <c r="J1358" s="2749"/>
      <c r="K1358" s="2749"/>
      <c r="L1358" s="2749"/>
      <c r="M1358" s="2749"/>
      <c r="N1358" s="2749"/>
      <c r="O1358" s="2749"/>
      <c r="P1358" s="2749"/>
      <c r="Q1358" s="2749"/>
      <c r="R1358" s="2749"/>
    </row>
    <row r="1359" spans="5:18">
      <c r="E1359" s="2749"/>
      <c r="F1359" s="2797"/>
      <c r="G1359" s="2749"/>
      <c r="H1359" s="2749"/>
      <c r="I1359" s="2749"/>
      <c r="J1359" s="2749"/>
      <c r="K1359" s="2749"/>
      <c r="L1359" s="2749"/>
      <c r="M1359" s="2749"/>
      <c r="N1359" s="2749"/>
      <c r="O1359" s="2749"/>
      <c r="P1359" s="2749"/>
      <c r="Q1359" s="2749"/>
      <c r="R1359" s="2749"/>
    </row>
    <row r="1360" spans="5:18">
      <c r="E1360" s="2749"/>
      <c r="F1360" s="2797"/>
      <c r="G1360" s="2749"/>
      <c r="H1360" s="2749"/>
      <c r="I1360" s="2749"/>
      <c r="J1360" s="2749"/>
      <c r="K1360" s="2749"/>
      <c r="L1360" s="2749"/>
      <c r="M1360" s="2749"/>
      <c r="N1360" s="2749"/>
      <c r="O1360" s="2749"/>
      <c r="P1360" s="2749"/>
      <c r="Q1360" s="2749"/>
      <c r="R1360" s="2749"/>
    </row>
    <row r="1361" spans="5:18">
      <c r="E1361" s="2749"/>
      <c r="F1361" s="2797"/>
      <c r="G1361" s="2749"/>
      <c r="H1361" s="2749"/>
      <c r="I1361" s="2749"/>
      <c r="J1361" s="2749"/>
      <c r="K1361" s="2749"/>
      <c r="L1361" s="2749"/>
      <c r="M1361" s="2749"/>
      <c r="N1361" s="2749"/>
      <c r="O1361" s="2749"/>
      <c r="P1361" s="2749"/>
      <c r="Q1361" s="2749"/>
      <c r="R1361" s="2749"/>
    </row>
    <row r="1362" spans="5:18">
      <c r="E1362" s="2749"/>
      <c r="F1362" s="2797"/>
      <c r="G1362" s="2749"/>
      <c r="H1362" s="2749"/>
      <c r="I1362" s="2749"/>
      <c r="J1362" s="2749"/>
      <c r="K1362" s="2749"/>
      <c r="L1362" s="2749"/>
      <c r="M1362" s="2749"/>
      <c r="N1362" s="2749"/>
      <c r="O1362" s="2749"/>
      <c r="P1362" s="2749"/>
      <c r="Q1362" s="2749"/>
      <c r="R1362" s="2749"/>
    </row>
    <row r="1363" spans="5:18">
      <c r="E1363" s="2749"/>
      <c r="F1363" s="2797"/>
      <c r="G1363" s="2749"/>
      <c r="H1363" s="2749"/>
      <c r="I1363" s="2749"/>
      <c r="J1363" s="2749"/>
      <c r="K1363" s="2749"/>
      <c r="L1363" s="2749"/>
      <c r="M1363" s="2749"/>
      <c r="N1363" s="2749"/>
      <c r="O1363" s="2749"/>
      <c r="P1363" s="2749"/>
      <c r="Q1363" s="2749"/>
      <c r="R1363" s="2749"/>
    </row>
    <row r="1364" spans="5:18">
      <c r="E1364" s="2749"/>
      <c r="F1364" s="2797"/>
      <c r="G1364" s="2749"/>
      <c r="H1364" s="2749"/>
      <c r="I1364" s="2749"/>
      <c r="J1364" s="2749"/>
      <c r="K1364" s="2749"/>
      <c r="L1364" s="2749"/>
      <c r="M1364" s="2749"/>
      <c r="N1364" s="2749"/>
      <c r="O1364" s="2749"/>
      <c r="P1364" s="2749"/>
      <c r="Q1364" s="2749"/>
      <c r="R1364" s="2749"/>
    </row>
    <row r="1365" spans="5:18">
      <c r="E1365" s="2749"/>
      <c r="F1365" s="2797"/>
      <c r="G1365" s="2749"/>
      <c r="H1365" s="2749"/>
      <c r="I1365" s="2749"/>
      <c r="J1365" s="2749"/>
      <c r="K1365" s="2749"/>
      <c r="L1365" s="2749"/>
      <c r="M1365" s="2749"/>
      <c r="N1365" s="2749"/>
      <c r="O1365" s="2749"/>
      <c r="P1365" s="2749"/>
      <c r="Q1365" s="2749"/>
      <c r="R1365" s="2749"/>
    </row>
    <row r="1366" spans="5:18">
      <c r="E1366" s="2749"/>
      <c r="F1366" s="2797"/>
      <c r="G1366" s="2749"/>
      <c r="H1366" s="2749"/>
      <c r="I1366" s="2749"/>
      <c r="J1366" s="2749"/>
      <c r="K1366" s="2749"/>
      <c r="L1366" s="2749"/>
      <c r="M1366" s="2749"/>
      <c r="N1366" s="2749"/>
      <c r="O1366" s="2749"/>
      <c r="P1366" s="2749"/>
      <c r="Q1366" s="2749"/>
      <c r="R1366" s="2749"/>
    </row>
    <row r="1367" spans="5:18">
      <c r="E1367" s="2749"/>
      <c r="F1367" s="2797"/>
      <c r="G1367" s="2749"/>
      <c r="H1367" s="2749"/>
      <c r="I1367" s="2749"/>
      <c r="J1367" s="2749"/>
      <c r="K1367" s="2749"/>
      <c r="L1367" s="2749"/>
      <c r="M1367" s="2749"/>
      <c r="N1367" s="2749"/>
      <c r="O1367" s="2749"/>
      <c r="P1367" s="2749"/>
      <c r="Q1367" s="2749"/>
      <c r="R1367" s="2749"/>
    </row>
    <row r="1368" spans="5:18">
      <c r="E1368" s="2749"/>
      <c r="F1368" s="2797"/>
      <c r="G1368" s="2749"/>
      <c r="H1368" s="2749"/>
      <c r="I1368" s="2749"/>
      <c r="J1368" s="2749"/>
      <c r="K1368" s="2749"/>
      <c r="L1368" s="2749"/>
      <c r="M1368" s="2749"/>
      <c r="N1368" s="2749"/>
      <c r="O1368" s="2749"/>
      <c r="P1368" s="2749"/>
      <c r="Q1368" s="2749"/>
      <c r="R1368" s="2749"/>
    </row>
    <row r="1369" spans="5:18">
      <c r="E1369" s="2749"/>
      <c r="F1369" s="2797"/>
      <c r="G1369" s="2749"/>
      <c r="H1369" s="2749"/>
      <c r="I1369" s="2749"/>
      <c r="J1369" s="2749"/>
      <c r="K1369" s="2749"/>
      <c r="L1369" s="2749"/>
      <c r="M1369" s="2749"/>
      <c r="N1369" s="2749"/>
      <c r="O1369" s="2749"/>
      <c r="P1369" s="2749"/>
      <c r="Q1369" s="2749"/>
      <c r="R1369" s="2749"/>
    </row>
    <row r="1370" spans="5:18">
      <c r="E1370" s="2749"/>
      <c r="F1370" s="2797"/>
      <c r="G1370" s="2749"/>
      <c r="H1370" s="2749"/>
      <c r="I1370" s="2749"/>
      <c r="J1370" s="2749"/>
      <c r="K1370" s="2749"/>
      <c r="L1370" s="2749"/>
      <c r="M1370" s="2749"/>
      <c r="N1370" s="2749"/>
      <c r="O1370" s="2749"/>
      <c r="P1370" s="2749"/>
      <c r="Q1370" s="2749"/>
      <c r="R1370" s="2749"/>
    </row>
    <row r="1371" spans="5:18">
      <c r="E1371" s="2749"/>
      <c r="F1371" s="2797"/>
      <c r="G1371" s="2749"/>
      <c r="H1371" s="2749"/>
      <c r="I1371" s="2749"/>
      <c r="J1371" s="2749"/>
      <c r="K1371" s="2749"/>
      <c r="L1371" s="2749"/>
      <c r="M1371" s="2749"/>
      <c r="N1371" s="2749"/>
      <c r="O1371" s="2749"/>
      <c r="P1371" s="2749"/>
      <c r="Q1371" s="2749"/>
      <c r="R1371" s="2749"/>
    </row>
    <row r="1372" spans="5:18">
      <c r="E1372" s="2749"/>
      <c r="F1372" s="2797"/>
      <c r="G1372" s="2749"/>
      <c r="H1372" s="2749"/>
      <c r="I1372" s="2749"/>
      <c r="J1372" s="2749"/>
      <c r="K1372" s="2749"/>
      <c r="L1372" s="2749"/>
      <c r="M1372" s="2749"/>
      <c r="N1372" s="2749"/>
      <c r="O1372" s="2749"/>
      <c r="P1372" s="2749"/>
      <c r="Q1372" s="2749"/>
      <c r="R1372" s="2749"/>
    </row>
    <row r="1373" spans="5:18">
      <c r="E1373" s="2749"/>
      <c r="F1373" s="2797"/>
      <c r="G1373" s="2749"/>
      <c r="H1373" s="2749"/>
      <c r="I1373" s="2749"/>
      <c r="J1373" s="2749"/>
      <c r="K1373" s="2749"/>
      <c r="L1373" s="2749"/>
      <c r="M1373" s="2749"/>
      <c r="N1373" s="2749"/>
      <c r="O1373" s="2749"/>
      <c r="P1373" s="2749"/>
      <c r="Q1373" s="2749"/>
      <c r="R1373" s="2749"/>
    </row>
    <row r="1374" spans="5:18">
      <c r="E1374" s="2749"/>
      <c r="F1374" s="2797"/>
      <c r="G1374" s="2749"/>
      <c r="H1374" s="2749"/>
      <c r="I1374" s="2749"/>
      <c r="J1374" s="2749"/>
      <c r="K1374" s="2749"/>
      <c r="L1374" s="2749"/>
      <c r="M1374" s="2749"/>
      <c r="N1374" s="2749"/>
      <c r="O1374" s="2749"/>
      <c r="P1374" s="2749"/>
      <c r="Q1374" s="2749"/>
      <c r="R1374" s="2749"/>
    </row>
    <row r="1375" spans="5:18">
      <c r="E1375" s="2749"/>
      <c r="F1375" s="2797"/>
      <c r="G1375" s="2749"/>
      <c r="H1375" s="2749"/>
      <c r="I1375" s="2749"/>
      <c r="J1375" s="2749"/>
      <c r="K1375" s="2749"/>
      <c r="L1375" s="2749"/>
      <c r="M1375" s="2749"/>
      <c r="N1375" s="2749"/>
      <c r="O1375" s="2749"/>
      <c r="P1375" s="2749"/>
      <c r="Q1375" s="2749"/>
      <c r="R1375" s="2749"/>
    </row>
    <row r="1376" spans="5:18">
      <c r="E1376" s="2749"/>
      <c r="F1376" s="2797"/>
      <c r="G1376" s="2749"/>
      <c r="H1376" s="2749"/>
      <c r="I1376" s="2749"/>
      <c r="J1376" s="2749"/>
      <c r="K1376" s="2749"/>
      <c r="L1376" s="2749"/>
      <c r="M1376" s="2749"/>
      <c r="N1376" s="2749"/>
      <c r="O1376" s="2749"/>
      <c r="P1376" s="2749"/>
      <c r="Q1376" s="2749"/>
      <c r="R1376" s="2749"/>
    </row>
    <row r="1377" spans="5:18">
      <c r="E1377" s="2749"/>
      <c r="F1377" s="2797"/>
      <c r="G1377" s="2749"/>
      <c r="H1377" s="2749"/>
      <c r="I1377" s="2749"/>
      <c r="J1377" s="2749"/>
      <c r="K1377" s="2749"/>
      <c r="L1377" s="2749"/>
      <c r="M1377" s="2749"/>
      <c r="N1377" s="2749"/>
      <c r="O1377" s="2749"/>
      <c r="P1377" s="2749"/>
      <c r="Q1377" s="2749"/>
      <c r="R1377" s="2749"/>
    </row>
    <row r="1378" spans="5:18">
      <c r="E1378" s="2749"/>
      <c r="F1378" s="2797"/>
      <c r="G1378" s="2749"/>
      <c r="H1378" s="2749"/>
      <c r="I1378" s="2749"/>
      <c r="J1378" s="2749"/>
      <c r="K1378" s="2749"/>
      <c r="L1378" s="2749"/>
      <c r="M1378" s="2749"/>
      <c r="N1378" s="2749"/>
      <c r="O1378" s="2749"/>
      <c r="P1378" s="2749"/>
      <c r="Q1378" s="2749"/>
      <c r="R1378" s="2749"/>
    </row>
    <row r="1379" spans="5:18">
      <c r="E1379" s="2749"/>
      <c r="F1379" s="2797"/>
      <c r="G1379" s="2749"/>
      <c r="H1379" s="2749"/>
      <c r="I1379" s="2749"/>
      <c r="J1379" s="2749"/>
      <c r="K1379" s="2749"/>
      <c r="L1379" s="2749"/>
      <c r="M1379" s="2749"/>
      <c r="N1379" s="2749"/>
      <c r="O1379" s="2749"/>
      <c r="P1379" s="2749"/>
      <c r="Q1379" s="2749"/>
      <c r="R1379" s="2749"/>
    </row>
    <row r="1380" spans="5:18">
      <c r="E1380" s="2749"/>
      <c r="F1380" s="2797"/>
      <c r="G1380" s="2749"/>
      <c r="H1380" s="2749"/>
      <c r="I1380" s="2749"/>
      <c r="J1380" s="2749"/>
      <c r="K1380" s="2749"/>
      <c r="L1380" s="2749"/>
      <c r="M1380" s="2749"/>
      <c r="N1380" s="2749"/>
      <c r="O1380" s="2749"/>
      <c r="P1380" s="2749"/>
      <c r="Q1380" s="2749"/>
      <c r="R1380" s="2749"/>
    </row>
    <row r="1381" spans="5:18">
      <c r="E1381" s="2749"/>
      <c r="F1381" s="2797"/>
      <c r="G1381" s="2749"/>
      <c r="H1381" s="2749"/>
      <c r="I1381" s="2749"/>
      <c r="J1381" s="2749"/>
      <c r="K1381" s="2749"/>
      <c r="L1381" s="2749"/>
      <c r="M1381" s="2749"/>
      <c r="N1381" s="2749"/>
      <c r="O1381" s="2749"/>
      <c r="P1381" s="2749"/>
      <c r="Q1381" s="2749"/>
      <c r="R1381" s="2749"/>
    </row>
    <row r="1382" spans="5:18">
      <c r="E1382" s="2749"/>
      <c r="F1382" s="2797"/>
      <c r="G1382" s="2749"/>
      <c r="H1382" s="2749"/>
      <c r="I1382" s="2749"/>
      <c r="J1382" s="2749"/>
      <c r="K1382" s="2749"/>
      <c r="L1382" s="2749"/>
      <c r="M1382" s="2749"/>
      <c r="N1382" s="2749"/>
      <c r="O1382" s="2749"/>
      <c r="P1382" s="2749"/>
      <c r="Q1382" s="2749"/>
      <c r="R1382" s="2749"/>
    </row>
    <row r="1383" spans="5:18">
      <c r="E1383" s="2749"/>
      <c r="F1383" s="2797"/>
      <c r="G1383" s="2749"/>
      <c r="H1383" s="2749"/>
      <c r="I1383" s="2749"/>
      <c r="J1383" s="2749"/>
      <c r="K1383" s="2749"/>
      <c r="L1383" s="2749"/>
      <c r="M1383" s="2749"/>
      <c r="N1383" s="2749"/>
      <c r="O1383" s="2749"/>
      <c r="P1383" s="2749"/>
      <c r="Q1383" s="2749"/>
      <c r="R1383" s="2749"/>
    </row>
    <row r="1384" spans="5:18">
      <c r="E1384" s="2749"/>
      <c r="F1384" s="2797"/>
      <c r="G1384" s="2749"/>
      <c r="H1384" s="2749"/>
      <c r="I1384" s="2749"/>
      <c r="J1384" s="2749"/>
      <c r="K1384" s="2749"/>
      <c r="L1384" s="2749"/>
      <c r="M1384" s="2749"/>
      <c r="N1384" s="2749"/>
      <c r="O1384" s="2749"/>
      <c r="P1384" s="2749"/>
      <c r="Q1384" s="2749"/>
      <c r="R1384" s="2749"/>
    </row>
    <row r="1385" spans="5:18">
      <c r="E1385" s="2749"/>
      <c r="F1385" s="2797"/>
      <c r="G1385" s="2749"/>
      <c r="H1385" s="2749"/>
      <c r="I1385" s="2749"/>
      <c r="J1385" s="2749"/>
      <c r="K1385" s="2749"/>
      <c r="L1385" s="2749"/>
      <c r="M1385" s="2749"/>
      <c r="N1385" s="2749"/>
      <c r="O1385" s="2749"/>
      <c r="P1385" s="2749"/>
      <c r="Q1385" s="2749"/>
      <c r="R1385" s="2749"/>
    </row>
    <row r="1386" spans="5:18">
      <c r="E1386" s="2749"/>
      <c r="F1386" s="2797"/>
      <c r="G1386" s="2749"/>
      <c r="H1386" s="2749"/>
      <c r="I1386" s="2749"/>
      <c r="J1386" s="2749"/>
      <c r="K1386" s="2749"/>
      <c r="L1386" s="2749"/>
      <c r="M1386" s="2749"/>
      <c r="N1386" s="2749"/>
      <c r="O1386" s="2749"/>
      <c r="P1386" s="2749"/>
      <c r="Q1386" s="2749"/>
      <c r="R1386" s="2749"/>
    </row>
    <row r="1387" spans="5:18">
      <c r="E1387" s="2749"/>
      <c r="F1387" s="2797"/>
      <c r="G1387" s="2749"/>
      <c r="H1387" s="2749"/>
      <c r="I1387" s="2749"/>
      <c r="J1387" s="2749"/>
      <c r="K1387" s="2749"/>
      <c r="L1387" s="2749"/>
      <c r="M1387" s="2749"/>
      <c r="N1387" s="2749"/>
      <c r="O1387" s="2749"/>
      <c r="P1387" s="2749"/>
      <c r="Q1387" s="2749"/>
      <c r="R1387" s="2749"/>
    </row>
    <row r="1388" spans="5:18">
      <c r="E1388" s="2749"/>
      <c r="F1388" s="2797"/>
      <c r="G1388" s="2749"/>
      <c r="H1388" s="2749"/>
      <c r="I1388" s="2749"/>
      <c r="J1388" s="2749"/>
      <c r="K1388" s="2749"/>
      <c r="L1388" s="2749"/>
      <c r="M1388" s="2749"/>
      <c r="N1388" s="2749"/>
      <c r="O1388" s="2749"/>
      <c r="P1388" s="2749"/>
      <c r="Q1388" s="2749"/>
      <c r="R1388" s="2749"/>
    </row>
    <row r="1389" spans="5:18">
      <c r="E1389" s="2749"/>
      <c r="F1389" s="2797"/>
      <c r="G1389" s="2749"/>
      <c r="H1389" s="2749"/>
      <c r="I1389" s="2749"/>
      <c r="J1389" s="2749"/>
      <c r="K1389" s="2749"/>
      <c r="L1389" s="2749"/>
      <c r="M1389" s="2749"/>
      <c r="N1389" s="2749"/>
      <c r="O1389" s="2749"/>
      <c r="P1389" s="2749"/>
      <c r="Q1389" s="2749"/>
      <c r="R1389" s="2749"/>
    </row>
    <row r="1390" spans="5:18">
      <c r="E1390" s="2749"/>
      <c r="F1390" s="2797"/>
      <c r="G1390" s="2749"/>
      <c r="H1390" s="2749"/>
      <c r="I1390" s="2749"/>
      <c r="J1390" s="2749"/>
      <c r="K1390" s="2749"/>
      <c r="L1390" s="2749"/>
      <c r="M1390" s="2749"/>
      <c r="N1390" s="2749"/>
      <c r="O1390" s="2749"/>
      <c r="P1390" s="2749"/>
      <c r="Q1390" s="2749"/>
      <c r="R1390" s="2749"/>
    </row>
    <row r="1391" spans="5:18">
      <c r="E1391" s="2749"/>
      <c r="F1391" s="2797"/>
      <c r="G1391" s="2749"/>
      <c r="H1391" s="2749"/>
      <c r="I1391" s="2749"/>
      <c r="J1391" s="2749"/>
      <c r="K1391" s="2749"/>
      <c r="L1391" s="2749"/>
      <c r="M1391" s="2749"/>
      <c r="N1391" s="2749"/>
      <c r="O1391" s="2749"/>
      <c r="P1391" s="2749"/>
      <c r="Q1391" s="2749"/>
      <c r="R1391" s="2749"/>
    </row>
    <row r="1392" spans="5:18">
      <c r="E1392" s="2749"/>
      <c r="F1392" s="2797"/>
      <c r="G1392" s="2749"/>
      <c r="H1392" s="2749"/>
      <c r="I1392" s="2749"/>
      <c r="J1392" s="2749"/>
      <c r="K1392" s="2749"/>
      <c r="L1392" s="2749"/>
      <c r="M1392" s="2749"/>
      <c r="N1392" s="2749"/>
      <c r="O1392" s="2749"/>
      <c r="P1392" s="2749"/>
      <c r="Q1392" s="2749"/>
      <c r="R1392" s="2749"/>
    </row>
    <row r="1393" spans="5:18">
      <c r="E1393" s="2749"/>
      <c r="F1393" s="2797"/>
      <c r="G1393" s="2749"/>
      <c r="H1393" s="2749"/>
      <c r="I1393" s="2749"/>
      <c r="J1393" s="2749"/>
      <c r="K1393" s="2749"/>
      <c r="L1393" s="2749"/>
      <c r="M1393" s="2749"/>
      <c r="N1393" s="2749"/>
      <c r="O1393" s="2749"/>
      <c r="P1393" s="2749"/>
      <c r="Q1393" s="2749"/>
      <c r="R1393" s="2749"/>
    </row>
    <row r="1394" spans="5:18">
      <c r="E1394" s="2749"/>
      <c r="F1394" s="2797"/>
      <c r="G1394" s="2749"/>
      <c r="H1394" s="2749"/>
      <c r="I1394" s="2749"/>
      <c r="J1394" s="2749"/>
      <c r="K1394" s="2749"/>
      <c r="L1394" s="2749"/>
      <c r="M1394" s="2749"/>
      <c r="N1394" s="2749"/>
      <c r="O1394" s="2749"/>
      <c r="P1394" s="2749"/>
      <c r="Q1394" s="2749"/>
      <c r="R1394" s="2749"/>
    </row>
    <row r="1395" spans="5:18">
      <c r="E1395" s="2749"/>
      <c r="F1395" s="2797"/>
      <c r="G1395" s="2749"/>
      <c r="H1395" s="2749"/>
      <c r="I1395" s="2749"/>
      <c r="J1395" s="2749"/>
      <c r="K1395" s="2749"/>
      <c r="L1395" s="2749"/>
      <c r="M1395" s="2749"/>
      <c r="N1395" s="2749"/>
      <c r="O1395" s="2749"/>
      <c r="P1395" s="2749"/>
      <c r="Q1395" s="2749"/>
      <c r="R1395" s="2749"/>
    </row>
    <row r="1396" spans="5:18">
      <c r="E1396" s="2749"/>
      <c r="F1396" s="2797"/>
      <c r="G1396" s="2749"/>
      <c r="H1396" s="2749"/>
      <c r="I1396" s="2749"/>
      <c r="J1396" s="2749"/>
      <c r="K1396" s="2749"/>
      <c r="L1396" s="2749"/>
      <c r="M1396" s="2749"/>
      <c r="N1396" s="2749"/>
      <c r="O1396" s="2749"/>
      <c r="P1396" s="2749"/>
      <c r="Q1396" s="2749"/>
      <c r="R1396" s="2749"/>
    </row>
    <row r="1397" spans="5:18">
      <c r="E1397" s="2749"/>
      <c r="F1397" s="2797"/>
      <c r="G1397" s="2749"/>
      <c r="H1397" s="2749"/>
      <c r="I1397" s="2749"/>
      <c r="J1397" s="2749"/>
      <c r="K1397" s="2749"/>
      <c r="L1397" s="2749"/>
      <c r="M1397" s="2749"/>
      <c r="N1397" s="2749"/>
      <c r="O1397" s="2749"/>
      <c r="P1397" s="2749"/>
      <c r="Q1397" s="2749"/>
      <c r="R1397" s="2749"/>
    </row>
    <row r="1398" spans="5:18">
      <c r="E1398" s="2749"/>
      <c r="F1398" s="2797"/>
      <c r="G1398" s="2749"/>
      <c r="H1398" s="2749"/>
      <c r="I1398" s="2749"/>
      <c r="J1398" s="2749"/>
      <c r="K1398" s="2749"/>
      <c r="L1398" s="2749"/>
      <c r="M1398" s="2749"/>
      <c r="N1398" s="2749"/>
      <c r="O1398" s="2749"/>
      <c r="P1398" s="2749"/>
      <c r="Q1398" s="2749"/>
      <c r="R1398" s="2749"/>
    </row>
    <row r="1399" spans="5:18">
      <c r="E1399" s="2749"/>
      <c r="F1399" s="2797"/>
      <c r="G1399" s="2749"/>
      <c r="H1399" s="2749"/>
      <c r="I1399" s="2749"/>
      <c r="J1399" s="2749"/>
      <c r="K1399" s="2749"/>
      <c r="L1399" s="2749"/>
      <c r="M1399" s="2749"/>
      <c r="N1399" s="2749"/>
      <c r="O1399" s="2749"/>
      <c r="P1399" s="2749"/>
      <c r="Q1399" s="2749"/>
      <c r="R1399" s="2749"/>
    </row>
    <row r="1400" spans="5:18">
      <c r="E1400" s="2749"/>
      <c r="F1400" s="2797"/>
      <c r="G1400" s="2749"/>
      <c r="H1400" s="2749"/>
      <c r="I1400" s="2749"/>
      <c r="J1400" s="2749"/>
      <c r="K1400" s="2749"/>
      <c r="L1400" s="2749"/>
      <c r="M1400" s="2749"/>
      <c r="N1400" s="2749"/>
      <c r="O1400" s="2749"/>
      <c r="P1400" s="2749"/>
      <c r="Q1400" s="2749"/>
      <c r="R1400" s="2749"/>
    </row>
    <row r="1401" spans="5:18">
      <c r="E1401" s="2749"/>
      <c r="F1401" s="2797"/>
      <c r="G1401" s="2749"/>
      <c r="H1401" s="2749"/>
      <c r="I1401" s="2749"/>
      <c r="J1401" s="2749"/>
      <c r="K1401" s="2749"/>
      <c r="L1401" s="2749"/>
      <c r="M1401" s="2749"/>
      <c r="N1401" s="2749"/>
      <c r="O1401" s="2749"/>
      <c r="P1401" s="2749"/>
      <c r="Q1401" s="2749"/>
      <c r="R1401" s="2749"/>
    </row>
    <row r="1402" spans="5:18">
      <c r="E1402" s="2749"/>
      <c r="F1402" s="2797"/>
      <c r="G1402" s="2749"/>
      <c r="H1402" s="2749"/>
      <c r="I1402" s="2749"/>
      <c r="J1402" s="2749"/>
      <c r="K1402" s="2749"/>
      <c r="L1402" s="2749"/>
      <c r="M1402" s="2749"/>
      <c r="N1402" s="2749"/>
      <c r="O1402" s="2749"/>
      <c r="P1402" s="2749"/>
      <c r="Q1402" s="2749"/>
      <c r="R1402" s="2749"/>
    </row>
    <row r="1403" spans="5:18">
      <c r="E1403" s="2749"/>
      <c r="F1403" s="2797"/>
      <c r="G1403" s="2749"/>
      <c r="H1403" s="2749"/>
      <c r="I1403" s="2749"/>
      <c r="J1403" s="2749"/>
      <c r="K1403" s="2749"/>
      <c r="L1403" s="2749"/>
      <c r="M1403" s="2749"/>
      <c r="N1403" s="2749"/>
      <c r="O1403" s="2749"/>
      <c r="P1403" s="2749"/>
      <c r="Q1403" s="2749"/>
      <c r="R1403" s="2749"/>
    </row>
    <row r="1404" spans="5:18">
      <c r="E1404" s="2749"/>
      <c r="F1404" s="2797"/>
      <c r="G1404" s="2749"/>
      <c r="H1404" s="2749"/>
      <c r="I1404" s="2749"/>
      <c r="J1404" s="2749"/>
      <c r="K1404" s="2749"/>
      <c r="L1404" s="2749"/>
      <c r="M1404" s="2749"/>
      <c r="N1404" s="2749"/>
      <c r="O1404" s="2749"/>
      <c r="P1404" s="2749"/>
      <c r="Q1404" s="2749"/>
      <c r="R1404" s="2749"/>
    </row>
    <row r="1405" spans="5:18">
      <c r="E1405" s="2749"/>
      <c r="F1405" s="2797"/>
      <c r="G1405" s="2749"/>
      <c r="H1405" s="2749"/>
      <c r="I1405" s="2749"/>
      <c r="J1405" s="2749"/>
      <c r="K1405" s="2749"/>
      <c r="L1405" s="2749"/>
      <c r="M1405" s="2749"/>
      <c r="N1405" s="2749"/>
      <c r="O1405" s="2749"/>
      <c r="P1405" s="2749"/>
      <c r="Q1405" s="2749"/>
      <c r="R1405" s="2749"/>
    </row>
    <row r="1406" spans="5:18">
      <c r="E1406" s="2749"/>
      <c r="F1406" s="2797"/>
      <c r="G1406" s="2749"/>
      <c r="H1406" s="2749"/>
      <c r="I1406" s="2749"/>
      <c r="J1406" s="2749"/>
      <c r="K1406" s="2749"/>
      <c r="L1406" s="2749"/>
      <c r="M1406" s="2749"/>
      <c r="N1406" s="2749"/>
      <c r="O1406" s="2749"/>
      <c r="P1406" s="2749"/>
      <c r="Q1406" s="2749"/>
      <c r="R1406" s="2749"/>
    </row>
    <row r="1407" spans="5:18">
      <c r="E1407" s="2749"/>
      <c r="F1407" s="2797"/>
      <c r="G1407" s="2749"/>
      <c r="H1407" s="2749"/>
      <c r="I1407" s="2749"/>
      <c r="J1407" s="2749"/>
      <c r="K1407" s="2749"/>
      <c r="L1407" s="2749"/>
      <c r="M1407" s="2749"/>
      <c r="N1407" s="2749"/>
      <c r="O1407" s="2749"/>
      <c r="P1407" s="2749"/>
      <c r="Q1407" s="2749"/>
      <c r="R1407" s="2749"/>
    </row>
    <row r="1408" spans="5:18">
      <c r="E1408" s="2749"/>
      <c r="F1408" s="2797"/>
      <c r="G1408" s="2749"/>
      <c r="H1408" s="2749"/>
      <c r="I1408" s="2749"/>
      <c r="J1408" s="2749"/>
      <c r="K1408" s="2749"/>
      <c r="L1408" s="2749"/>
      <c r="M1408" s="2749"/>
      <c r="N1408" s="2749"/>
      <c r="O1408" s="2749"/>
      <c r="P1408" s="2749"/>
      <c r="Q1408" s="2749"/>
      <c r="R1408" s="2749"/>
    </row>
    <row r="1409" spans="5:18">
      <c r="E1409" s="2749"/>
      <c r="F1409" s="2797"/>
      <c r="G1409" s="2749"/>
      <c r="H1409" s="2749"/>
      <c r="I1409" s="2749"/>
      <c r="J1409" s="2749"/>
      <c r="K1409" s="2749"/>
      <c r="L1409" s="2749"/>
      <c r="M1409" s="2749"/>
      <c r="N1409" s="2749"/>
      <c r="O1409" s="2749"/>
      <c r="P1409" s="2749"/>
      <c r="Q1409" s="2749"/>
      <c r="R1409" s="2749"/>
    </row>
    <row r="1410" spans="5:18">
      <c r="E1410" s="2749"/>
      <c r="F1410" s="2797"/>
      <c r="G1410" s="2749"/>
      <c r="H1410" s="2749"/>
      <c r="I1410" s="2749"/>
      <c r="J1410" s="2749"/>
      <c r="K1410" s="2749"/>
      <c r="L1410" s="2749"/>
      <c r="M1410" s="2749"/>
      <c r="N1410" s="2749"/>
      <c r="O1410" s="2749"/>
      <c r="P1410" s="2749"/>
      <c r="Q1410" s="2749"/>
      <c r="R1410" s="2749"/>
    </row>
    <row r="1411" spans="5:18">
      <c r="E1411" s="2749"/>
      <c r="F1411" s="2797"/>
      <c r="G1411" s="2749"/>
      <c r="H1411" s="2749"/>
      <c r="I1411" s="2749"/>
      <c r="J1411" s="2749"/>
      <c r="K1411" s="2749"/>
      <c r="L1411" s="2749"/>
      <c r="M1411" s="2749"/>
      <c r="N1411" s="2749"/>
      <c r="O1411" s="2749"/>
      <c r="P1411" s="2749"/>
      <c r="Q1411" s="2749"/>
      <c r="R1411" s="2749"/>
    </row>
    <row r="1412" spans="5:18">
      <c r="E1412" s="2749"/>
      <c r="F1412" s="2797"/>
      <c r="G1412" s="2749"/>
      <c r="H1412" s="2749"/>
      <c r="I1412" s="2749"/>
      <c r="J1412" s="2749"/>
      <c r="K1412" s="2749"/>
      <c r="L1412" s="2749"/>
      <c r="M1412" s="2749"/>
      <c r="N1412" s="2749"/>
      <c r="O1412" s="2749"/>
      <c r="P1412" s="2749"/>
      <c r="Q1412" s="2749"/>
      <c r="R1412" s="2749"/>
    </row>
    <row r="1413" spans="5:18">
      <c r="E1413" s="2749"/>
      <c r="F1413" s="2797"/>
      <c r="G1413" s="2749"/>
      <c r="H1413" s="2749"/>
      <c r="I1413" s="2749"/>
      <c r="J1413" s="2749"/>
      <c r="K1413" s="2749"/>
      <c r="L1413" s="2749"/>
      <c r="M1413" s="2749"/>
      <c r="N1413" s="2749"/>
      <c r="O1413" s="2749"/>
      <c r="P1413" s="2749"/>
      <c r="Q1413" s="2749"/>
      <c r="R1413" s="2749"/>
    </row>
    <row r="1414" spans="5:18">
      <c r="E1414" s="2749"/>
      <c r="F1414" s="2797"/>
      <c r="G1414" s="2749"/>
      <c r="H1414" s="2749"/>
      <c r="I1414" s="2749"/>
      <c r="J1414" s="2749"/>
      <c r="K1414" s="2749"/>
      <c r="L1414" s="2749"/>
      <c r="M1414" s="2749"/>
      <c r="N1414" s="2749"/>
      <c r="O1414" s="2749"/>
      <c r="P1414" s="2749"/>
      <c r="Q1414" s="2749"/>
      <c r="R1414" s="2749"/>
    </row>
    <row r="1415" spans="5:18">
      <c r="E1415" s="2749"/>
      <c r="F1415" s="2797"/>
      <c r="G1415" s="2749"/>
      <c r="H1415" s="2749"/>
      <c r="I1415" s="2749"/>
      <c r="J1415" s="2749"/>
      <c r="K1415" s="2749"/>
      <c r="L1415" s="2749"/>
      <c r="M1415" s="2749"/>
      <c r="N1415" s="2749"/>
      <c r="O1415" s="2749"/>
      <c r="P1415" s="2749"/>
      <c r="Q1415" s="2749"/>
      <c r="R1415" s="2749"/>
    </row>
    <row r="1416" spans="5:18">
      <c r="E1416" s="2749"/>
      <c r="F1416" s="2797"/>
      <c r="G1416" s="2749"/>
      <c r="H1416" s="2749"/>
      <c r="I1416" s="2749"/>
      <c r="J1416" s="2749"/>
      <c r="K1416" s="2749"/>
      <c r="L1416" s="2749"/>
      <c r="M1416" s="2749"/>
      <c r="N1416" s="2749"/>
      <c r="O1416" s="2749"/>
      <c r="P1416" s="2749"/>
      <c r="Q1416" s="2749"/>
      <c r="R1416" s="2749"/>
    </row>
    <row r="1417" spans="5:18">
      <c r="E1417" s="2749"/>
      <c r="F1417" s="2797"/>
      <c r="G1417" s="2749"/>
      <c r="H1417" s="2749"/>
      <c r="I1417" s="2749"/>
      <c r="J1417" s="2749"/>
      <c r="K1417" s="2749"/>
      <c r="L1417" s="2749"/>
      <c r="M1417" s="2749"/>
      <c r="N1417" s="2749"/>
      <c r="O1417" s="2749"/>
      <c r="P1417" s="2749"/>
      <c r="Q1417" s="2749"/>
      <c r="R1417" s="2749"/>
    </row>
    <row r="1418" spans="5:18">
      <c r="E1418" s="2749"/>
      <c r="F1418" s="2797"/>
      <c r="G1418" s="2749"/>
      <c r="H1418" s="2749"/>
      <c r="I1418" s="2749"/>
      <c r="J1418" s="2749"/>
      <c r="K1418" s="2749"/>
      <c r="L1418" s="2749"/>
      <c r="M1418" s="2749"/>
      <c r="N1418" s="2749"/>
      <c r="O1418" s="2749"/>
      <c r="P1418" s="2749"/>
      <c r="Q1418" s="2749"/>
      <c r="R1418" s="2749"/>
    </row>
    <row r="1419" spans="5:18">
      <c r="E1419" s="2749"/>
      <c r="F1419" s="2797"/>
      <c r="G1419" s="2749"/>
      <c r="H1419" s="2749"/>
      <c r="I1419" s="2749"/>
      <c r="J1419" s="2749"/>
      <c r="K1419" s="2749"/>
      <c r="L1419" s="2749"/>
      <c r="M1419" s="2749"/>
      <c r="N1419" s="2749"/>
      <c r="O1419" s="2749"/>
      <c r="P1419" s="2749"/>
      <c r="Q1419" s="2749"/>
      <c r="R1419" s="2749"/>
    </row>
    <row r="1420" spans="5:18">
      <c r="E1420" s="2749"/>
      <c r="F1420" s="2797"/>
      <c r="G1420" s="2749"/>
      <c r="H1420" s="2749"/>
      <c r="I1420" s="2749"/>
      <c r="J1420" s="2749"/>
      <c r="K1420" s="2749"/>
      <c r="L1420" s="2749"/>
      <c r="M1420" s="2749"/>
      <c r="N1420" s="2749"/>
      <c r="O1420" s="2749"/>
      <c r="P1420" s="2749"/>
      <c r="Q1420" s="2749"/>
      <c r="R1420" s="2749"/>
    </row>
    <row r="1421" spans="5:18">
      <c r="E1421" s="2749"/>
      <c r="F1421" s="2797"/>
      <c r="G1421" s="2749"/>
      <c r="H1421" s="2749"/>
      <c r="I1421" s="2749"/>
      <c r="J1421" s="2749"/>
      <c r="K1421" s="2749"/>
      <c r="L1421" s="2749"/>
      <c r="M1421" s="2749"/>
      <c r="N1421" s="2749"/>
      <c r="O1421" s="2749"/>
      <c r="P1421" s="2749"/>
      <c r="Q1421" s="2749"/>
      <c r="R1421" s="2749"/>
    </row>
    <row r="1422" spans="5:18">
      <c r="E1422" s="2749"/>
      <c r="F1422" s="2797"/>
      <c r="G1422" s="2749"/>
      <c r="H1422" s="2749"/>
      <c r="I1422" s="2749"/>
      <c r="J1422" s="2749"/>
      <c r="K1422" s="2749"/>
      <c r="L1422" s="2749"/>
      <c r="M1422" s="2749"/>
      <c r="N1422" s="2749"/>
      <c r="O1422" s="2749"/>
      <c r="P1422" s="2749"/>
      <c r="Q1422" s="2749"/>
      <c r="R1422" s="2749"/>
    </row>
    <row r="1423" spans="5:18">
      <c r="E1423" s="2749"/>
      <c r="F1423" s="2797"/>
      <c r="G1423" s="2749"/>
      <c r="H1423" s="2749"/>
      <c r="I1423" s="2749"/>
      <c r="J1423" s="2749"/>
      <c r="K1423" s="2749"/>
      <c r="L1423" s="2749"/>
      <c r="M1423" s="2749"/>
      <c r="N1423" s="2749"/>
      <c r="O1423" s="2749"/>
      <c r="P1423" s="2749"/>
      <c r="Q1423" s="2749"/>
      <c r="R1423" s="2749"/>
    </row>
    <row r="1424" spans="5:18">
      <c r="E1424" s="2749"/>
      <c r="F1424" s="2797"/>
      <c r="G1424" s="2749"/>
      <c r="H1424" s="2749"/>
      <c r="I1424" s="2749"/>
      <c r="J1424" s="2749"/>
      <c r="K1424" s="2749"/>
      <c r="L1424" s="2749"/>
      <c r="M1424" s="2749"/>
      <c r="N1424" s="2749"/>
      <c r="O1424" s="2749"/>
      <c r="P1424" s="2749"/>
      <c r="Q1424" s="2749"/>
      <c r="R1424" s="2749"/>
    </row>
    <row r="1425" spans="5:18">
      <c r="E1425" s="2749"/>
      <c r="F1425" s="2797"/>
      <c r="G1425" s="2749"/>
      <c r="H1425" s="2749"/>
      <c r="I1425" s="2749"/>
      <c r="J1425" s="2749"/>
      <c r="K1425" s="2749"/>
      <c r="L1425" s="2749"/>
      <c r="M1425" s="2749"/>
      <c r="N1425" s="2749"/>
      <c r="O1425" s="2749"/>
      <c r="P1425" s="2749"/>
      <c r="Q1425" s="2749"/>
      <c r="R1425" s="2749"/>
    </row>
    <row r="1426" spans="5:18">
      <c r="E1426" s="2749"/>
      <c r="F1426" s="2797"/>
      <c r="G1426" s="2749"/>
      <c r="H1426" s="2749"/>
      <c r="I1426" s="2749"/>
      <c r="J1426" s="2749"/>
      <c r="K1426" s="2749"/>
      <c r="L1426" s="2749"/>
      <c r="M1426" s="2749"/>
      <c r="N1426" s="2749"/>
      <c r="O1426" s="2749"/>
      <c r="P1426" s="2749"/>
      <c r="Q1426" s="2749"/>
      <c r="R1426" s="2749"/>
    </row>
    <row r="1427" spans="5:18">
      <c r="E1427" s="2749"/>
      <c r="F1427" s="2797"/>
      <c r="G1427" s="2749"/>
      <c r="H1427" s="2749"/>
      <c r="I1427" s="2749"/>
      <c r="J1427" s="2749"/>
      <c r="K1427" s="2749"/>
      <c r="L1427" s="2749"/>
      <c r="M1427" s="2749"/>
      <c r="N1427" s="2749"/>
      <c r="O1427" s="2749"/>
      <c r="P1427" s="2749"/>
      <c r="Q1427" s="2749"/>
      <c r="R1427" s="2749"/>
    </row>
    <row r="1428" spans="5:18">
      <c r="E1428" s="2749"/>
      <c r="F1428" s="2797"/>
      <c r="G1428" s="2749"/>
      <c r="H1428" s="2749"/>
      <c r="I1428" s="2749"/>
      <c r="J1428" s="2749"/>
      <c r="K1428" s="2749"/>
      <c r="L1428" s="2749"/>
      <c r="M1428" s="2749"/>
      <c r="N1428" s="2749"/>
      <c r="O1428" s="2749"/>
      <c r="P1428" s="2749"/>
      <c r="Q1428" s="2749"/>
      <c r="R1428" s="2749"/>
    </row>
    <row r="1429" spans="5:18">
      <c r="E1429" s="2749"/>
      <c r="F1429" s="2797"/>
      <c r="G1429" s="2749"/>
      <c r="H1429" s="2749"/>
      <c r="I1429" s="2749"/>
      <c r="J1429" s="2749"/>
      <c r="K1429" s="2749"/>
      <c r="L1429" s="2749"/>
      <c r="M1429" s="2749"/>
      <c r="N1429" s="2749"/>
      <c r="O1429" s="2749"/>
      <c r="P1429" s="2749"/>
      <c r="Q1429" s="2749"/>
      <c r="R1429" s="2749"/>
    </row>
    <row r="1430" spans="5:18">
      <c r="E1430" s="2749"/>
      <c r="F1430" s="2797"/>
      <c r="G1430" s="2749"/>
      <c r="H1430" s="2749"/>
      <c r="I1430" s="2749"/>
      <c r="J1430" s="2749"/>
      <c r="K1430" s="2749"/>
      <c r="L1430" s="2749"/>
      <c r="M1430" s="2749"/>
      <c r="N1430" s="2749"/>
      <c r="O1430" s="2749"/>
      <c r="P1430" s="2749"/>
      <c r="Q1430" s="2749"/>
      <c r="R1430" s="2749"/>
    </row>
    <row r="1431" spans="5:18">
      <c r="E1431" s="2749"/>
      <c r="F1431" s="2797"/>
      <c r="G1431" s="2749"/>
      <c r="H1431" s="2749"/>
      <c r="I1431" s="2749"/>
      <c r="J1431" s="2749"/>
      <c r="K1431" s="2749"/>
      <c r="L1431" s="2749"/>
      <c r="M1431" s="2749"/>
      <c r="N1431" s="2749"/>
      <c r="O1431" s="2749"/>
      <c r="P1431" s="2749"/>
      <c r="Q1431" s="2749"/>
      <c r="R1431" s="2749"/>
    </row>
    <row r="1432" spans="5:18">
      <c r="E1432" s="2749"/>
      <c r="F1432" s="2797"/>
      <c r="G1432" s="2749"/>
      <c r="H1432" s="2749"/>
      <c r="I1432" s="2749"/>
      <c r="J1432" s="2749"/>
      <c r="K1432" s="2749"/>
      <c r="L1432" s="2749"/>
      <c r="M1432" s="2749"/>
      <c r="N1432" s="2749"/>
      <c r="O1432" s="2749"/>
      <c r="P1432" s="2749"/>
      <c r="Q1432" s="2749"/>
      <c r="R1432" s="2749"/>
    </row>
    <row r="1433" spans="5:18">
      <c r="E1433" s="2749"/>
      <c r="F1433" s="2797"/>
      <c r="G1433" s="2749"/>
      <c r="H1433" s="2749"/>
      <c r="I1433" s="2749"/>
      <c r="J1433" s="2749"/>
      <c r="K1433" s="2749"/>
      <c r="L1433" s="2749"/>
      <c r="M1433" s="2749"/>
      <c r="N1433" s="2749"/>
      <c r="O1433" s="2749"/>
      <c r="P1433" s="2749"/>
      <c r="Q1433" s="2749"/>
      <c r="R1433" s="2749"/>
    </row>
    <row r="1434" spans="5:18">
      <c r="E1434" s="2749"/>
      <c r="F1434" s="2797"/>
      <c r="G1434" s="2749"/>
      <c r="H1434" s="2749"/>
      <c r="I1434" s="2749"/>
      <c r="J1434" s="2749"/>
      <c r="K1434" s="2749"/>
      <c r="L1434" s="2749"/>
      <c r="M1434" s="2749"/>
      <c r="N1434" s="2749"/>
      <c r="O1434" s="2749"/>
      <c r="P1434" s="2749"/>
      <c r="Q1434" s="2749"/>
      <c r="R1434" s="2749"/>
    </row>
    <row r="1435" spans="5:18">
      <c r="E1435" s="2749"/>
      <c r="F1435" s="2797"/>
      <c r="G1435" s="2749"/>
      <c r="H1435" s="2749"/>
      <c r="I1435" s="2749"/>
      <c r="J1435" s="2749"/>
      <c r="K1435" s="2749"/>
      <c r="L1435" s="2749"/>
      <c r="M1435" s="2749"/>
      <c r="N1435" s="2749"/>
      <c r="O1435" s="2749"/>
      <c r="P1435" s="2749"/>
      <c r="Q1435" s="2749"/>
      <c r="R1435" s="2749"/>
    </row>
    <row r="1436" spans="5:18">
      <c r="E1436" s="2749"/>
      <c r="F1436" s="2797"/>
      <c r="G1436" s="2749"/>
      <c r="H1436" s="2749"/>
      <c r="I1436" s="2749"/>
      <c r="J1436" s="2749"/>
      <c r="K1436" s="2749"/>
      <c r="L1436" s="2749"/>
      <c r="M1436" s="2749"/>
      <c r="N1436" s="2749"/>
      <c r="O1436" s="2749"/>
      <c r="P1436" s="2749"/>
      <c r="Q1436" s="2749"/>
      <c r="R1436" s="2749"/>
    </row>
    <row r="1437" spans="5:18">
      <c r="E1437" s="2749"/>
      <c r="F1437" s="2797"/>
      <c r="G1437" s="2749"/>
      <c r="H1437" s="2749"/>
      <c r="I1437" s="2749"/>
      <c r="J1437" s="2749"/>
      <c r="K1437" s="2749"/>
      <c r="L1437" s="2749"/>
      <c r="M1437" s="2749"/>
      <c r="N1437" s="2749"/>
      <c r="O1437" s="2749"/>
      <c r="P1437" s="2749"/>
      <c r="Q1437" s="2749"/>
      <c r="R1437" s="2749"/>
    </row>
    <row r="1438" spans="5:18">
      <c r="E1438" s="2749"/>
      <c r="F1438" s="2797"/>
      <c r="G1438" s="2749"/>
      <c r="H1438" s="2749"/>
      <c r="I1438" s="2749"/>
      <c r="J1438" s="2749"/>
      <c r="K1438" s="2749"/>
      <c r="L1438" s="2749"/>
      <c r="M1438" s="2749"/>
      <c r="N1438" s="2749"/>
      <c r="O1438" s="2749"/>
      <c r="P1438" s="2749"/>
      <c r="Q1438" s="2749"/>
      <c r="R1438" s="2749"/>
    </row>
    <row r="1439" spans="5:18">
      <c r="E1439" s="2749"/>
      <c r="F1439" s="2797"/>
      <c r="G1439" s="2749"/>
      <c r="H1439" s="2749"/>
      <c r="I1439" s="2749"/>
      <c r="J1439" s="2749"/>
      <c r="K1439" s="2749"/>
      <c r="L1439" s="2749"/>
      <c r="M1439" s="2749"/>
      <c r="N1439" s="2749"/>
      <c r="O1439" s="2749"/>
      <c r="P1439" s="2749"/>
      <c r="Q1439" s="2749"/>
      <c r="R1439" s="2749"/>
    </row>
    <row r="1440" spans="5:18">
      <c r="E1440" s="2749"/>
      <c r="F1440" s="2797"/>
      <c r="G1440" s="2749"/>
      <c r="H1440" s="2749"/>
      <c r="I1440" s="2749"/>
      <c r="J1440" s="2749"/>
      <c r="K1440" s="2749"/>
      <c r="L1440" s="2749"/>
      <c r="M1440" s="2749"/>
      <c r="N1440" s="2749"/>
      <c r="O1440" s="2749"/>
      <c r="P1440" s="2749"/>
      <c r="Q1440" s="2749"/>
      <c r="R1440" s="2749"/>
    </row>
    <row r="1441" spans="5:18">
      <c r="E1441" s="2749"/>
      <c r="F1441" s="2797"/>
      <c r="G1441" s="2749"/>
      <c r="H1441" s="2749"/>
      <c r="I1441" s="2749"/>
      <c r="J1441" s="2749"/>
      <c r="K1441" s="2749"/>
      <c r="L1441" s="2749"/>
      <c r="M1441" s="2749"/>
      <c r="N1441" s="2749"/>
      <c r="O1441" s="2749"/>
      <c r="P1441" s="2749"/>
      <c r="Q1441" s="2749"/>
      <c r="R1441" s="2749"/>
    </row>
    <row r="1442" spans="5:18">
      <c r="E1442" s="2749"/>
      <c r="F1442" s="2797"/>
      <c r="G1442" s="2749"/>
      <c r="H1442" s="2749"/>
      <c r="I1442" s="2749"/>
      <c r="J1442" s="2749"/>
      <c r="K1442" s="2749"/>
      <c r="L1442" s="2749"/>
      <c r="M1442" s="2749"/>
      <c r="N1442" s="2749"/>
      <c r="O1442" s="2749"/>
      <c r="P1442" s="2749"/>
      <c r="Q1442" s="2749"/>
      <c r="R1442" s="2749"/>
    </row>
    <row r="1443" spans="5:18">
      <c r="E1443" s="2749"/>
      <c r="F1443" s="2797"/>
      <c r="G1443" s="2749"/>
      <c r="H1443" s="2749"/>
      <c r="I1443" s="2749"/>
      <c r="J1443" s="2749"/>
      <c r="K1443" s="2749"/>
      <c r="L1443" s="2749"/>
      <c r="M1443" s="2749"/>
      <c r="N1443" s="2749"/>
      <c r="O1443" s="2749"/>
      <c r="P1443" s="2749"/>
      <c r="Q1443" s="2749"/>
      <c r="R1443" s="2749"/>
    </row>
    <row r="1444" spans="5:18">
      <c r="E1444" s="2749"/>
      <c r="F1444" s="2797"/>
      <c r="G1444" s="2749"/>
      <c r="H1444" s="2749"/>
      <c r="I1444" s="2749"/>
      <c r="J1444" s="2749"/>
      <c r="K1444" s="2749"/>
      <c r="L1444" s="2749"/>
      <c r="M1444" s="2749"/>
      <c r="N1444" s="2749"/>
      <c r="O1444" s="2749"/>
      <c r="P1444" s="2749"/>
      <c r="Q1444" s="2749"/>
      <c r="R1444" s="2749"/>
    </row>
    <row r="1445" spans="5:18">
      <c r="E1445" s="2749"/>
      <c r="F1445" s="2797"/>
      <c r="G1445" s="2749"/>
      <c r="H1445" s="2749"/>
      <c r="I1445" s="2749"/>
      <c r="J1445" s="2749"/>
      <c r="K1445" s="2749"/>
      <c r="L1445" s="2749"/>
      <c r="M1445" s="2749"/>
      <c r="N1445" s="2749"/>
      <c r="O1445" s="2749"/>
      <c r="P1445" s="2749"/>
      <c r="Q1445" s="2749"/>
      <c r="R1445" s="2749"/>
    </row>
    <row r="1446" spans="5:18">
      <c r="E1446" s="2749"/>
      <c r="F1446" s="2797"/>
      <c r="G1446" s="2749"/>
      <c r="H1446" s="2749"/>
      <c r="I1446" s="2749"/>
      <c r="J1446" s="2749"/>
      <c r="K1446" s="2749"/>
      <c r="L1446" s="2749"/>
      <c r="M1446" s="2749"/>
      <c r="N1446" s="2749"/>
      <c r="O1446" s="2749"/>
      <c r="P1446" s="2749"/>
      <c r="Q1446" s="2749"/>
      <c r="R1446" s="2749"/>
    </row>
    <row r="1447" spans="5:18">
      <c r="E1447" s="2749"/>
      <c r="F1447" s="2797"/>
      <c r="G1447" s="2749"/>
      <c r="H1447" s="2749"/>
      <c r="I1447" s="2749"/>
      <c r="J1447" s="2749"/>
      <c r="K1447" s="2749"/>
      <c r="L1447" s="2749"/>
      <c r="M1447" s="2749"/>
      <c r="N1447" s="2749"/>
      <c r="O1447" s="2749"/>
      <c r="P1447" s="2749"/>
      <c r="Q1447" s="2749"/>
      <c r="R1447" s="2749"/>
    </row>
    <row r="1448" spans="5:18">
      <c r="E1448" s="2749"/>
      <c r="F1448" s="2797"/>
      <c r="G1448" s="2749"/>
      <c r="H1448" s="2749"/>
      <c r="I1448" s="2749"/>
      <c r="J1448" s="2749"/>
      <c r="K1448" s="2749"/>
      <c r="L1448" s="2749"/>
      <c r="M1448" s="2749"/>
      <c r="N1448" s="2749"/>
      <c r="O1448" s="2749"/>
      <c r="P1448" s="2749"/>
      <c r="Q1448" s="2749"/>
      <c r="R1448" s="2749"/>
    </row>
    <row r="1449" spans="5:18">
      <c r="E1449" s="2749"/>
      <c r="F1449" s="2797"/>
      <c r="G1449" s="2749"/>
      <c r="H1449" s="2749"/>
      <c r="I1449" s="2749"/>
      <c r="J1449" s="2749"/>
      <c r="K1449" s="2749"/>
      <c r="L1449" s="2749"/>
      <c r="M1449" s="2749"/>
      <c r="N1449" s="2749"/>
      <c r="O1449" s="2749"/>
      <c r="P1449" s="2749"/>
      <c r="Q1449" s="2749"/>
      <c r="R1449" s="2749"/>
    </row>
    <row r="1450" spans="5:18">
      <c r="E1450" s="2749"/>
      <c r="F1450" s="2797"/>
      <c r="G1450" s="2749"/>
      <c r="H1450" s="2749"/>
      <c r="I1450" s="2749"/>
      <c r="J1450" s="2749"/>
      <c r="K1450" s="2749"/>
      <c r="L1450" s="2749"/>
      <c r="M1450" s="2749"/>
      <c r="N1450" s="2749"/>
      <c r="O1450" s="2749"/>
      <c r="P1450" s="2749"/>
      <c r="Q1450" s="2749"/>
      <c r="R1450" s="2749"/>
    </row>
    <row r="1451" spans="5:18">
      <c r="E1451" s="2749"/>
      <c r="F1451" s="2797"/>
      <c r="G1451" s="2749"/>
      <c r="H1451" s="2749"/>
      <c r="I1451" s="2749"/>
      <c r="J1451" s="2749"/>
      <c r="K1451" s="2749"/>
      <c r="L1451" s="2749"/>
      <c r="M1451" s="2749"/>
      <c r="N1451" s="2749"/>
      <c r="O1451" s="2749"/>
      <c r="P1451" s="2749"/>
      <c r="Q1451" s="2749"/>
      <c r="R1451" s="2749"/>
    </row>
    <row r="1452" spans="5:18">
      <c r="E1452" s="2749"/>
      <c r="F1452" s="2797"/>
      <c r="G1452" s="2749"/>
      <c r="H1452" s="2749"/>
      <c r="I1452" s="2749"/>
      <c r="J1452" s="2749"/>
      <c r="K1452" s="2749"/>
      <c r="L1452" s="2749"/>
      <c r="M1452" s="2749"/>
      <c r="N1452" s="2749"/>
      <c r="O1452" s="2749"/>
      <c r="P1452" s="2749"/>
      <c r="Q1452" s="2749"/>
      <c r="R1452" s="2749"/>
    </row>
    <row r="1453" spans="5:18">
      <c r="E1453" s="2749"/>
      <c r="F1453" s="2797"/>
      <c r="G1453" s="2749"/>
      <c r="H1453" s="2749"/>
      <c r="I1453" s="2749"/>
      <c r="J1453" s="2749"/>
      <c r="K1453" s="2749"/>
      <c r="L1453" s="2749"/>
      <c r="M1453" s="2749"/>
      <c r="N1453" s="2749"/>
      <c r="O1453" s="2749"/>
      <c r="P1453" s="2749"/>
      <c r="Q1453" s="2749"/>
      <c r="R1453" s="2749"/>
    </row>
    <row r="1454" spans="5:18">
      <c r="E1454" s="2749"/>
      <c r="F1454" s="2797"/>
      <c r="G1454" s="2749"/>
      <c r="H1454" s="2749"/>
      <c r="I1454" s="2749"/>
      <c r="J1454" s="2749"/>
      <c r="K1454" s="2749"/>
      <c r="L1454" s="2749"/>
      <c r="M1454" s="2749"/>
      <c r="N1454" s="2749"/>
      <c r="O1454" s="2749"/>
      <c r="P1454" s="2749"/>
      <c r="Q1454" s="2749"/>
      <c r="R1454" s="2749"/>
    </row>
    <row r="1455" spans="5:18">
      <c r="E1455" s="2749"/>
      <c r="F1455" s="2797"/>
      <c r="G1455" s="2749"/>
      <c r="H1455" s="2749"/>
      <c r="I1455" s="2749"/>
      <c r="J1455" s="2749"/>
      <c r="K1455" s="2749"/>
      <c r="L1455" s="2749"/>
      <c r="M1455" s="2749"/>
      <c r="N1455" s="2749"/>
      <c r="O1455" s="2749"/>
      <c r="P1455" s="2749"/>
      <c r="Q1455" s="2749"/>
      <c r="R1455" s="2749"/>
    </row>
    <row r="1456" spans="5:18">
      <c r="E1456" s="2749"/>
      <c r="F1456" s="2797"/>
      <c r="G1456" s="2749"/>
      <c r="H1456" s="2749"/>
      <c r="I1456" s="2749"/>
      <c r="J1456" s="2749"/>
      <c r="K1456" s="2749"/>
      <c r="L1456" s="2749"/>
      <c r="M1456" s="2749"/>
      <c r="N1456" s="2749"/>
      <c r="O1456" s="2749"/>
      <c r="P1456" s="2749"/>
      <c r="Q1456" s="2749"/>
      <c r="R1456" s="2749"/>
    </row>
    <row r="1457" spans="5:18">
      <c r="E1457" s="2749"/>
      <c r="F1457" s="2797"/>
      <c r="G1457" s="2749"/>
      <c r="H1457" s="2749"/>
      <c r="I1457" s="2749"/>
      <c r="J1457" s="2749"/>
      <c r="K1457" s="2749"/>
      <c r="L1457" s="2749"/>
      <c r="M1457" s="2749"/>
      <c r="N1457" s="2749"/>
      <c r="O1457" s="2749"/>
      <c r="P1457" s="2749"/>
      <c r="Q1457" s="2749"/>
      <c r="R1457" s="2749"/>
    </row>
    <row r="1458" spans="5:18">
      <c r="E1458" s="2749"/>
      <c r="F1458" s="2797"/>
      <c r="G1458" s="2749"/>
      <c r="H1458" s="2749"/>
      <c r="I1458" s="2749"/>
      <c r="J1458" s="2749"/>
      <c r="K1458" s="2749"/>
      <c r="L1458" s="2749"/>
      <c r="M1458" s="2749"/>
      <c r="N1458" s="2749"/>
      <c r="O1458" s="2749"/>
      <c r="P1458" s="2749"/>
      <c r="Q1458" s="2749"/>
      <c r="R1458" s="2749"/>
    </row>
    <row r="1459" spans="5:18">
      <c r="E1459" s="2749"/>
      <c r="F1459" s="2797"/>
      <c r="G1459" s="2749"/>
      <c r="H1459" s="2749"/>
      <c r="I1459" s="2749"/>
      <c r="J1459" s="2749"/>
      <c r="K1459" s="2749"/>
      <c r="L1459" s="2749"/>
      <c r="M1459" s="2749"/>
      <c r="N1459" s="2749"/>
      <c r="O1459" s="2749"/>
      <c r="P1459" s="2749"/>
      <c r="Q1459" s="2749"/>
      <c r="R1459" s="2749"/>
    </row>
    <row r="1460" spans="5:18">
      <c r="E1460" s="2749"/>
      <c r="F1460" s="2797"/>
      <c r="G1460" s="2749"/>
      <c r="H1460" s="2749"/>
      <c r="I1460" s="2749"/>
      <c r="J1460" s="2749"/>
      <c r="K1460" s="2749"/>
      <c r="L1460" s="2749"/>
      <c r="M1460" s="2749"/>
      <c r="N1460" s="2749"/>
      <c r="O1460" s="2749"/>
      <c r="P1460" s="2749"/>
      <c r="Q1460" s="2749"/>
      <c r="R1460" s="2749"/>
    </row>
    <row r="1461" spans="5:18">
      <c r="E1461" s="2749"/>
      <c r="F1461" s="2797"/>
      <c r="G1461" s="2749"/>
      <c r="H1461" s="2749"/>
      <c r="I1461" s="2749"/>
      <c r="J1461" s="2749"/>
      <c r="K1461" s="2749"/>
      <c r="L1461" s="2749"/>
      <c r="M1461" s="2749"/>
      <c r="N1461" s="2749"/>
      <c r="O1461" s="2749"/>
      <c r="P1461" s="2749"/>
      <c r="Q1461" s="2749"/>
      <c r="R1461" s="2749"/>
    </row>
    <row r="1462" spans="5:18">
      <c r="E1462" s="2749"/>
      <c r="F1462" s="2797"/>
      <c r="G1462" s="2749"/>
      <c r="H1462" s="2749"/>
      <c r="I1462" s="2749"/>
      <c r="J1462" s="2749"/>
      <c r="K1462" s="2749"/>
      <c r="L1462" s="2749"/>
      <c r="M1462" s="2749"/>
      <c r="N1462" s="2749"/>
      <c r="O1462" s="2749"/>
      <c r="P1462" s="2749"/>
      <c r="Q1462" s="2749"/>
      <c r="R1462" s="2749"/>
    </row>
    <row r="1463" spans="5:18">
      <c r="E1463" s="2749"/>
      <c r="F1463" s="2797"/>
      <c r="G1463" s="2749"/>
      <c r="H1463" s="2749"/>
      <c r="I1463" s="2749"/>
      <c r="J1463" s="2749"/>
      <c r="K1463" s="2749"/>
      <c r="L1463" s="2749"/>
      <c r="M1463" s="2749"/>
      <c r="N1463" s="2749"/>
      <c r="O1463" s="2749"/>
      <c r="P1463" s="2749"/>
      <c r="Q1463" s="2749"/>
      <c r="R1463" s="2749"/>
    </row>
    <row r="1464" spans="5:18">
      <c r="E1464" s="2749"/>
      <c r="F1464" s="2797"/>
      <c r="G1464" s="2749"/>
      <c r="H1464" s="2749"/>
      <c r="I1464" s="2749"/>
      <c r="J1464" s="2749"/>
      <c r="K1464" s="2749"/>
      <c r="L1464" s="2749"/>
      <c r="M1464" s="2749"/>
      <c r="N1464" s="2749"/>
      <c r="O1464" s="2749"/>
      <c r="P1464" s="2749"/>
      <c r="Q1464" s="2749"/>
      <c r="R1464" s="2749"/>
    </row>
    <row r="1465" spans="5:18">
      <c r="E1465" s="2749"/>
      <c r="F1465" s="2797"/>
      <c r="G1465" s="2749"/>
      <c r="H1465" s="2749"/>
      <c r="I1465" s="2749"/>
      <c r="J1465" s="2749"/>
      <c r="K1465" s="2749"/>
      <c r="L1465" s="2749"/>
      <c r="M1465" s="2749"/>
      <c r="N1465" s="2749"/>
      <c r="O1465" s="2749"/>
      <c r="P1465" s="2749"/>
      <c r="Q1465" s="2749"/>
      <c r="R1465" s="2749"/>
    </row>
    <row r="1466" spans="5:18">
      <c r="E1466" s="2749"/>
      <c r="F1466" s="2797"/>
      <c r="G1466" s="2749"/>
      <c r="H1466" s="2749"/>
      <c r="I1466" s="2749"/>
      <c r="J1466" s="2749"/>
      <c r="K1466" s="2749"/>
      <c r="L1466" s="2749"/>
      <c r="M1466" s="2749"/>
      <c r="N1466" s="2749"/>
      <c r="O1466" s="2749"/>
      <c r="P1466" s="2749"/>
      <c r="Q1466" s="2749"/>
      <c r="R1466" s="2749"/>
    </row>
    <row r="1467" spans="5:18">
      <c r="E1467" s="2749"/>
      <c r="F1467" s="2797"/>
      <c r="G1467" s="2749"/>
      <c r="H1467" s="2749"/>
      <c r="I1467" s="2749"/>
      <c r="J1467" s="2749"/>
      <c r="K1467" s="2749"/>
      <c r="L1467" s="2749"/>
      <c r="M1467" s="2749"/>
      <c r="N1467" s="2749"/>
      <c r="O1467" s="2749"/>
      <c r="P1467" s="2749"/>
      <c r="Q1467" s="2749"/>
      <c r="R1467" s="2749"/>
    </row>
    <row r="1468" spans="5:18">
      <c r="E1468" s="2749"/>
      <c r="F1468" s="2797"/>
      <c r="G1468" s="2749"/>
      <c r="H1468" s="2749"/>
      <c r="I1468" s="2749"/>
      <c r="J1468" s="2749"/>
      <c r="K1468" s="2749"/>
      <c r="L1468" s="2749"/>
      <c r="M1468" s="2749"/>
      <c r="N1468" s="2749"/>
      <c r="O1468" s="2749"/>
      <c r="P1468" s="2749"/>
      <c r="Q1468" s="2749"/>
      <c r="R1468" s="2749"/>
    </row>
    <row r="1469" spans="5:18">
      <c r="E1469" s="2749"/>
      <c r="F1469" s="2797"/>
      <c r="G1469" s="2749"/>
      <c r="H1469" s="2749"/>
      <c r="I1469" s="2749"/>
      <c r="J1469" s="2749"/>
      <c r="K1469" s="2749"/>
      <c r="L1469" s="2749"/>
      <c r="M1469" s="2749"/>
      <c r="N1469" s="2749"/>
      <c r="O1469" s="2749"/>
      <c r="P1469" s="2749"/>
      <c r="Q1469" s="2749"/>
      <c r="R1469" s="2749"/>
    </row>
    <row r="1470" spans="5:18">
      <c r="E1470" s="2749"/>
      <c r="F1470" s="2797"/>
      <c r="G1470" s="2749"/>
      <c r="H1470" s="2749"/>
      <c r="I1470" s="2749"/>
      <c r="J1470" s="2749"/>
      <c r="K1470" s="2749"/>
      <c r="L1470" s="2749"/>
      <c r="M1470" s="2749"/>
      <c r="N1470" s="2749"/>
      <c r="O1470" s="2749"/>
      <c r="P1470" s="2749"/>
      <c r="Q1470" s="2749"/>
      <c r="R1470" s="2749"/>
    </row>
    <row r="1471" spans="5:18">
      <c r="E1471" s="2749"/>
      <c r="F1471" s="2797"/>
      <c r="G1471" s="2749"/>
      <c r="H1471" s="2749"/>
      <c r="I1471" s="2749"/>
      <c r="J1471" s="2749"/>
      <c r="K1471" s="2749"/>
      <c r="L1471" s="2749"/>
      <c r="M1471" s="2749"/>
      <c r="N1471" s="2749"/>
      <c r="O1471" s="2749"/>
      <c r="P1471" s="2749"/>
      <c r="Q1471" s="2749"/>
      <c r="R1471" s="2749"/>
    </row>
    <row r="1472" spans="5:18">
      <c r="E1472" s="2749"/>
      <c r="F1472" s="2797"/>
      <c r="G1472" s="2749"/>
      <c r="H1472" s="2749"/>
      <c r="I1472" s="2749"/>
      <c r="J1472" s="2749"/>
      <c r="K1472" s="2749"/>
      <c r="L1472" s="2749"/>
      <c r="M1472" s="2749"/>
      <c r="N1472" s="2749"/>
      <c r="O1472" s="2749"/>
      <c r="P1472" s="2749"/>
      <c r="Q1472" s="2749"/>
      <c r="R1472" s="2749"/>
    </row>
    <row r="1473" spans="5:18">
      <c r="E1473" s="2749"/>
      <c r="F1473" s="2797"/>
      <c r="G1473" s="2749"/>
      <c r="H1473" s="2749"/>
      <c r="I1473" s="2749"/>
      <c r="J1473" s="2749"/>
      <c r="K1473" s="2749"/>
      <c r="L1473" s="2749"/>
      <c r="M1473" s="2749"/>
      <c r="N1473" s="2749"/>
      <c r="O1473" s="2749"/>
      <c r="P1473" s="2749"/>
      <c r="Q1473" s="2749"/>
      <c r="R1473" s="2749"/>
    </row>
    <row r="1474" spans="5:18">
      <c r="E1474" s="2749"/>
      <c r="F1474" s="2797"/>
      <c r="G1474" s="2749"/>
      <c r="H1474" s="2749"/>
      <c r="I1474" s="2749"/>
      <c r="J1474" s="2749"/>
      <c r="K1474" s="2749"/>
      <c r="L1474" s="2749"/>
      <c r="M1474" s="2749"/>
      <c r="N1474" s="2749"/>
      <c r="O1474" s="2749"/>
      <c r="P1474" s="2749"/>
      <c r="Q1474" s="2749"/>
      <c r="R1474" s="2749"/>
    </row>
    <row r="1475" spans="5:18">
      <c r="E1475" s="2749"/>
      <c r="F1475" s="2797"/>
      <c r="G1475" s="2749"/>
      <c r="H1475" s="2749"/>
      <c r="I1475" s="2749"/>
      <c r="J1475" s="2749"/>
      <c r="K1475" s="2749"/>
      <c r="L1475" s="2749"/>
      <c r="M1475" s="2749"/>
      <c r="N1475" s="2749"/>
      <c r="O1475" s="2749"/>
      <c r="P1475" s="2749"/>
      <c r="Q1475" s="2749"/>
      <c r="R1475" s="2749"/>
    </row>
    <row r="1476" spans="5:18">
      <c r="E1476" s="2749"/>
      <c r="F1476" s="2797"/>
      <c r="G1476" s="2749"/>
      <c r="H1476" s="2749"/>
      <c r="I1476" s="2749"/>
      <c r="J1476" s="2749"/>
      <c r="K1476" s="2749"/>
      <c r="L1476" s="2749"/>
      <c r="M1476" s="2749"/>
      <c r="N1476" s="2749"/>
      <c r="O1476" s="2749"/>
      <c r="P1476" s="2749"/>
      <c r="Q1476" s="2749"/>
      <c r="R1476" s="2749"/>
    </row>
    <row r="1477" spans="5:18">
      <c r="E1477" s="2749"/>
      <c r="F1477" s="2797"/>
      <c r="G1477" s="2749"/>
      <c r="H1477" s="2749"/>
      <c r="I1477" s="2749"/>
      <c r="J1477" s="2749"/>
      <c r="K1477" s="2749"/>
      <c r="L1477" s="2749"/>
      <c r="M1477" s="2749"/>
      <c r="N1477" s="2749"/>
      <c r="O1477" s="2749"/>
      <c r="P1477" s="2749"/>
      <c r="Q1477" s="2749"/>
      <c r="R1477" s="2749"/>
    </row>
    <row r="1478" spans="5:18">
      <c r="E1478" s="2749"/>
      <c r="F1478" s="2797"/>
      <c r="G1478" s="2749"/>
      <c r="H1478" s="2749"/>
      <c r="I1478" s="2749"/>
      <c r="J1478" s="2749"/>
      <c r="K1478" s="2749"/>
      <c r="L1478" s="2749"/>
      <c r="M1478" s="2749"/>
      <c r="N1478" s="2749"/>
      <c r="O1478" s="2749"/>
      <c r="P1478" s="2749"/>
      <c r="Q1478" s="2749"/>
      <c r="R1478" s="2749"/>
    </row>
    <row r="1479" spans="5:18">
      <c r="E1479" s="2749"/>
      <c r="F1479" s="2797"/>
      <c r="G1479" s="2749"/>
      <c r="H1479" s="2749"/>
      <c r="I1479" s="2749"/>
      <c r="J1479" s="2749"/>
      <c r="K1479" s="2749"/>
      <c r="L1479" s="2749"/>
      <c r="M1479" s="2749"/>
      <c r="N1479" s="2749"/>
      <c r="O1479" s="2749"/>
      <c r="P1479" s="2749"/>
      <c r="Q1479" s="2749"/>
      <c r="R1479" s="2749"/>
    </row>
    <row r="1480" spans="5:18">
      <c r="E1480" s="2749"/>
      <c r="F1480" s="2797"/>
      <c r="G1480" s="2749"/>
      <c r="H1480" s="2749"/>
      <c r="I1480" s="2749"/>
      <c r="J1480" s="2749"/>
      <c r="K1480" s="2749"/>
      <c r="L1480" s="2749"/>
      <c r="M1480" s="2749"/>
      <c r="N1480" s="2749"/>
      <c r="O1480" s="2749"/>
      <c r="P1480" s="2749"/>
      <c r="Q1480" s="2749"/>
      <c r="R1480" s="2749"/>
    </row>
    <row r="1481" spans="5:18">
      <c r="E1481" s="2749"/>
      <c r="F1481" s="2797"/>
      <c r="G1481" s="2749"/>
      <c r="H1481" s="2749"/>
      <c r="I1481" s="2749"/>
      <c r="J1481" s="2749"/>
      <c r="K1481" s="2749"/>
      <c r="L1481" s="2749"/>
      <c r="M1481" s="2749"/>
      <c r="N1481" s="2749"/>
      <c r="O1481" s="2749"/>
      <c r="P1481" s="2749"/>
      <c r="Q1481" s="2749"/>
      <c r="R1481" s="2749"/>
    </row>
    <row r="1482" spans="5:18">
      <c r="E1482" s="2749"/>
      <c r="F1482" s="2797"/>
      <c r="G1482" s="2749"/>
      <c r="H1482" s="2749"/>
      <c r="I1482" s="2749"/>
      <c r="J1482" s="2749"/>
      <c r="K1482" s="2749"/>
      <c r="L1482" s="2749"/>
      <c r="M1482" s="2749"/>
      <c r="N1482" s="2749"/>
      <c r="O1482" s="2749"/>
      <c r="P1482" s="2749"/>
      <c r="Q1482" s="2749"/>
      <c r="R1482" s="2749"/>
    </row>
    <row r="1483" spans="5:18">
      <c r="E1483" s="2749"/>
      <c r="F1483" s="2797"/>
      <c r="G1483" s="2749"/>
      <c r="H1483" s="2749"/>
      <c r="I1483" s="2749"/>
      <c r="J1483" s="2749"/>
      <c r="K1483" s="2749"/>
      <c r="L1483" s="2749"/>
      <c r="M1483" s="2749"/>
      <c r="N1483" s="2749"/>
      <c r="O1483" s="2749"/>
      <c r="P1483" s="2749"/>
      <c r="Q1483" s="2749"/>
      <c r="R1483" s="2749"/>
    </row>
    <row r="1484" spans="5:18">
      <c r="E1484" s="2749"/>
      <c r="F1484" s="2797"/>
      <c r="G1484" s="2749"/>
      <c r="H1484" s="2749"/>
      <c r="I1484" s="2749"/>
      <c r="J1484" s="2749"/>
      <c r="K1484" s="2749"/>
      <c r="L1484" s="2749"/>
      <c r="M1484" s="2749"/>
      <c r="N1484" s="2749"/>
      <c r="O1484" s="2749"/>
      <c r="P1484" s="2749"/>
      <c r="Q1484" s="2749"/>
      <c r="R1484" s="2749"/>
    </row>
    <row r="1485" spans="5:18">
      <c r="E1485" s="2749"/>
      <c r="F1485" s="2797"/>
      <c r="G1485" s="2749"/>
      <c r="H1485" s="2749"/>
      <c r="I1485" s="2749"/>
      <c r="J1485" s="2749"/>
      <c r="K1485" s="2749"/>
      <c r="L1485" s="2749"/>
      <c r="M1485" s="2749"/>
      <c r="N1485" s="2749"/>
      <c r="O1485" s="2749"/>
      <c r="P1485" s="2749"/>
      <c r="Q1485" s="2749"/>
      <c r="R1485" s="2749"/>
    </row>
    <row r="1486" spans="5:18">
      <c r="E1486" s="2749"/>
      <c r="F1486" s="2797"/>
      <c r="G1486" s="2749"/>
      <c r="H1486" s="2749"/>
      <c r="I1486" s="2749"/>
      <c r="J1486" s="2749"/>
      <c r="K1486" s="2749"/>
      <c r="L1486" s="2749"/>
      <c r="M1486" s="2749"/>
      <c r="N1486" s="2749"/>
      <c r="O1486" s="2749"/>
      <c r="P1486" s="2749"/>
      <c r="Q1486" s="2749"/>
      <c r="R1486" s="2749"/>
    </row>
    <row r="1487" spans="5:18">
      <c r="E1487" s="2749"/>
      <c r="F1487" s="2797"/>
      <c r="G1487" s="2749"/>
      <c r="H1487" s="2749"/>
      <c r="I1487" s="2749"/>
      <c r="J1487" s="2749"/>
      <c r="K1487" s="2749"/>
      <c r="L1487" s="2749"/>
      <c r="M1487" s="2749"/>
      <c r="N1487" s="2749"/>
      <c r="O1487" s="2749"/>
      <c r="P1487" s="2749"/>
      <c r="Q1487" s="2749"/>
      <c r="R1487" s="2749"/>
    </row>
    <row r="1488" spans="5:18">
      <c r="E1488" s="2749"/>
      <c r="F1488" s="2797"/>
      <c r="G1488" s="2749"/>
      <c r="H1488" s="2749"/>
      <c r="I1488" s="2749"/>
      <c r="J1488" s="2749"/>
      <c r="K1488" s="2749"/>
      <c r="L1488" s="2749"/>
      <c r="M1488" s="2749"/>
      <c r="N1488" s="2749"/>
      <c r="O1488" s="2749"/>
      <c r="P1488" s="2749"/>
      <c r="Q1488" s="2749"/>
      <c r="R1488" s="2749"/>
    </row>
    <row r="1489" spans="5:18">
      <c r="E1489" s="2749"/>
      <c r="F1489" s="2797"/>
      <c r="G1489" s="2749"/>
      <c r="H1489" s="2749"/>
      <c r="I1489" s="2749"/>
      <c r="J1489" s="2749"/>
      <c r="K1489" s="2749"/>
      <c r="L1489" s="2749"/>
      <c r="M1489" s="2749"/>
      <c r="N1489" s="2749"/>
      <c r="O1489" s="2749"/>
      <c r="P1489" s="2749"/>
      <c r="Q1489" s="2749"/>
      <c r="R1489" s="2749"/>
    </row>
    <row r="1490" spans="5:18">
      <c r="E1490" s="2749"/>
      <c r="F1490" s="2797"/>
      <c r="G1490" s="2749"/>
      <c r="H1490" s="2749"/>
      <c r="I1490" s="2749"/>
      <c r="J1490" s="2749"/>
      <c r="K1490" s="2749"/>
      <c r="L1490" s="2749"/>
      <c r="M1490" s="2749"/>
      <c r="N1490" s="2749"/>
      <c r="O1490" s="2749"/>
      <c r="P1490" s="2749"/>
      <c r="Q1490" s="2749"/>
      <c r="R1490" s="2749"/>
    </row>
    <row r="1491" spans="5:18">
      <c r="E1491" s="2749"/>
      <c r="F1491" s="2797"/>
      <c r="G1491" s="2749"/>
      <c r="H1491" s="2749"/>
      <c r="I1491" s="2749"/>
      <c r="J1491" s="2749"/>
      <c r="K1491" s="2749"/>
      <c r="L1491" s="2749"/>
      <c r="M1491" s="2749"/>
      <c r="N1491" s="2749"/>
      <c r="O1491" s="2749"/>
      <c r="P1491" s="2749"/>
      <c r="Q1491" s="2749"/>
      <c r="R1491" s="2749"/>
    </row>
    <row r="1492" spans="5:18">
      <c r="E1492" s="2749"/>
      <c r="F1492" s="2797"/>
      <c r="G1492" s="2749"/>
      <c r="H1492" s="2749"/>
      <c r="I1492" s="2749"/>
      <c r="J1492" s="2749"/>
      <c r="K1492" s="2749"/>
      <c r="L1492" s="2749"/>
      <c r="M1492" s="2749"/>
      <c r="N1492" s="2749"/>
      <c r="O1492" s="2749"/>
      <c r="P1492" s="2749"/>
      <c r="Q1492" s="2749"/>
      <c r="R1492" s="2749"/>
    </row>
    <row r="1493" spans="5:18">
      <c r="E1493" s="2749"/>
      <c r="F1493" s="2797"/>
      <c r="G1493" s="2749"/>
      <c r="H1493" s="2749"/>
      <c r="I1493" s="2749"/>
      <c r="J1493" s="2749"/>
      <c r="K1493" s="2749"/>
      <c r="L1493" s="2749"/>
      <c r="M1493" s="2749"/>
      <c r="N1493" s="2749"/>
      <c r="O1493" s="2749"/>
      <c r="P1493" s="2749"/>
      <c r="Q1493" s="2749"/>
      <c r="R1493" s="2749"/>
    </row>
    <row r="1494" spans="5:18">
      <c r="E1494" s="2749"/>
      <c r="F1494" s="2797"/>
      <c r="G1494" s="2749"/>
      <c r="H1494" s="2749"/>
      <c r="I1494" s="2749"/>
      <c r="J1494" s="2749"/>
      <c r="K1494" s="2749"/>
      <c r="L1494" s="2749"/>
      <c r="M1494" s="2749"/>
      <c r="N1494" s="2749"/>
      <c r="O1494" s="2749"/>
      <c r="P1494" s="2749"/>
      <c r="Q1494" s="2749"/>
      <c r="R1494" s="2749"/>
    </row>
    <row r="1495" spans="5:18">
      <c r="E1495" s="2749"/>
      <c r="F1495" s="2797"/>
      <c r="G1495" s="2749"/>
      <c r="H1495" s="2749"/>
      <c r="I1495" s="2749"/>
      <c r="J1495" s="2749"/>
      <c r="K1495" s="2749"/>
      <c r="L1495" s="2749"/>
      <c r="M1495" s="2749"/>
      <c r="N1495" s="2749"/>
      <c r="O1495" s="2749"/>
      <c r="P1495" s="2749"/>
      <c r="Q1495" s="2749"/>
      <c r="R1495" s="2749"/>
    </row>
    <row r="1496" spans="5:18">
      <c r="E1496" s="2749"/>
      <c r="F1496" s="2797"/>
      <c r="G1496" s="2749"/>
      <c r="H1496" s="2749"/>
      <c r="I1496" s="2749"/>
      <c r="J1496" s="2749"/>
      <c r="K1496" s="2749"/>
      <c r="L1496" s="2749"/>
      <c r="M1496" s="2749"/>
      <c r="N1496" s="2749"/>
      <c r="O1496" s="2749"/>
      <c r="P1496" s="2749"/>
      <c r="Q1496" s="2749"/>
      <c r="R1496" s="2749"/>
    </row>
    <row r="1497" spans="5:18">
      <c r="E1497" s="2749"/>
      <c r="F1497" s="2797"/>
      <c r="G1497" s="2749"/>
      <c r="H1497" s="2749"/>
      <c r="I1497" s="2749"/>
      <c r="J1497" s="2749"/>
      <c r="K1497" s="2749"/>
      <c r="L1497" s="2749"/>
      <c r="M1497" s="2749"/>
      <c r="N1497" s="2749"/>
      <c r="O1497" s="2749"/>
      <c r="P1497" s="2749"/>
      <c r="Q1497" s="2749"/>
      <c r="R1497" s="2749"/>
    </row>
    <row r="1498" spans="5:18">
      <c r="E1498" s="2749"/>
      <c r="F1498" s="2797"/>
      <c r="G1498" s="2749"/>
      <c r="H1498" s="2749"/>
      <c r="I1498" s="2749"/>
      <c r="J1498" s="2749"/>
      <c r="K1498" s="2749"/>
      <c r="L1498" s="2749"/>
      <c r="M1498" s="2749"/>
      <c r="N1498" s="2749"/>
      <c r="O1498" s="2749"/>
      <c r="P1498" s="2749"/>
      <c r="Q1498" s="2749"/>
      <c r="R1498" s="2749"/>
    </row>
    <row r="1499" spans="5:18">
      <c r="E1499" s="2749"/>
      <c r="F1499" s="2797"/>
      <c r="G1499" s="2749"/>
      <c r="H1499" s="2749"/>
      <c r="I1499" s="2749"/>
      <c r="J1499" s="2749"/>
      <c r="K1499" s="2749"/>
      <c r="L1499" s="2749"/>
      <c r="M1499" s="2749"/>
      <c r="N1499" s="2749"/>
      <c r="O1499" s="2749"/>
      <c r="P1499" s="2749"/>
      <c r="Q1499" s="2749"/>
      <c r="R1499" s="2749"/>
    </row>
    <row r="1500" spans="5:18">
      <c r="E1500" s="2749"/>
      <c r="F1500" s="2797"/>
      <c r="G1500" s="2749"/>
      <c r="H1500" s="2749"/>
      <c r="I1500" s="2749"/>
      <c r="J1500" s="2749"/>
      <c r="K1500" s="2749"/>
      <c r="L1500" s="2749"/>
      <c r="M1500" s="2749"/>
      <c r="N1500" s="2749"/>
      <c r="O1500" s="2749"/>
      <c r="P1500" s="2749"/>
      <c r="Q1500" s="2749"/>
      <c r="R1500" s="2749"/>
    </row>
    <row r="1501" spans="5:18">
      <c r="E1501" s="2749"/>
      <c r="F1501" s="2797"/>
      <c r="G1501" s="2749"/>
      <c r="H1501" s="2749"/>
      <c r="I1501" s="2749"/>
      <c r="J1501" s="2749"/>
      <c r="K1501" s="2749"/>
      <c r="L1501" s="2749"/>
      <c r="M1501" s="2749"/>
      <c r="N1501" s="2749"/>
      <c r="O1501" s="2749"/>
      <c r="P1501" s="2749"/>
      <c r="Q1501" s="2749"/>
      <c r="R1501" s="2749"/>
    </row>
    <row r="1502" spans="5:18">
      <c r="E1502" s="2749"/>
      <c r="F1502" s="2797"/>
      <c r="G1502" s="2749"/>
      <c r="H1502" s="2749"/>
      <c r="I1502" s="2749"/>
      <c r="J1502" s="2749"/>
      <c r="K1502" s="2749"/>
      <c r="L1502" s="2749"/>
      <c r="M1502" s="2749"/>
      <c r="N1502" s="2749"/>
      <c r="O1502" s="2749"/>
      <c r="P1502" s="2749"/>
      <c r="Q1502" s="2749"/>
      <c r="R1502" s="2749"/>
    </row>
    <row r="1503" spans="5:18">
      <c r="E1503" s="2749"/>
      <c r="F1503" s="2797"/>
      <c r="G1503" s="2749"/>
      <c r="H1503" s="2749"/>
      <c r="I1503" s="2749"/>
      <c r="J1503" s="2749"/>
      <c r="K1503" s="2749"/>
      <c r="L1503" s="2749"/>
      <c r="M1503" s="2749"/>
      <c r="N1503" s="2749"/>
      <c r="O1503" s="2749"/>
      <c r="P1503" s="2749"/>
      <c r="Q1503" s="2749"/>
      <c r="R1503" s="2749"/>
    </row>
    <row r="1504" spans="5:18">
      <c r="E1504" s="2749"/>
      <c r="F1504" s="2797"/>
      <c r="G1504" s="2749"/>
      <c r="H1504" s="2749"/>
      <c r="I1504" s="2749"/>
      <c r="J1504" s="2749"/>
      <c r="K1504" s="2749"/>
      <c r="L1504" s="2749"/>
      <c r="M1504" s="2749"/>
      <c r="N1504" s="2749"/>
      <c r="O1504" s="2749"/>
      <c r="P1504" s="2749"/>
      <c r="Q1504" s="2749"/>
      <c r="R1504" s="2749"/>
    </row>
    <row r="1505" spans="5:18">
      <c r="E1505" s="2749"/>
      <c r="F1505" s="2797"/>
      <c r="G1505" s="2749"/>
      <c r="H1505" s="2749"/>
      <c r="I1505" s="2749"/>
      <c r="J1505" s="2749"/>
      <c r="K1505" s="2749"/>
      <c r="L1505" s="2749"/>
      <c r="M1505" s="2749"/>
      <c r="N1505" s="2749"/>
      <c r="O1505" s="2749"/>
      <c r="P1505" s="2749"/>
      <c r="Q1505" s="2749"/>
      <c r="R1505" s="2749"/>
    </row>
    <row r="1506" spans="5:18">
      <c r="E1506" s="2749"/>
      <c r="F1506" s="2797"/>
      <c r="G1506" s="2749"/>
      <c r="H1506" s="2749"/>
      <c r="I1506" s="2749"/>
      <c r="J1506" s="2749"/>
      <c r="K1506" s="2749"/>
      <c r="L1506" s="2749"/>
      <c r="M1506" s="2749"/>
      <c r="N1506" s="2749"/>
      <c r="O1506" s="2749"/>
      <c r="P1506" s="2749"/>
      <c r="Q1506" s="2749"/>
      <c r="R1506" s="2749"/>
    </row>
    <row r="1507" spans="5:18">
      <c r="E1507" s="2749"/>
      <c r="F1507" s="2797"/>
      <c r="G1507" s="2749"/>
      <c r="H1507" s="2749"/>
      <c r="I1507" s="2749"/>
      <c r="J1507" s="2749"/>
      <c r="K1507" s="2749"/>
      <c r="L1507" s="2749"/>
      <c r="M1507" s="2749"/>
      <c r="N1507" s="2749"/>
      <c r="O1507" s="2749"/>
      <c r="P1507" s="2749"/>
      <c r="Q1507" s="2749"/>
      <c r="R1507" s="2749"/>
    </row>
    <row r="1508" spans="5:18">
      <c r="E1508" s="2749"/>
      <c r="F1508" s="2797"/>
      <c r="G1508" s="2749"/>
      <c r="H1508" s="2749"/>
      <c r="I1508" s="2749"/>
      <c r="J1508" s="2749"/>
      <c r="K1508" s="2749"/>
      <c r="L1508" s="2749"/>
      <c r="M1508" s="2749"/>
      <c r="N1508" s="2749"/>
      <c r="O1508" s="2749"/>
      <c r="P1508" s="2749"/>
      <c r="Q1508" s="2749"/>
      <c r="R1508" s="2749"/>
    </row>
    <row r="1509" spans="5:18">
      <c r="E1509" s="2749"/>
      <c r="F1509" s="2797"/>
      <c r="G1509" s="2749"/>
      <c r="H1509" s="2749"/>
      <c r="I1509" s="2749"/>
      <c r="J1509" s="2749"/>
      <c r="K1509" s="2749"/>
      <c r="L1509" s="2749"/>
      <c r="M1509" s="2749"/>
      <c r="N1509" s="2749"/>
      <c r="O1509" s="2749"/>
      <c r="P1509" s="2749"/>
      <c r="Q1509" s="2749"/>
      <c r="R1509" s="2749"/>
    </row>
    <row r="1510" spans="5:18">
      <c r="E1510" s="2749"/>
      <c r="F1510" s="2797"/>
      <c r="G1510" s="2749"/>
      <c r="H1510" s="2749"/>
      <c r="I1510" s="2749"/>
      <c r="J1510" s="2749"/>
      <c r="K1510" s="2749"/>
      <c r="L1510" s="2749"/>
      <c r="M1510" s="2749"/>
      <c r="N1510" s="2749"/>
      <c r="O1510" s="2749"/>
      <c r="P1510" s="2749"/>
      <c r="Q1510" s="2749"/>
      <c r="R1510" s="2749"/>
    </row>
    <row r="1511" spans="5:18">
      <c r="E1511" s="2749"/>
      <c r="F1511" s="2797"/>
      <c r="G1511" s="2749"/>
      <c r="H1511" s="2749"/>
      <c r="I1511" s="2749"/>
      <c r="J1511" s="2749"/>
      <c r="K1511" s="2749"/>
      <c r="L1511" s="2749"/>
      <c r="M1511" s="2749"/>
      <c r="N1511" s="2749"/>
      <c r="O1511" s="2749"/>
      <c r="P1511" s="2749"/>
      <c r="Q1511" s="2749"/>
      <c r="R1511" s="2749"/>
    </row>
    <row r="1512" spans="5:18">
      <c r="E1512" s="2749"/>
      <c r="F1512" s="2797"/>
      <c r="G1512" s="2749"/>
      <c r="H1512" s="2749"/>
      <c r="I1512" s="2749"/>
      <c r="J1512" s="2749"/>
      <c r="K1512" s="2749"/>
      <c r="L1512" s="2749"/>
      <c r="M1512" s="2749"/>
      <c r="N1512" s="2749"/>
      <c r="O1512" s="2749"/>
      <c r="P1512" s="2749"/>
      <c r="Q1512" s="2749"/>
      <c r="R1512" s="2749"/>
    </row>
    <row r="1513" spans="5:18">
      <c r="E1513" s="2749"/>
      <c r="F1513" s="2797"/>
      <c r="G1513" s="2749"/>
      <c r="H1513" s="2749"/>
      <c r="I1513" s="2749"/>
      <c r="J1513" s="2749"/>
      <c r="K1513" s="2749"/>
      <c r="L1513" s="2749"/>
      <c r="M1513" s="2749"/>
      <c r="N1513" s="2749"/>
      <c r="O1513" s="2749"/>
      <c r="P1513" s="2749"/>
      <c r="Q1513" s="2749"/>
      <c r="R1513" s="2749"/>
    </row>
    <row r="1514" spans="5:18">
      <c r="E1514" s="2749"/>
      <c r="F1514" s="2797"/>
      <c r="G1514" s="2749"/>
      <c r="H1514" s="2749"/>
      <c r="I1514" s="2749"/>
      <c r="J1514" s="2749"/>
      <c r="K1514" s="2749"/>
      <c r="L1514" s="2749"/>
      <c r="M1514" s="2749"/>
      <c r="N1514" s="2749"/>
      <c r="O1514" s="2749"/>
      <c r="P1514" s="2749"/>
      <c r="Q1514" s="2749"/>
      <c r="R1514" s="2749"/>
    </row>
    <row r="1515" spans="5:18">
      <c r="E1515" s="2749"/>
      <c r="F1515" s="2797"/>
      <c r="G1515" s="2749"/>
      <c r="H1515" s="2749"/>
      <c r="I1515" s="2749"/>
      <c r="J1515" s="2749"/>
      <c r="K1515" s="2749"/>
      <c r="L1515" s="2749"/>
      <c r="M1515" s="2749"/>
      <c r="N1515" s="2749"/>
      <c r="O1515" s="2749"/>
      <c r="P1515" s="2749"/>
      <c r="Q1515" s="2749"/>
      <c r="R1515" s="2749"/>
    </row>
    <row r="1516" spans="5:18">
      <c r="E1516" s="2749"/>
      <c r="F1516" s="2797"/>
      <c r="G1516" s="2749"/>
      <c r="H1516" s="2749"/>
      <c r="I1516" s="2749"/>
      <c r="J1516" s="2749"/>
      <c r="K1516" s="2749"/>
      <c r="L1516" s="2749"/>
      <c r="M1516" s="2749"/>
      <c r="N1516" s="2749"/>
      <c r="O1516" s="2749"/>
      <c r="P1516" s="2749"/>
      <c r="Q1516" s="2749"/>
      <c r="R1516" s="2749"/>
    </row>
    <row r="1517" spans="5:18">
      <c r="E1517" s="2749"/>
      <c r="F1517" s="2797"/>
      <c r="G1517" s="2749"/>
      <c r="H1517" s="2749"/>
      <c r="I1517" s="2749"/>
      <c r="J1517" s="2749"/>
      <c r="K1517" s="2749"/>
      <c r="L1517" s="2749"/>
      <c r="M1517" s="2749"/>
      <c r="N1517" s="2749"/>
      <c r="O1517" s="2749"/>
      <c r="P1517" s="2749"/>
      <c r="Q1517" s="2749"/>
      <c r="R1517" s="2749"/>
    </row>
    <row r="1518" spans="5:18">
      <c r="E1518" s="2749"/>
      <c r="F1518" s="2797"/>
      <c r="G1518" s="2749"/>
      <c r="H1518" s="2749"/>
      <c r="I1518" s="2749"/>
      <c r="J1518" s="2749"/>
      <c r="K1518" s="2749"/>
      <c r="L1518" s="2749"/>
      <c r="M1518" s="2749"/>
      <c r="N1518" s="2749"/>
      <c r="O1518" s="2749"/>
      <c r="P1518" s="2749"/>
      <c r="Q1518" s="2749"/>
      <c r="R1518" s="2749"/>
    </row>
    <row r="1519" spans="5:18">
      <c r="E1519" s="2749"/>
      <c r="F1519" s="2797"/>
      <c r="G1519" s="2749"/>
      <c r="H1519" s="2749"/>
      <c r="I1519" s="2749"/>
      <c r="J1519" s="2749"/>
      <c r="K1519" s="2749"/>
      <c r="L1519" s="2749"/>
      <c r="M1519" s="2749"/>
      <c r="N1519" s="2749"/>
      <c r="O1519" s="2749"/>
      <c r="P1519" s="2749"/>
      <c r="Q1519" s="2749"/>
      <c r="R1519" s="2749"/>
    </row>
    <row r="1520" spans="5:18">
      <c r="E1520" s="2749"/>
      <c r="F1520" s="2797"/>
      <c r="G1520" s="2749"/>
      <c r="H1520" s="2749"/>
      <c r="I1520" s="2749"/>
      <c r="J1520" s="2749"/>
      <c r="K1520" s="2749"/>
      <c r="L1520" s="2749"/>
      <c r="M1520" s="2749"/>
      <c r="N1520" s="2749"/>
      <c r="O1520" s="2749"/>
      <c r="P1520" s="2749"/>
      <c r="Q1520" s="2749"/>
      <c r="R1520" s="2749"/>
    </row>
    <row r="1521" spans="5:18">
      <c r="E1521" s="2749"/>
      <c r="F1521" s="2797"/>
      <c r="G1521" s="2749"/>
      <c r="H1521" s="2749"/>
      <c r="I1521" s="2749"/>
      <c r="J1521" s="2749"/>
      <c r="K1521" s="2749"/>
      <c r="L1521" s="2749"/>
      <c r="M1521" s="2749"/>
      <c r="N1521" s="2749"/>
      <c r="O1521" s="2749"/>
      <c r="P1521" s="2749"/>
      <c r="Q1521" s="2749"/>
      <c r="R1521" s="2749"/>
    </row>
    <row r="1522" spans="5:18">
      <c r="E1522" s="2749"/>
      <c r="F1522" s="2797"/>
      <c r="G1522" s="2749"/>
      <c r="H1522" s="2749"/>
      <c r="I1522" s="2749"/>
      <c r="J1522" s="2749"/>
      <c r="K1522" s="2749"/>
      <c r="L1522" s="2749"/>
      <c r="M1522" s="2749"/>
      <c r="N1522" s="2749"/>
      <c r="O1522" s="2749"/>
      <c r="P1522" s="2749"/>
      <c r="Q1522" s="2749"/>
      <c r="R1522" s="2749"/>
    </row>
    <row r="1523" spans="5:18">
      <c r="E1523" s="2749"/>
      <c r="F1523" s="2797"/>
      <c r="G1523" s="2749"/>
      <c r="H1523" s="2749"/>
      <c r="I1523" s="2749"/>
      <c r="J1523" s="2749"/>
      <c r="K1523" s="2749"/>
      <c r="L1523" s="2749"/>
      <c r="M1523" s="2749"/>
      <c r="N1523" s="2749"/>
      <c r="O1523" s="2749"/>
      <c r="P1523" s="2749"/>
      <c r="Q1523" s="2749"/>
      <c r="R1523" s="2749"/>
    </row>
    <row r="1524" spans="5:18">
      <c r="E1524" s="2749"/>
      <c r="F1524" s="2797"/>
      <c r="G1524" s="2749"/>
      <c r="H1524" s="2749"/>
      <c r="I1524" s="2749"/>
      <c r="J1524" s="2749"/>
      <c r="K1524" s="2749"/>
      <c r="L1524" s="2749"/>
      <c r="M1524" s="2749"/>
      <c r="N1524" s="2749"/>
      <c r="O1524" s="2749"/>
      <c r="P1524" s="2749"/>
      <c r="Q1524" s="2749"/>
      <c r="R1524" s="2749"/>
    </row>
    <row r="1525" spans="5:18">
      <c r="E1525" s="2749"/>
      <c r="F1525" s="2797"/>
      <c r="G1525" s="2749"/>
      <c r="H1525" s="2749"/>
      <c r="I1525" s="2749"/>
      <c r="J1525" s="2749"/>
      <c r="K1525" s="2749"/>
      <c r="L1525" s="2749"/>
      <c r="M1525" s="2749"/>
      <c r="N1525" s="2749"/>
      <c r="O1525" s="2749"/>
      <c r="P1525" s="2749"/>
      <c r="Q1525" s="2749"/>
      <c r="R1525" s="2749"/>
    </row>
    <row r="1526" spans="5:18">
      <c r="E1526" s="2749"/>
      <c r="F1526" s="2797"/>
      <c r="G1526" s="2749"/>
      <c r="H1526" s="2749"/>
      <c r="I1526" s="2749"/>
      <c r="J1526" s="2749"/>
      <c r="K1526" s="2749"/>
      <c r="L1526" s="2749"/>
      <c r="M1526" s="2749"/>
      <c r="N1526" s="2749"/>
      <c r="O1526" s="2749"/>
      <c r="P1526" s="2749"/>
      <c r="Q1526" s="2749"/>
      <c r="R1526" s="2749"/>
    </row>
    <row r="1527" spans="5:18">
      <c r="E1527" s="2749"/>
      <c r="F1527" s="2797"/>
      <c r="G1527" s="2749"/>
      <c r="H1527" s="2749"/>
      <c r="I1527" s="2749"/>
      <c r="J1527" s="2749"/>
      <c r="K1527" s="2749"/>
      <c r="L1527" s="2749"/>
      <c r="M1527" s="2749"/>
      <c r="N1527" s="2749"/>
      <c r="O1527" s="2749"/>
      <c r="P1527" s="2749"/>
      <c r="Q1527" s="2749"/>
      <c r="R1527" s="2749"/>
    </row>
    <row r="1528" spans="5:18">
      <c r="E1528" s="2749"/>
      <c r="F1528" s="2797"/>
      <c r="G1528" s="2749"/>
      <c r="H1528" s="2749"/>
      <c r="I1528" s="2749"/>
      <c r="J1528" s="2749"/>
      <c r="K1528" s="2749"/>
      <c r="L1528" s="2749"/>
      <c r="M1528" s="2749"/>
      <c r="N1528" s="2749"/>
      <c r="O1528" s="2749"/>
      <c r="P1528" s="2749"/>
      <c r="Q1528" s="2749"/>
      <c r="R1528" s="2749"/>
    </row>
    <row r="1529" spans="5:18">
      <c r="E1529" s="2749"/>
      <c r="F1529" s="2797"/>
      <c r="G1529" s="2749"/>
      <c r="H1529" s="2749"/>
      <c r="I1529" s="2749"/>
      <c r="J1529" s="2749"/>
      <c r="K1529" s="2749"/>
      <c r="L1529" s="2749"/>
      <c r="M1529" s="2749"/>
      <c r="N1529" s="2749"/>
      <c r="O1529" s="2749"/>
      <c r="P1529" s="2749"/>
      <c r="Q1529" s="2749"/>
      <c r="R1529" s="2749"/>
    </row>
    <row r="1530" spans="5:18">
      <c r="E1530" s="2749"/>
      <c r="F1530" s="2797"/>
      <c r="G1530" s="2749"/>
      <c r="H1530" s="2749"/>
      <c r="I1530" s="2749"/>
      <c r="J1530" s="2749"/>
      <c r="K1530" s="2749"/>
      <c r="L1530" s="2749"/>
      <c r="M1530" s="2749"/>
      <c r="N1530" s="2749"/>
      <c r="O1530" s="2749"/>
      <c r="P1530" s="2749"/>
      <c r="Q1530" s="2749"/>
      <c r="R1530" s="2749"/>
    </row>
    <row r="1531" spans="5:18">
      <c r="E1531" s="2749"/>
      <c r="F1531" s="2797"/>
      <c r="G1531" s="2749"/>
      <c r="H1531" s="2749"/>
      <c r="I1531" s="2749"/>
      <c r="J1531" s="2749"/>
      <c r="K1531" s="2749"/>
      <c r="L1531" s="2749"/>
      <c r="M1531" s="2749"/>
      <c r="N1531" s="2749"/>
      <c r="O1531" s="2749"/>
      <c r="P1531" s="2749"/>
      <c r="Q1531" s="2749"/>
      <c r="R1531" s="2749"/>
    </row>
    <row r="1532" spans="5:18">
      <c r="E1532" s="2749"/>
      <c r="F1532" s="2797"/>
      <c r="G1532" s="2749"/>
      <c r="H1532" s="2749"/>
      <c r="I1532" s="2749"/>
      <c r="J1532" s="2749"/>
      <c r="K1532" s="2749"/>
      <c r="L1532" s="2749"/>
      <c r="M1532" s="2749"/>
      <c r="N1532" s="2749"/>
      <c r="O1532" s="2749"/>
      <c r="P1532" s="2749"/>
      <c r="Q1532" s="2749"/>
      <c r="R1532" s="2749"/>
    </row>
    <row r="1533" spans="5:18">
      <c r="E1533" s="2749"/>
      <c r="F1533" s="2797"/>
      <c r="G1533" s="2749"/>
      <c r="H1533" s="2749"/>
      <c r="I1533" s="2749"/>
      <c r="J1533" s="2749"/>
      <c r="K1533" s="2749"/>
      <c r="L1533" s="2749"/>
      <c r="M1533" s="2749"/>
      <c r="N1533" s="2749"/>
      <c r="O1533" s="2749"/>
      <c r="P1533" s="2749"/>
      <c r="Q1533" s="2749"/>
      <c r="R1533" s="2749"/>
    </row>
    <row r="1534" spans="5:18">
      <c r="E1534" s="2749"/>
      <c r="F1534" s="2797"/>
      <c r="G1534" s="2749"/>
      <c r="H1534" s="2749"/>
      <c r="I1534" s="2749"/>
      <c r="J1534" s="2749"/>
      <c r="K1534" s="2749"/>
      <c r="L1534" s="2749"/>
      <c r="M1534" s="2749"/>
      <c r="N1534" s="2749"/>
      <c r="O1534" s="2749"/>
      <c r="P1534" s="2749"/>
      <c r="Q1534" s="2749"/>
      <c r="R1534" s="2749"/>
    </row>
    <row r="1535" spans="5:18">
      <c r="E1535" s="2749"/>
      <c r="F1535" s="2797"/>
      <c r="G1535" s="2749"/>
      <c r="H1535" s="2749"/>
      <c r="I1535" s="2749"/>
      <c r="J1535" s="2749"/>
      <c r="K1535" s="2749"/>
      <c r="L1535" s="2749"/>
      <c r="M1535" s="2749"/>
      <c r="N1535" s="2749"/>
      <c r="O1535" s="2749"/>
      <c r="P1535" s="2749"/>
      <c r="Q1535" s="2749"/>
      <c r="R1535" s="2749"/>
    </row>
    <row r="1536" spans="5:18">
      <c r="E1536" s="2749"/>
      <c r="F1536" s="2797"/>
      <c r="G1536" s="2749"/>
      <c r="H1536" s="2749"/>
      <c r="I1536" s="2749"/>
      <c r="J1536" s="2749"/>
      <c r="K1536" s="2749"/>
      <c r="L1536" s="2749"/>
      <c r="M1536" s="2749"/>
      <c r="N1536" s="2749"/>
      <c r="O1536" s="2749"/>
      <c r="P1536" s="2749"/>
      <c r="Q1536" s="2749"/>
      <c r="R1536" s="2749"/>
    </row>
    <row r="1537" spans="5:18">
      <c r="E1537" s="2749"/>
      <c r="F1537" s="2797"/>
      <c r="G1537" s="2749"/>
      <c r="H1537" s="2749"/>
      <c r="I1537" s="2749"/>
      <c r="J1537" s="2749"/>
      <c r="K1537" s="2749"/>
      <c r="L1537" s="2749"/>
      <c r="M1537" s="2749"/>
      <c r="N1537" s="2749"/>
      <c r="O1537" s="2749"/>
      <c r="P1537" s="2749"/>
      <c r="Q1537" s="2749"/>
      <c r="R1537" s="2749"/>
    </row>
    <row r="1538" spans="5:18">
      <c r="E1538" s="2749"/>
      <c r="F1538" s="2797"/>
      <c r="G1538" s="2749"/>
      <c r="H1538" s="2749"/>
      <c r="I1538" s="2749"/>
      <c r="J1538" s="2749"/>
      <c r="K1538" s="2749"/>
      <c r="L1538" s="2749"/>
      <c r="M1538" s="2749"/>
      <c r="N1538" s="2749"/>
      <c r="O1538" s="2749"/>
      <c r="P1538" s="2749"/>
      <c r="Q1538" s="2749"/>
      <c r="R1538" s="2749"/>
    </row>
    <row r="1539" spans="5:18">
      <c r="E1539" s="2749"/>
      <c r="F1539" s="2797"/>
      <c r="G1539" s="2749"/>
      <c r="H1539" s="2749"/>
      <c r="I1539" s="2749"/>
      <c r="J1539" s="2749"/>
      <c r="K1539" s="2749"/>
      <c r="L1539" s="2749"/>
      <c r="M1539" s="2749"/>
      <c r="N1539" s="2749"/>
      <c r="O1539" s="2749"/>
      <c r="P1539" s="2749"/>
      <c r="Q1539" s="2749"/>
      <c r="R1539" s="2749"/>
    </row>
    <row r="1540" spans="5:18">
      <c r="E1540" s="2749"/>
      <c r="F1540" s="2797"/>
      <c r="G1540" s="2749"/>
      <c r="H1540" s="2749"/>
      <c r="I1540" s="2749"/>
      <c r="J1540" s="2749"/>
      <c r="K1540" s="2749"/>
      <c r="L1540" s="2749"/>
      <c r="M1540" s="2749"/>
      <c r="N1540" s="2749"/>
      <c r="O1540" s="2749"/>
      <c r="P1540" s="2749"/>
      <c r="Q1540" s="2749"/>
      <c r="R1540" s="2749"/>
    </row>
    <row r="1541" spans="5:18">
      <c r="E1541" s="2749"/>
      <c r="F1541" s="2797"/>
      <c r="G1541" s="2749"/>
      <c r="H1541" s="2749"/>
      <c r="I1541" s="2749"/>
      <c r="J1541" s="2749"/>
      <c r="K1541" s="2749"/>
      <c r="L1541" s="2749"/>
      <c r="M1541" s="2749"/>
      <c r="N1541" s="2749"/>
      <c r="O1541" s="2749"/>
      <c r="P1541" s="2749"/>
      <c r="Q1541" s="2749"/>
      <c r="R1541" s="2749"/>
    </row>
    <row r="1542" spans="5:18">
      <c r="E1542" s="2749"/>
      <c r="F1542" s="2797"/>
      <c r="G1542" s="2749"/>
      <c r="H1542" s="2749"/>
      <c r="I1542" s="2749"/>
      <c r="J1542" s="2749"/>
      <c r="K1542" s="2749"/>
      <c r="L1542" s="2749"/>
      <c r="M1542" s="2749"/>
      <c r="N1542" s="2749"/>
      <c r="O1542" s="2749"/>
      <c r="P1542" s="2749"/>
      <c r="Q1542" s="2749"/>
      <c r="R1542" s="2749"/>
    </row>
    <row r="1543" spans="5:18">
      <c r="E1543" s="2749"/>
      <c r="F1543" s="2797"/>
      <c r="G1543" s="2749"/>
      <c r="H1543" s="2749"/>
      <c r="I1543" s="2749"/>
      <c r="J1543" s="2749"/>
      <c r="K1543" s="2749"/>
      <c r="L1543" s="2749"/>
      <c r="M1543" s="2749"/>
      <c r="N1543" s="2749"/>
      <c r="O1543" s="2749"/>
      <c r="P1543" s="2749"/>
      <c r="Q1543" s="2749"/>
      <c r="R1543" s="2749"/>
    </row>
    <row r="1544" spans="5:18">
      <c r="E1544" s="2749"/>
      <c r="F1544" s="2797"/>
      <c r="G1544" s="2749"/>
      <c r="H1544" s="2749"/>
      <c r="I1544" s="2749"/>
      <c r="J1544" s="2749"/>
      <c r="K1544" s="2749"/>
      <c r="L1544" s="2749"/>
      <c r="M1544" s="2749"/>
      <c r="N1544" s="2749"/>
      <c r="O1544" s="2749"/>
      <c r="P1544" s="2749"/>
      <c r="Q1544" s="2749"/>
      <c r="R1544" s="2749"/>
    </row>
    <row r="1545" spans="5:18">
      <c r="E1545" s="2749"/>
      <c r="F1545" s="2797"/>
      <c r="G1545" s="2749"/>
      <c r="H1545" s="2749"/>
      <c r="I1545" s="2749"/>
      <c r="J1545" s="2749"/>
      <c r="K1545" s="2749"/>
      <c r="L1545" s="2749"/>
      <c r="M1545" s="2749"/>
      <c r="N1545" s="2749"/>
      <c r="O1545" s="2749"/>
      <c r="P1545" s="2749"/>
      <c r="Q1545" s="2749"/>
      <c r="R1545" s="2749"/>
    </row>
    <row r="1546" spans="5:18">
      <c r="E1546" s="2749"/>
      <c r="F1546" s="2797"/>
      <c r="G1546" s="2749"/>
      <c r="H1546" s="2749"/>
      <c r="I1546" s="2749"/>
      <c r="J1546" s="2749"/>
      <c r="K1546" s="2749"/>
      <c r="L1546" s="2749"/>
      <c r="M1546" s="2749"/>
      <c r="N1546" s="2749"/>
      <c r="O1546" s="2749"/>
      <c r="P1546" s="2749"/>
      <c r="Q1546" s="2749"/>
      <c r="R1546" s="2749"/>
    </row>
    <row r="1547" spans="5:18">
      <c r="E1547" s="2749"/>
      <c r="F1547" s="2797"/>
      <c r="G1547" s="2749"/>
      <c r="H1547" s="2749"/>
      <c r="I1547" s="2749"/>
      <c r="J1547" s="2749"/>
      <c r="K1547" s="2749"/>
      <c r="L1547" s="2749"/>
      <c r="M1547" s="2749"/>
      <c r="N1547" s="2749"/>
      <c r="O1547" s="2749"/>
      <c r="P1547" s="2749"/>
      <c r="Q1547" s="2749"/>
      <c r="R1547" s="2749"/>
    </row>
    <row r="1548" spans="5:18">
      <c r="E1548" s="2749"/>
      <c r="F1548" s="2797"/>
      <c r="G1548" s="2749"/>
      <c r="H1548" s="2749"/>
      <c r="I1548" s="2749"/>
      <c r="J1548" s="2749"/>
      <c r="K1548" s="2749"/>
      <c r="L1548" s="2749"/>
      <c r="M1548" s="2749"/>
      <c r="N1548" s="2749"/>
      <c r="O1548" s="2749"/>
      <c r="P1548" s="2749"/>
      <c r="Q1548" s="2749"/>
      <c r="R1548" s="2749"/>
    </row>
    <row r="1549" spans="5:18">
      <c r="E1549" s="2749"/>
      <c r="F1549" s="2797"/>
      <c r="G1549" s="2749"/>
      <c r="H1549" s="2749"/>
      <c r="I1549" s="2749"/>
      <c r="J1549" s="2749"/>
      <c r="K1549" s="2749"/>
      <c r="L1549" s="2749"/>
      <c r="M1549" s="2749"/>
      <c r="N1549" s="2749"/>
      <c r="O1549" s="2749"/>
      <c r="P1549" s="2749"/>
      <c r="Q1549" s="2749"/>
      <c r="R1549" s="2749"/>
    </row>
    <row r="1550" spans="5:18">
      <c r="E1550" s="2749"/>
      <c r="F1550" s="2797"/>
      <c r="G1550" s="2749"/>
      <c r="H1550" s="2749"/>
      <c r="I1550" s="2749"/>
      <c r="J1550" s="2749"/>
      <c r="K1550" s="2749"/>
      <c r="L1550" s="2749"/>
      <c r="M1550" s="2749"/>
      <c r="N1550" s="2749"/>
      <c r="O1550" s="2749"/>
      <c r="P1550" s="2749"/>
      <c r="Q1550" s="2749"/>
      <c r="R1550" s="2749"/>
    </row>
    <row r="1551" spans="5:18">
      <c r="E1551" s="2749"/>
      <c r="F1551" s="2797"/>
      <c r="G1551" s="2749"/>
      <c r="H1551" s="2749"/>
      <c r="I1551" s="2749"/>
      <c r="J1551" s="2749"/>
      <c r="K1551" s="2749"/>
      <c r="L1551" s="2749"/>
      <c r="M1551" s="2749"/>
      <c r="N1551" s="2749"/>
      <c r="O1551" s="2749"/>
      <c r="P1551" s="2749"/>
      <c r="Q1551" s="2749"/>
      <c r="R1551" s="2749"/>
    </row>
    <row r="1552" spans="5:18">
      <c r="E1552" s="2749"/>
      <c r="F1552" s="2797"/>
      <c r="G1552" s="2749"/>
      <c r="H1552" s="2749"/>
      <c r="I1552" s="2749"/>
      <c r="J1552" s="2749"/>
      <c r="K1552" s="2749"/>
      <c r="L1552" s="2749"/>
      <c r="M1552" s="2749"/>
      <c r="N1552" s="2749"/>
      <c r="O1552" s="2749"/>
      <c r="P1552" s="2749"/>
      <c r="Q1552" s="2749"/>
      <c r="R1552" s="2749"/>
    </row>
    <row r="1553" spans="5:18">
      <c r="E1553" s="2749"/>
      <c r="F1553" s="2797"/>
      <c r="G1553" s="2749"/>
      <c r="H1553" s="2749"/>
      <c r="I1553" s="2749"/>
      <c r="J1553" s="2749"/>
      <c r="K1553" s="2749"/>
      <c r="L1553" s="2749"/>
      <c r="M1553" s="2749"/>
      <c r="N1553" s="2749"/>
      <c r="O1553" s="2749"/>
      <c r="P1553" s="2749"/>
      <c r="Q1553" s="2749"/>
      <c r="R1553" s="2749"/>
    </row>
    <row r="1554" spans="5:18">
      <c r="E1554" s="2749"/>
      <c r="F1554" s="2797"/>
      <c r="G1554" s="2749"/>
      <c r="H1554" s="2749"/>
      <c r="I1554" s="2749"/>
      <c r="J1554" s="2749"/>
      <c r="K1554" s="2749"/>
      <c r="L1554" s="2749"/>
      <c r="M1554" s="2749"/>
      <c r="N1554" s="2749"/>
      <c r="O1554" s="2749"/>
      <c r="P1554" s="2749"/>
      <c r="Q1554" s="2749"/>
      <c r="R1554" s="2749"/>
    </row>
    <row r="1555" spans="5:18">
      <c r="E1555" s="2749"/>
      <c r="F1555" s="2797"/>
      <c r="G1555" s="2749"/>
      <c r="H1555" s="2749"/>
      <c r="I1555" s="2749"/>
      <c r="J1555" s="2749"/>
      <c r="K1555" s="2749"/>
      <c r="L1555" s="2749"/>
      <c r="M1555" s="2749"/>
      <c r="N1555" s="2749"/>
      <c r="O1555" s="2749"/>
      <c r="P1555" s="2749"/>
      <c r="Q1555" s="2749"/>
      <c r="R1555" s="2749"/>
    </row>
    <row r="1556" spans="5:18">
      <c r="E1556" s="2749"/>
      <c r="F1556" s="2797"/>
      <c r="G1556" s="2749"/>
      <c r="H1556" s="2749"/>
      <c r="I1556" s="2749"/>
      <c r="J1556" s="2749"/>
      <c r="K1556" s="2749"/>
      <c r="L1556" s="2749"/>
      <c r="M1556" s="2749"/>
      <c r="N1556" s="2749"/>
      <c r="O1556" s="2749"/>
      <c r="P1556" s="2749"/>
      <c r="Q1556" s="2749"/>
      <c r="R1556" s="2749"/>
    </row>
    <row r="1557" spans="5:18">
      <c r="E1557" s="2749"/>
      <c r="F1557" s="2797"/>
      <c r="G1557" s="2749"/>
      <c r="H1557" s="2749"/>
      <c r="I1557" s="2749"/>
      <c r="J1557" s="2749"/>
      <c r="K1557" s="2749"/>
      <c r="L1557" s="2749"/>
      <c r="M1557" s="2749"/>
      <c r="N1557" s="2749"/>
      <c r="O1557" s="2749"/>
      <c r="P1557" s="2749"/>
      <c r="Q1557" s="2749"/>
      <c r="R1557" s="2749"/>
    </row>
    <row r="1558" spans="5:18">
      <c r="E1558" s="2749"/>
      <c r="F1558" s="2797"/>
      <c r="G1558" s="2749"/>
      <c r="H1558" s="2749"/>
      <c r="I1558" s="2749"/>
      <c r="J1558" s="2749"/>
      <c r="K1558" s="2749"/>
      <c r="L1558" s="2749"/>
      <c r="M1558" s="2749"/>
      <c r="N1558" s="2749"/>
      <c r="O1558" s="2749"/>
      <c r="P1558" s="2749"/>
      <c r="Q1558" s="2749"/>
      <c r="R1558" s="2749"/>
    </row>
    <row r="1559" spans="5:18">
      <c r="E1559" s="2749"/>
      <c r="F1559" s="2797"/>
      <c r="G1559" s="2749"/>
      <c r="H1559" s="2749"/>
      <c r="I1559" s="2749"/>
      <c r="J1559" s="2749"/>
      <c r="K1559" s="2749"/>
      <c r="L1559" s="2749"/>
      <c r="M1559" s="2749"/>
      <c r="N1559" s="2749"/>
      <c r="O1559" s="2749"/>
      <c r="P1559" s="2749"/>
      <c r="Q1559" s="2749"/>
      <c r="R1559" s="2749"/>
    </row>
    <row r="1560" spans="5:18">
      <c r="E1560" s="2749"/>
      <c r="F1560" s="2797"/>
      <c r="G1560" s="2749"/>
      <c r="H1560" s="2749"/>
      <c r="I1560" s="2749"/>
      <c r="J1560" s="2749"/>
      <c r="K1560" s="2749"/>
      <c r="L1560" s="2749"/>
      <c r="M1560" s="2749"/>
      <c r="N1560" s="2749"/>
      <c r="O1560" s="2749"/>
      <c r="P1560" s="2749"/>
      <c r="Q1560" s="2749"/>
      <c r="R1560" s="2749"/>
    </row>
    <row r="1561" spans="5:18">
      <c r="E1561" s="2749"/>
      <c r="F1561" s="2797"/>
      <c r="G1561" s="2749"/>
      <c r="H1561" s="2749"/>
      <c r="I1561" s="2749"/>
      <c r="J1561" s="2749"/>
      <c r="K1561" s="2749"/>
      <c r="L1561" s="2749"/>
      <c r="M1561" s="2749"/>
      <c r="N1561" s="2749"/>
      <c r="O1561" s="2749"/>
      <c r="P1561" s="2749"/>
      <c r="Q1561" s="2749"/>
      <c r="R1561" s="2749"/>
    </row>
    <row r="1562" spans="5:18">
      <c r="E1562" s="2749"/>
      <c r="F1562" s="2797"/>
      <c r="G1562" s="2749"/>
      <c r="H1562" s="2749"/>
      <c r="I1562" s="2749"/>
      <c r="J1562" s="2749"/>
      <c r="K1562" s="2749"/>
      <c r="L1562" s="2749"/>
      <c r="M1562" s="2749"/>
      <c r="N1562" s="2749"/>
      <c r="O1562" s="2749"/>
      <c r="P1562" s="2749"/>
      <c r="Q1562" s="2749"/>
      <c r="R1562" s="2749"/>
    </row>
    <row r="1563" spans="5:18">
      <c r="E1563" s="2749"/>
      <c r="F1563" s="2797"/>
      <c r="G1563" s="2749"/>
      <c r="H1563" s="2749"/>
      <c r="I1563" s="2749"/>
      <c r="J1563" s="2749"/>
      <c r="K1563" s="2749"/>
      <c r="L1563" s="2749"/>
      <c r="M1563" s="2749"/>
      <c r="N1563" s="2749"/>
      <c r="O1563" s="2749"/>
      <c r="P1563" s="2749"/>
      <c r="Q1563" s="2749"/>
      <c r="R1563" s="2749"/>
    </row>
    <row r="1564" spans="5:18">
      <c r="E1564" s="2749"/>
      <c r="F1564" s="2797"/>
      <c r="G1564" s="2749"/>
      <c r="H1564" s="2749"/>
      <c r="I1564" s="2749"/>
      <c r="J1564" s="2749"/>
      <c r="K1564" s="2749"/>
      <c r="L1564" s="2749"/>
      <c r="M1564" s="2749"/>
      <c r="N1564" s="2749"/>
      <c r="O1564" s="2749"/>
      <c r="P1564" s="2749"/>
      <c r="Q1564" s="2749"/>
      <c r="R1564" s="2749"/>
    </row>
    <row r="1565" spans="5:18">
      <c r="E1565" s="2749"/>
      <c r="F1565" s="2797"/>
      <c r="G1565" s="2749"/>
      <c r="H1565" s="2749"/>
      <c r="I1565" s="2749"/>
      <c r="J1565" s="2749"/>
      <c r="K1565" s="2749"/>
      <c r="L1565" s="2749"/>
      <c r="M1565" s="2749"/>
      <c r="N1565" s="2749"/>
      <c r="O1565" s="2749"/>
      <c r="P1565" s="2749"/>
      <c r="Q1565" s="2749"/>
      <c r="R1565" s="2749"/>
    </row>
    <row r="1566" spans="5:18">
      <c r="E1566" s="2749"/>
      <c r="F1566" s="2797"/>
      <c r="G1566" s="2749"/>
      <c r="H1566" s="2749"/>
      <c r="I1566" s="2749"/>
      <c r="J1566" s="2749"/>
      <c r="K1566" s="2749"/>
      <c r="L1566" s="2749"/>
      <c r="M1566" s="2749"/>
      <c r="N1566" s="2749"/>
      <c r="O1566" s="2749"/>
      <c r="P1566" s="2749"/>
      <c r="Q1566" s="2749"/>
      <c r="R1566" s="2749"/>
    </row>
    <row r="1567" spans="5:18">
      <c r="E1567" s="2749"/>
      <c r="F1567" s="2797"/>
      <c r="G1567" s="2749"/>
      <c r="H1567" s="2749"/>
      <c r="I1567" s="2749"/>
      <c r="J1567" s="2749"/>
      <c r="K1567" s="2749"/>
      <c r="L1567" s="2749"/>
      <c r="M1567" s="2749"/>
      <c r="N1567" s="2749"/>
      <c r="O1567" s="2749"/>
      <c r="P1567" s="2749"/>
      <c r="Q1567" s="2749"/>
      <c r="R1567" s="2749"/>
    </row>
    <row r="1568" spans="5:18">
      <c r="E1568" s="2749"/>
      <c r="F1568" s="2797"/>
      <c r="G1568" s="2749"/>
      <c r="H1568" s="2749"/>
      <c r="I1568" s="2749"/>
      <c r="J1568" s="2749"/>
      <c r="K1568" s="2749"/>
      <c r="L1568" s="2749"/>
      <c r="M1568" s="2749"/>
      <c r="N1568" s="2749"/>
      <c r="O1568" s="2749"/>
      <c r="P1568" s="2749"/>
      <c r="Q1568" s="2749"/>
      <c r="R1568" s="2749"/>
    </row>
    <row r="1569" spans="5:18">
      <c r="E1569" s="2749"/>
      <c r="F1569" s="2797"/>
      <c r="G1569" s="2749"/>
      <c r="H1569" s="2749"/>
      <c r="I1569" s="2749"/>
      <c r="J1569" s="2749"/>
      <c r="K1569" s="2749"/>
      <c r="L1569" s="2749"/>
      <c r="M1569" s="2749"/>
      <c r="N1569" s="2749"/>
      <c r="O1569" s="2749"/>
      <c r="P1569" s="2749"/>
      <c r="Q1569" s="2749"/>
      <c r="R1569" s="2749"/>
    </row>
    <row r="1570" spans="5:18">
      <c r="E1570" s="2749"/>
      <c r="F1570" s="2797"/>
      <c r="G1570" s="2749"/>
      <c r="H1570" s="2749"/>
      <c r="I1570" s="2749"/>
      <c r="J1570" s="2749"/>
      <c r="K1570" s="2749"/>
      <c r="L1570" s="2749"/>
      <c r="M1570" s="2749"/>
      <c r="N1570" s="2749"/>
      <c r="O1570" s="2749"/>
      <c r="P1570" s="2749"/>
      <c r="Q1570" s="2749"/>
      <c r="R1570" s="2749"/>
    </row>
    <row r="1571" spans="5:18">
      <c r="E1571" s="2749"/>
      <c r="F1571" s="2797"/>
      <c r="G1571" s="2749"/>
      <c r="H1571" s="2749"/>
      <c r="I1571" s="2749"/>
      <c r="J1571" s="2749"/>
      <c r="K1571" s="2749"/>
      <c r="L1571" s="2749"/>
      <c r="M1571" s="2749"/>
      <c r="N1571" s="2749"/>
      <c r="O1571" s="2749"/>
      <c r="P1571" s="2749"/>
      <c r="Q1571" s="2749"/>
      <c r="R1571" s="2749"/>
    </row>
    <row r="1572" spans="5:18">
      <c r="E1572" s="2749"/>
      <c r="F1572" s="2797"/>
      <c r="G1572" s="2749"/>
      <c r="H1572" s="2749"/>
      <c r="I1572" s="2749"/>
      <c r="J1572" s="2749"/>
      <c r="K1572" s="2749"/>
      <c r="L1572" s="2749"/>
      <c r="M1572" s="2749"/>
      <c r="N1572" s="2749"/>
      <c r="O1572" s="2749"/>
      <c r="P1572" s="2749"/>
      <c r="Q1572" s="2749"/>
      <c r="R1572" s="2749"/>
    </row>
    <row r="1573" spans="5:18">
      <c r="E1573" s="2749"/>
      <c r="F1573" s="2797"/>
      <c r="G1573" s="2749"/>
      <c r="H1573" s="2749"/>
      <c r="I1573" s="2749"/>
      <c r="J1573" s="2749"/>
      <c r="K1573" s="2749"/>
      <c r="L1573" s="2749"/>
      <c r="M1573" s="2749"/>
      <c r="N1573" s="2749"/>
      <c r="O1573" s="2749"/>
      <c r="P1573" s="2749"/>
      <c r="Q1573" s="2749"/>
      <c r="R1573" s="2749"/>
    </row>
    <row r="1574" spans="5:18">
      <c r="E1574" s="2749"/>
      <c r="F1574" s="2797"/>
      <c r="G1574" s="2749"/>
      <c r="H1574" s="2749"/>
      <c r="I1574" s="2749"/>
      <c r="J1574" s="2749"/>
      <c r="K1574" s="2749"/>
      <c r="L1574" s="2749"/>
      <c r="M1574" s="2749"/>
      <c r="N1574" s="2749"/>
      <c r="O1574" s="2749"/>
      <c r="P1574" s="2749"/>
      <c r="Q1574" s="2749"/>
      <c r="R1574" s="2749"/>
    </row>
    <row r="1575" spans="5:18">
      <c r="E1575" s="2749"/>
      <c r="F1575" s="2797"/>
      <c r="G1575" s="2749"/>
      <c r="H1575" s="2749"/>
      <c r="I1575" s="2749"/>
      <c r="J1575" s="2749"/>
      <c r="K1575" s="2749"/>
      <c r="L1575" s="2749"/>
      <c r="M1575" s="2749"/>
      <c r="N1575" s="2749"/>
      <c r="O1575" s="2749"/>
      <c r="P1575" s="2749"/>
      <c r="Q1575" s="2749"/>
      <c r="R1575" s="2749"/>
    </row>
    <row r="1576" spans="5:18">
      <c r="E1576" s="2749"/>
      <c r="F1576" s="2797"/>
      <c r="G1576" s="2749"/>
      <c r="H1576" s="2749"/>
      <c r="I1576" s="2749"/>
      <c r="J1576" s="2749"/>
      <c r="K1576" s="2749"/>
      <c r="L1576" s="2749"/>
      <c r="M1576" s="2749"/>
      <c r="N1576" s="2749"/>
      <c r="O1576" s="2749"/>
      <c r="P1576" s="2749"/>
      <c r="Q1576" s="2749"/>
      <c r="R1576" s="2749"/>
    </row>
    <row r="1577" spans="5:18">
      <c r="E1577" s="2749"/>
      <c r="F1577" s="2797"/>
      <c r="G1577" s="2749"/>
      <c r="H1577" s="2749"/>
      <c r="I1577" s="2749"/>
      <c r="J1577" s="2749"/>
      <c r="K1577" s="2749"/>
      <c r="L1577" s="2749"/>
      <c r="M1577" s="2749"/>
      <c r="N1577" s="2749"/>
      <c r="O1577" s="2749"/>
      <c r="P1577" s="2749"/>
      <c r="Q1577" s="2749"/>
      <c r="R1577" s="2749"/>
    </row>
    <row r="1578" spans="5:18">
      <c r="E1578" s="2749"/>
      <c r="F1578" s="2797"/>
      <c r="G1578" s="2749"/>
      <c r="H1578" s="2749"/>
      <c r="I1578" s="2749"/>
      <c r="J1578" s="2749"/>
      <c r="K1578" s="2749"/>
      <c r="L1578" s="2749"/>
      <c r="M1578" s="2749"/>
      <c r="N1578" s="2749"/>
      <c r="O1578" s="2749"/>
      <c r="P1578" s="2749"/>
      <c r="Q1578" s="2749"/>
      <c r="R1578" s="2749"/>
    </row>
    <row r="1579" spans="5:18">
      <c r="E1579" s="2749"/>
      <c r="F1579" s="2797"/>
      <c r="G1579" s="2749"/>
      <c r="H1579" s="2749"/>
      <c r="I1579" s="2749"/>
      <c r="J1579" s="2749"/>
      <c r="K1579" s="2749"/>
      <c r="L1579" s="2749"/>
      <c r="M1579" s="2749"/>
      <c r="N1579" s="2749"/>
      <c r="O1579" s="2749"/>
      <c r="P1579" s="2749"/>
      <c r="Q1579" s="2749"/>
      <c r="R1579" s="2749"/>
    </row>
    <row r="1580" spans="5:18">
      <c r="E1580" s="2749"/>
      <c r="F1580" s="2797"/>
      <c r="G1580" s="2749"/>
      <c r="H1580" s="2749"/>
      <c r="I1580" s="2749"/>
      <c r="J1580" s="2749"/>
      <c r="K1580" s="2749"/>
      <c r="L1580" s="2749"/>
      <c r="M1580" s="2749"/>
      <c r="N1580" s="2749"/>
      <c r="O1580" s="2749"/>
      <c r="P1580" s="2749"/>
      <c r="Q1580" s="2749"/>
      <c r="R1580" s="2749"/>
    </row>
    <row r="1581" spans="5:18">
      <c r="E1581" s="2749"/>
      <c r="F1581" s="2797"/>
      <c r="G1581" s="2749"/>
      <c r="H1581" s="2749"/>
      <c r="I1581" s="2749"/>
      <c r="J1581" s="2749"/>
      <c r="K1581" s="2749"/>
      <c r="L1581" s="2749"/>
      <c r="M1581" s="2749"/>
      <c r="N1581" s="2749"/>
      <c r="O1581" s="2749"/>
      <c r="P1581" s="2749"/>
      <c r="Q1581" s="2749"/>
      <c r="R1581" s="2749"/>
    </row>
    <row r="1582" spans="5:18">
      <c r="E1582" s="2749"/>
      <c r="F1582" s="2797"/>
      <c r="G1582" s="2749"/>
      <c r="H1582" s="2749"/>
      <c r="I1582" s="2749"/>
      <c r="J1582" s="2749"/>
      <c r="K1582" s="2749"/>
      <c r="L1582" s="2749"/>
      <c r="M1582" s="2749"/>
      <c r="N1582" s="2749"/>
      <c r="O1582" s="2749"/>
      <c r="P1582" s="2749"/>
      <c r="Q1582" s="2749"/>
      <c r="R1582" s="2749"/>
    </row>
    <row r="1583" spans="5:18">
      <c r="E1583" s="2749"/>
      <c r="F1583" s="2797"/>
      <c r="G1583" s="2749"/>
      <c r="H1583" s="2749"/>
      <c r="I1583" s="2749"/>
      <c r="J1583" s="2749"/>
      <c r="K1583" s="2749"/>
      <c r="L1583" s="2749"/>
      <c r="M1583" s="2749"/>
      <c r="N1583" s="2749"/>
      <c r="O1583" s="2749"/>
      <c r="P1583" s="2749"/>
      <c r="Q1583" s="2749"/>
      <c r="R1583" s="2749"/>
    </row>
    <row r="1584" spans="5:18">
      <c r="E1584" s="2749"/>
      <c r="F1584" s="2797"/>
      <c r="G1584" s="2749"/>
      <c r="H1584" s="2749"/>
      <c r="I1584" s="2749"/>
      <c r="J1584" s="2749"/>
      <c r="K1584" s="2749"/>
      <c r="L1584" s="2749"/>
      <c r="M1584" s="2749"/>
      <c r="N1584" s="2749"/>
      <c r="O1584" s="2749"/>
      <c r="P1584" s="2749"/>
      <c r="Q1584" s="2749"/>
      <c r="R1584" s="2749"/>
    </row>
    <row r="1585" spans="5:18">
      <c r="E1585" s="2749"/>
      <c r="F1585" s="2797"/>
      <c r="G1585" s="2749"/>
      <c r="H1585" s="2749"/>
      <c r="I1585" s="2749"/>
      <c r="J1585" s="2749"/>
      <c r="K1585" s="2749"/>
      <c r="L1585" s="2749"/>
      <c r="M1585" s="2749"/>
      <c r="N1585" s="2749"/>
      <c r="O1585" s="2749"/>
      <c r="P1585" s="2749"/>
      <c r="Q1585" s="2749"/>
      <c r="R1585" s="2749"/>
    </row>
    <row r="1586" spans="5:18">
      <c r="E1586" s="2749"/>
      <c r="F1586" s="2797"/>
      <c r="G1586" s="2749"/>
      <c r="H1586" s="2749"/>
      <c r="I1586" s="2749"/>
      <c r="J1586" s="2749"/>
      <c r="K1586" s="2749"/>
      <c r="L1586" s="2749"/>
      <c r="M1586" s="2749"/>
      <c r="N1586" s="2749"/>
      <c r="O1586" s="2749"/>
      <c r="P1586" s="2749"/>
      <c r="Q1586" s="2749"/>
      <c r="R1586" s="2749"/>
    </row>
    <row r="1587" spans="5:18">
      <c r="E1587" s="2749"/>
      <c r="F1587" s="2797"/>
      <c r="G1587" s="2749"/>
      <c r="H1587" s="2749"/>
      <c r="I1587" s="2749"/>
      <c r="J1587" s="2749"/>
      <c r="K1587" s="2749"/>
      <c r="L1587" s="2749"/>
      <c r="M1587" s="2749"/>
      <c r="N1587" s="2749"/>
      <c r="O1587" s="2749"/>
      <c r="P1587" s="2749"/>
      <c r="Q1587" s="2749"/>
      <c r="R1587" s="2749"/>
    </row>
    <row r="1588" spans="5:18">
      <c r="E1588" s="2749"/>
      <c r="F1588" s="2797"/>
      <c r="G1588" s="2749"/>
      <c r="H1588" s="2749"/>
      <c r="I1588" s="2749"/>
      <c r="J1588" s="2749"/>
      <c r="K1588" s="2749"/>
      <c r="L1588" s="2749"/>
      <c r="M1588" s="2749"/>
      <c r="N1588" s="2749"/>
      <c r="O1588" s="2749"/>
      <c r="P1588" s="2749"/>
      <c r="Q1588" s="2749"/>
      <c r="R1588" s="2749"/>
    </row>
    <row r="1589" spans="5:18">
      <c r="E1589" s="2749"/>
      <c r="F1589" s="2797"/>
      <c r="G1589" s="2749"/>
      <c r="H1589" s="2749"/>
      <c r="I1589" s="2749"/>
      <c r="J1589" s="2749"/>
      <c r="K1589" s="2749"/>
      <c r="L1589" s="2749"/>
      <c r="M1589" s="2749"/>
      <c r="N1589" s="2749"/>
      <c r="O1589" s="2749"/>
      <c r="P1589" s="2749"/>
      <c r="Q1589" s="2749"/>
      <c r="R1589" s="2749"/>
    </row>
    <row r="1590" spans="5:18">
      <c r="E1590" s="2749"/>
      <c r="F1590" s="2797"/>
      <c r="G1590" s="2749"/>
      <c r="H1590" s="2749"/>
      <c r="I1590" s="2749"/>
      <c r="J1590" s="2749"/>
      <c r="K1590" s="2749"/>
      <c r="L1590" s="2749"/>
      <c r="M1590" s="2749"/>
      <c r="N1590" s="2749"/>
      <c r="O1590" s="2749"/>
      <c r="P1590" s="2749"/>
      <c r="Q1590" s="2749"/>
      <c r="R1590" s="2749"/>
    </row>
    <row r="1591" spans="5:18">
      <c r="E1591" s="2749"/>
      <c r="F1591" s="2797"/>
      <c r="G1591" s="2749"/>
      <c r="H1591" s="2749"/>
      <c r="I1591" s="2749"/>
      <c r="J1591" s="2749"/>
      <c r="K1591" s="2749"/>
      <c r="L1591" s="2749"/>
      <c r="M1591" s="2749"/>
      <c r="N1591" s="2749"/>
      <c r="O1591" s="2749"/>
      <c r="P1591" s="2749"/>
      <c r="Q1591" s="2749"/>
      <c r="R1591" s="2749"/>
    </row>
    <row r="1592" spans="5:18">
      <c r="E1592" s="2749"/>
      <c r="F1592" s="2797"/>
      <c r="G1592" s="2749"/>
      <c r="H1592" s="2749"/>
      <c r="I1592" s="2749"/>
      <c r="J1592" s="2749"/>
      <c r="K1592" s="2749"/>
      <c r="L1592" s="2749"/>
      <c r="M1592" s="2749"/>
      <c r="N1592" s="2749"/>
      <c r="O1592" s="2749"/>
      <c r="P1592" s="2749"/>
      <c r="Q1592" s="2749"/>
      <c r="R1592" s="2749"/>
    </row>
    <row r="1593" spans="5:18">
      <c r="E1593" s="2749"/>
      <c r="F1593" s="2797"/>
      <c r="G1593" s="2749"/>
      <c r="H1593" s="2749"/>
      <c r="I1593" s="2749"/>
      <c r="J1593" s="2749"/>
      <c r="K1593" s="2749"/>
      <c r="L1593" s="2749"/>
      <c r="M1593" s="2749"/>
      <c r="N1593" s="2749"/>
      <c r="O1593" s="2749"/>
      <c r="P1593" s="2749"/>
      <c r="Q1593" s="2749"/>
      <c r="R1593" s="2749"/>
    </row>
    <row r="1594" spans="5:18">
      <c r="E1594" s="2749"/>
      <c r="F1594" s="2797"/>
      <c r="G1594" s="2749"/>
      <c r="H1594" s="2749"/>
      <c r="I1594" s="2749"/>
      <c r="J1594" s="2749"/>
      <c r="K1594" s="2749"/>
      <c r="L1594" s="2749"/>
      <c r="M1594" s="2749"/>
      <c r="N1594" s="2749"/>
      <c r="O1594" s="2749"/>
      <c r="P1594" s="2749"/>
      <c r="Q1594" s="2749"/>
      <c r="R1594" s="2749"/>
    </row>
    <row r="1595" spans="5:18">
      <c r="E1595" s="2749"/>
      <c r="F1595" s="2797"/>
      <c r="G1595" s="2749"/>
      <c r="H1595" s="2749"/>
      <c r="I1595" s="2749"/>
      <c r="J1595" s="2749"/>
      <c r="K1595" s="2749"/>
      <c r="L1595" s="2749"/>
      <c r="M1595" s="2749"/>
      <c r="N1595" s="2749"/>
      <c r="O1595" s="2749"/>
      <c r="P1595" s="2749"/>
      <c r="Q1595" s="2749"/>
      <c r="R1595" s="2749"/>
    </row>
    <row r="1596" spans="5:18">
      <c r="E1596" s="2749"/>
      <c r="F1596" s="2797"/>
      <c r="G1596" s="2749"/>
      <c r="H1596" s="2749"/>
      <c r="I1596" s="2749"/>
      <c r="J1596" s="2749"/>
      <c r="K1596" s="2749"/>
      <c r="L1596" s="2749"/>
      <c r="M1596" s="2749"/>
      <c r="N1596" s="2749"/>
      <c r="O1596" s="2749"/>
      <c r="P1596" s="2749"/>
      <c r="Q1596" s="2749"/>
      <c r="R1596" s="2749"/>
    </row>
    <row r="1597" spans="5:18">
      <c r="E1597" s="2749"/>
      <c r="F1597" s="2797"/>
      <c r="G1597" s="2749"/>
      <c r="H1597" s="2749"/>
      <c r="I1597" s="2749"/>
      <c r="J1597" s="2749"/>
      <c r="K1597" s="2749"/>
      <c r="L1597" s="2749"/>
      <c r="M1597" s="2749"/>
      <c r="N1597" s="2749"/>
      <c r="O1597" s="2749"/>
      <c r="P1597" s="2749"/>
      <c r="Q1597" s="2749"/>
      <c r="R1597" s="2749"/>
    </row>
    <row r="1598" spans="5:18">
      <c r="E1598" s="2749"/>
      <c r="F1598" s="2797"/>
      <c r="G1598" s="2749"/>
      <c r="H1598" s="2749"/>
      <c r="I1598" s="2749"/>
      <c r="J1598" s="2749"/>
      <c r="K1598" s="2749"/>
      <c r="L1598" s="2749"/>
      <c r="M1598" s="2749"/>
      <c r="N1598" s="2749"/>
      <c r="O1598" s="2749"/>
      <c r="P1598" s="2749"/>
      <c r="Q1598" s="2749"/>
      <c r="R1598" s="2749"/>
    </row>
    <row r="1599" spans="5:18">
      <c r="E1599" s="2749"/>
      <c r="F1599" s="2797"/>
      <c r="G1599" s="2749"/>
      <c r="H1599" s="2749"/>
      <c r="I1599" s="2749"/>
      <c r="J1599" s="2749"/>
      <c r="K1599" s="2749"/>
      <c r="L1599" s="2749"/>
      <c r="M1599" s="2749"/>
      <c r="N1599" s="2749"/>
      <c r="O1599" s="2749"/>
      <c r="P1599" s="2749"/>
      <c r="Q1599" s="2749"/>
      <c r="R1599" s="2749"/>
    </row>
    <row r="1600" spans="5:18">
      <c r="E1600" s="2749"/>
      <c r="F1600" s="2797"/>
      <c r="G1600" s="2749"/>
      <c r="H1600" s="2749"/>
      <c r="I1600" s="2749"/>
      <c r="J1600" s="2749"/>
      <c r="K1600" s="2749"/>
      <c r="L1600" s="2749"/>
      <c r="M1600" s="2749"/>
      <c r="N1600" s="2749"/>
      <c r="O1600" s="2749"/>
      <c r="P1600" s="2749"/>
      <c r="Q1600" s="2749"/>
      <c r="R1600" s="2749"/>
    </row>
    <row r="1601" spans="5:18">
      <c r="E1601" s="2749"/>
      <c r="F1601" s="2797"/>
      <c r="G1601" s="2749"/>
      <c r="H1601" s="2749"/>
      <c r="I1601" s="2749"/>
      <c r="J1601" s="2749"/>
      <c r="K1601" s="2749"/>
      <c r="L1601" s="2749"/>
      <c r="M1601" s="2749"/>
      <c r="N1601" s="2749"/>
      <c r="O1601" s="2749"/>
      <c r="P1601" s="2749"/>
      <c r="Q1601" s="2749"/>
      <c r="R1601" s="2749"/>
    </row>
    <row r="1602" spans="5:18">
      <c r="E1602" s="2749"/>
      <c r="F1602" s="2797"/>
      <c r="G1602" s="2749"/>
      <c r="H1602" s="2749"/>
      <c r="I1602" s="2749"/>
      <c r="J1602" s="2749"/>
      <c r="K1602" s="2749"/>
      <c r="L1602" s="2749"/>
      <c r="M1602" s="2749"/>
      <c r="N1602" s="2749"/>
      <c r="O1602" s="2749"/>
      <c r="P1602" s="2749"/>
      <c r="Q1602" s="2749"/>
      <c r="R1602" s="2749"/>
    </row>
    <row r="1603" spans="5:18">
      <c r="E1603" s="2749"/>
      <c r="F1603" s="2797"/>
      <c r="G1603" s="2749"/>
      <c r="H1603" s="2749"/>
      <c r="I1603" s="2749"/>
      <c r="J1603" s="2749"/>
      <c r="K1603" s="2749"/>
      <c r="L1603" s="2749"/>
      <c r="M1603" s="2749"/>
      <c r="N1603" s="2749"/>
      <c r="O1603" s="2749"/>
      <c r="P1603" s="2749"/>
      <c r="Q1603" s="2749"/>
      <c r="R1603" s="2749"/>
    </row>
    <row r="1604" spans="5:18">
      <c r="E1604" s="2749"/>
      <c r="F1604" s="2797"/>
      <c r="G1604" s="2749"/>
      <c r="H1604" s="2749"/>
      <c r="I1604" s="2749"/>
      <c r="J1604" s="2749"/>
      <c r="K1604" s="2749"/>
      <c r="L1604" s="2749"/>
      <c r="M1604" s="2749"/>
      <c r="N1604" s="2749"/>
      <c r="O1604" s="2749"/>
      <c r="P1604" s="2749"/>
      <c r="Q1604" s="2749"/>
      <c r="R1604" s="2749"/>
    </row>
    <row r="1605" spans="5:18">
      <c r="E1605" s="2749"/>
      <c r="F1605" s="2797"/>
      <c r="G1605" s="2749"/>
      <c r="H1605" s="2749"/>
      <c r="I1605" s="2749"/>
      <c r="J1605" s="2749"/>
      <c r="K1605" s="2749"/>
      <c r="L1605" s="2749"/>
      <c r="M1605" s="2749"/>
      <c r="N1605" s="2749"/>
      <c r="O1605" s="2749"/>
      <c r="P1605" s="2749"/>
      <c r="Q1605" s="2749"/>
      <c r="R1605" s="2749"/>
    </row>
    <row r="1606" spans="5:18">
      <c r="E1606" s="2749"/>
      <c r="F1606" s="2797"/>
      <c r="G1606" s="2749"/>
      <c r="H1606" s="2749"/>
      <c r="I1606" s="2749"/>
      <c r="J1606" s="2749"/>
      <c r="K1606" s="2749"/>
      <c r="L1606" s="2749"/>
      <c r="M1606" s="2749"/>
      <c r="N1606" s="2749"/>
      <c r="O1606" s="2749"/>
      <c r="P1606" s="2749"/>
      <c r="Q1606" s="2749"/>
      <c r="R1606" s="2749"/>
    </row>
    <row r="1607" spans="5:18">
      <c r="E1607" s="2749"/>
      <c r="F1607" s="2797"/>
      <c r="G1607" s="2749"/>
      <c r="H1607" s="2749"/>
      <c r="I1607" s="2749"/>
      <c r="J1607" s="2749"/>
      <c r="K1607" s="2749"/>
      <c r="L1607" s="2749"/>
      <c r="M1607" s="2749"/>
      <c r="N1607" s="2749"/>
      <c r="O1607" s="2749"/>
      <c r="P1607" s="2749"/>
      <c r="Q1607" s="2749"/>
      <c r="R1607" s="2749"/>
    </row>
    <row r="1608" spans="5:18">
      <c r="E1608" s="2749"/>
      <c r="F1608" s="2797"/>
      <c r="G1608" s="2749"/>
      <c r="H1608" s="2749"/>
      <c r="I1608" s="2749"/>
      <c r="J1608" s="2749"/>
      <c r="K1608" s="2749"/>
      <c r="L1608" s="2749"/>
      <c r="M1608" s="2749"/>
      <c r="N1608" s="2749"/>
      <c r="O1608" s="2749"/>
      <c r="P1608" s="2749"/>
      <c r="Q1608" s="2749"/>
      <c r="R1608" s="2749"/>
    </row>
    <row r="1609" spans="5:18">
      <c r="E1609" s="2749"/>
      <c r="F1609" s="2797"/>
      <c r="G1609" s="2749"/>
      <c r="H1609" s="2749"/>
      <c r="I1609" s="2749"/>
      <c r="J1609" s="2749"/>
      <c r="K1609" s="2749"/>
      <c r="L1609" s="2749"/>
      <c r="M1609" s="2749"/>
      <c r="N1609" s="2749"/>
      <c r="O1609" s="2749"/>
      <c r="P1609" s="2749"/>
      <c r="Q1609" s="2749"/>
      <c r="R1609" s="2749"/>
    </row>
    <row r="1610" spans="5:18">
      <c r="E1610" s="2749"/>
      <c r="F1610" s="2797"/>
      <c r="G1610" s="2749"/>
      <c r="H1610" s="2749"/>
      <c r="I1610" s="2749"/>
      <c r="J1610" s="2749"/>
      <c r="K1610" s="2749"/>
      <c r="L1610" s="2749"/>
      <c r="M1610" s="2749"/>
      <c r="N1610" s="2749"/>
      <c r="O1610" s="2749"/>
      <c r="P1610" s="2749"/>
      <c r="Q1610" s="2749"/>
      <c r="R1610" s="2749"/>
    </row>
    <row r="1611" spans="5:18">
      <c r="E1611" s="2749"/>
      <c r="F1611" s="2797"/>
      <c r="G1611" s="2749"/>
      <c r="H1611" s="2749"/>
      <c r="I1611" s="2749"/>
      <c r="J1611" s="2749"/>
      <c r="K1611" s="2749"/>
      <c r="L1611" s="2749"/>
      <c r="M1611" s="2749"/>
      <c r="N1611" s="2749"/>
      <c r="O1611" s="2749"/>
      <c r="P1611" s="2749"/>
      <c r="Q1611" s="2749"/>
      <c r="R1611" s="2749"/>
    </row>
    <row r="1612" spans="5:18">
      <c r="E1612" s="2749"/>
      <c r="F1612" s="2797"/>
      <c r="G1612" s="2749"/>
      <c r="H1612" s="2749"/>
      <c r="I1612" s="2749"/>
      <c r="J1612" s="2749"/>
      <c r="K1612" s="2749"/>
      <c r="L1612" s="2749"/>
      <c r="M1612" s="2749"/>
      <c r="N1612" s="2749"/>
      <c r="O1612" s="2749"/>
      <c r="P1612" s="2749"/>
      <c r="Q1612" s="2749"/>
      <c r="R1612" s="2749"/>
    </row>
    <row r="1613" spans="5:18">
      <c r="E1613" s="2749"/>
      <c r="F1613" s="2797"/>
      <c r="G1613" s="2749"/>
      <c r="H1613" s="2749"/>
      <c r="I1613" s="2749"/>
      <c r="J1613" s="2749"/>
      <c r="K1613" s="2749"/>
      <c r="L1613" s="2749"/>
      <c r="M1613" s="2749"/>
      <c r="N1613" s="2749"/>
      <c r="O1613" s="2749"/>
      <c r="P1613" s="2749"/>
      <c r="Q1613" s="2749"/>
      <c r="R1613" s="2749"/>
    </row>
    <row r="1614" spans="5:18">
      <c r="E1614" s="2749"/>
      <c r="F1614" s="2797"/>
      <c r="G1614" s="2749"/>
      <c r="H1614" s="2749"/>
      <c r="I1614" s="2749"/>
      <c r="J1614" s="2749"/>
      <c r="K1614" s="2749"/>
      <c r="L1614" s="2749"/>
      <c r="M1614" s="2749"/>
      <c r="N1614" s="2749"/>
      <c r="O1614" s="2749"/>
      <c r="P1614" s="2749"/>
      <c r="Q1614" s="2749"/>
      <c r="R1614" s="2749"/>
    </row>
    <row r="1615" spans="5:18">
      <c r="E1615" s="2749"/>
      <c r="F1615" s="2797"/>
      <c r="G1615" s="2749"/>
      <c r="H1615" s="2749"/>
      <c r="I1615" s="2749"/>
      <c r="J1615" s="2749"/>
      <c r="K1615" s="2749"/>
      <c r="L1615" s="2749"/>
      <c r="M1615" s="2749"/>
      <c r="N1615" s="2749"/>
      <c r="O1615" s="2749"/>
      <c r="P1615" s="2749"/>
      <c r="Q1615" s="2749"/>
      <c r="R1615" s="2749"/>
    </row>
    <row r="1616" spans="5:18">
      <c r="E1616" s="2749"/>
      <c r="F1616" s="2797"/>
      <c r="G1616" s="2749"/>
      <c r="H1616" s="2749"/>
      <c r="I1616" s="2749"/>
      <c r="J1616" s="2749"/>
      <c r="K1616" s="2749"/>
      <c r="L1616" s="2749"/>
      <c r="M1616" s="2749"/>
      <c r="N1616" s="2749"/>
      <c r="O1616" s="2749"/>
      <c r="P1616" s="2749"/>
      <c r="Q1616" s="2749"/>
      <c r="R1616" s="2749"/>
    </row>
    <row r="1617" spans="5:18">
      <c r="E1617" s="2749"/>
      <c r="F1617" s="2797"/>
      <c r="G1617" s="2749"/>
      <c r="H1617" s="2749"/>
      <c r="I1617" s="2749"/>
      <c r="J1617" s="2749"/>
      <c r="K1617" s="2749"/>
      <c r="L1617" s="2749"/>
      <c r="M1617" s="2749"/>
      <c r="N1617" s="2749"/>
      <c r="O1617" s="2749"/>
      <c r="P1617" s="2749"/>
      <c r="Q1617" s="2749"/>
      <c r="R1617" s="2749"/>
    </row>
    <row r="1618" spans="5:18">
      <c r="E1618" s="2749"/>
      <c r="F1618" s="2797"/>
      <c r="G1618" s="2749"/>
      <c r="H1618" s="2749"/>
      <c r="I1618" s="2749"/>
      <c r="J1618" s="2749"/>
      <c r="K1618" s="2749"/>
      <c r="L1618" s="2749"/>
      <c r="M1618" s="2749"/>
      <c r="N1618" s="2749"/>
      <c r="O1618" s="2749"/>
      <c r="P1618" s="2749"/>
      <c r="Q1618" s="2749"/>
      <c r="R1618" s="2749"/>
    </row>
    <row r="1619" spans="5:18">
      <c r="E1619" s="2749"/>
      <c r="F1619" s="2797"/>
      <c r="G1619" s="2749"/>
      <c r="H1619" s="2749"/>
      <c r="I1619" s="2749"/>
      <c r="J1619" s="2749"/>
      <c r="K1619" s="2749"/>
      <c r="L1619" s="2749"/>
      <c r="M1619" s="2749"/>
      <c r="N1619" s="2749"/>
      <c r="O1619" s="2749"/>
      <c r="P1619" s="2749"/>
      <c r="Q1619" s="2749"/>
      <c r="R1619" s="2749"/>
    </row>
    <row r="1620" spans="5:18">
      <c r="E1620" s="2749"/>
      <c r="F1620" s="2797"/>
      <c r="G1620" s="2749"/>
      <c r="H1620" s="2749"/>
      <c r="I1620" s="2749"/>
      <c r="J1620" s="2749"/>
      <c r="K1620" s="2749"/>
      <c r="L1620" s="2749"/>
      <c r="M1620" s="2749"/>
      <c r="N1620" s="2749"/>
      <c r="O1620" s="2749"/>
      <c r="P1620" s="2749"/>
      <c r="Q1620" s="2749"/>
      <c r="R1620" s="2749"/>
    </row>
    <row r="1621" spans="5:18">
      <c r="E1621" s="2749"/>
      <c r="F1621" s="2797"/>
      <c r="G1621" s="2749"/>
      <c r="H1621" s="2749"/>
      <c r="I1621" s="2749"/>
      <c r="J1621" s="2749"/>
      <c r="K1621" s="2749"/>
      <c r="L1621" s="2749"/>
      <c r="M1621" s="2749"/>
      <c r="N1621" s="2749"/>
      <c r="O1621" s="2749"/>
      <c r="P1621" s="2749"/>
      <c r="Q1621" s="2749"/>
      <c r="R1621" s="2749"/>
    </row>
    <row r="1622" spans="5:18">
      <c r="E1622" s="2749"/>
      <c r="F1622" s="2797"/>
      <c r="G1622" s="2749"/>
      <c r="H1622" s="2749"/>
      <c r="I1622" s="2749"/>
      <c r="J1622" s="2749"/>
      <c r="K1622" s="2749"/>
      <c r="L1622" s="2749"/>
      <c r="M1622" s="2749"/>
      <c r="N1622" s="2749"/>
      <c r="O1622" s="2749"/>
      <c r="P1622" s="2749"/>
      <c r="Q1622" s="2749"/>
      <c r="R1622" s="2749"/>
    </row>
    <row r="1623" spans="5:18">
      <c r="E1623" s="2749"/>
      <c r="F1623" s="2797"/>
      <c r="G1623" s="2749"/>
      <c r="H1623" s="2749"/>
      <c r="I1623" s="2749"/>
      <c r="J1623" s="2749"/>
      <c r="K1623" s="2749"/>
      <c r="L1623" s="2749"/>
      <c r="M1623" s="2749"/>
      <c r="N1623" s="2749"/>
      <c r="O1623" s="2749"/>
      <c r="P1623" s="2749"/>
      <c r="Q1623" s="2749"/>
      <c r="R1623" s="2749"/>
    </row>
    <row r="1624" spans="5:18">
      <c r="E1624" s="2749"/>
      <c r="F1624" s="2797"/>
      <c r="G1624" s="2749"/>
      <c r="H1624" s="2749"/>
      <c r="I1624" s="2749"/>
      <c r="J1624" s="2749"/>
      <c r="K1624" s="2749"/>
      <c r="L1624" s="2749"/>
      <c r="M1624" s="2749"/>
      <c r="N1624" s="2749"/>
      <c r="O1624" s="2749"/>
      <c r="P1624" s="2749"/>
      <c r="Q1624" s="2749"/>
      <c r="R1624" s="2749"/>
    </row>
    <row r="1625" spans="5:18">
      <c r="E1625" s="2749"/>
      <c r="F1625" s="2797"/>
      <c r="G1625" s="2749"/>
      <c r="H1625" s="2749"/>
      <c r="I1625" s="2749"/>
      <c r="J1625" s="2749"/>
      <c r="K1625" s="2749"/>
      <c r="L1625" s="2749"/>
      <c r="M1625" s="2749"/>
      <c r="N1625" s="2749"/>
      <c r="O1625" s="2749"/>
      <c r="P1625" s="2749"/>
      <c r="Q1625" s="2749"/>
      <c r="R1625" s="2749"/>
    </row>
    <row r="1626" spans="5:18">
      <c r="E1626" s="2749"/>
      <c r="F1626" s="2797"/>
      <c r="G1626" s="2749"/>
      <c r="H1626" s="2749"/>
      <c r="I1626" s="2749"/>
      <c r="J1626" s="2749"/>
      <c r="K1626" s="2749"/>
      <c r="L1626" s="2749"/>
      <c r="M1626" s="2749"/>
      <c r="N1626" s="2749"/>
      <c r="O1626" s="2749"/>
      <c r="P1626" s="2749"/>
      <c r="Q1626" s="2749"/>
      <c r="R1626" s="2749"/>
    </row>
    <row r="1627" spans="5:18">
      <c r="E1627" s="2749"/>
      <c r="F1627" s="2797"/>
      <c r="G1627" s="2749"/>
      <c r="H1627" s="2749"/>
      <c r="I1627" s="2749"/>
      <c r="J1627" s="2749"/>
      <c r="K1627" s="2749"/>
      <c r="L1627" s="2749"/>
      <c r="M1627" s="2749"/>
      <c r="N1627" s="2749"/>
      <c r="O1627" s="2749"/>
      <c r="P1627" s="2749"/>
      <c r="Q1627" s="2749"/>
      <c r="R1627" s="2749"/>
    </row>
    <row r="1628" spans="5:18">
      <c r="E1628" s="2749"/>
      <c r="F1628" s="2797"/>
      <c r="G1628" s="2749"/>
      <c r="H1628" s="2749"/>
      <c r="I1628" s="2749"/>
      <c r="J1628" s="2749"/>
      <c r="K1628" s="2749"/>
      <c r="L1628" s="2749"/>
      <c r="M1628" s="2749"/>
      <c r="N1628" s="2749"/>
      <c r="O1628" s="2749"/>
      <c r="P1628" s="2749"/>
      <c r="Q1628" s="2749"/>
      <c r="R1628" s="2749"/>
    </row>
    <row r="1629" spans="5:18">
      <c r="E1629" s="2749"/>
      <c r="F1629" s="2797"/>
      <c r="G1629" s="2749"/>
      <c r="H1629" s="2749"/>
      <c r="I1629" s="2749"/>
      <c r="J1629" s="2749"/>
      <c r="K1629" s="2749"/>
      <c r="L1629" s="2749"/>
      <c r="M1629" s="2749"/>
      <c r="N1629" s="2749"/>
      <c r="O1629" s="2749"/>
      <c r="P1629" s="2749"/>
      <c r="Q1629" s="2749"/>
      <c r="R1629" s="2749"/>
    </row>
    <row r="1630" spans="5:18">
      <c r="E1630" s="2749"/>
      <c r="F1630" s="2797"/>
      <c r="G1630" s="2749"/>
      <c r="H1630" s="2749"/>
      <c r="I1630" s="2749"/>
      <c r="J1630" s="2749"/>
      <c r="K1630" s="2749"/>
      <c r="L1630" s="2749"/>
      <c r="M1630" s="2749"/>
      <c r="N1630" s="2749"/>
      <c r="O1630" s="2749"/>
      <c r="P1630" s="2749"/>
      <c r="Q1630" s="2749"/>
      <c r="R1630" s="2749"/>
    </row>
    <row r="1631" spans="5:18">
      <c r="E1631" s="2749"/>
      <c r="F1631" s="2797"/>
      <c r="G1631" s="2749"/>
      <c r="H1631" s="2749"/>
      <c r="I1631" s="2749"/>
      <c r="J1631" s="2749"/>
      <c r="K1631" s="2749"/>
      <c r="L1631" s="2749"/>
      <c r="M1631" s="2749"/>
      <c r="N1631" s="2749"/>
      <c r="O1631" s="2749"/>
      <c r="P1631" s="2749"/>
      <c r="Q1631" s="2749"/>
      <c r="R1631" s="2749"/>
    </row>
    <row r="1632" spans="5:18">
      <c r="E1632" s="2749"/>
      <c r="F1632" s="2797"/>
      <c r="G1632" s="2749"/>
      <c r="H1632" s="2749"/>
      <c r="I1632" s="2749"/>
      <c r="J1632" s="2749"/>
      <c r="K1632" s="2749"/>
      <c r="L1632" s="2749"/>
      <c r="M1632" s="2749"/>
      <c r="N1632" s="2749"/>
      <c r="O1632" s="2749"/>
      <c r="P1632" s="2749"/>
      <c r="Q1632" s="2749"/>
      <c r="R1632" s="2749"/>
    </row>
    <row r="1633" spans="5:18">
      <c r="E1633" s="2749"/>
      <c r="F1633" s="2797"/>
      <c r="G1633" s="2749"/>
      <c r="H1633" s="2749"/>
      <c r="I1633" s="2749"/>
      <c r="J1633" s="2749"/>
      <c r="K1633" s="2749"/>
      <c r="L1633" s="2749"/>
      <c r="M1633" s="2749"/>
      <c r="N1633" s="2749"/>
      <c r="O1633" s="2749"/>
      <c r="P1633" s="2749"/>
      <c r="Q1633" s="2749"/>
      <c r="R1633" s="2749"/>
    </row>
    <row r="1634" spans="5:18">
      <c r="E1634" s="2749"/>
      <c r="F1634" s="2797"/>
      <c r="G1634" s="2749"/>
      <c r="H1634" s="2749"/>
      <c r="I1634" s="2749"/>
      <c r="J1634" s="2749"/>
      <c r="K1634" s="2749"/>
      <c r="L1634" s="2749"/>
      <c r="M1634" s="2749"/>
      <c r="N1634" s="2749"/>
      <c r="O1634" s="2749"/>
      <c r="P1634" s="2749"/>
      <c r="Q1634" s="2749"/>
      <c r="R1634" s="2749"/>
    </row>
    <row r="1635" spans="5:18">
      <c r="E1635" s="2749"/>
      <c r="F1635" s="2797"/>
      <c r="G1635" s="2749"/>
      <c r="H1635" s="2749"/>
      <c r="I1635" s="2749"/>
      <c r="J1635" s="2749"/>
      <c r="K1635" s="2749"/>
      <c r="L1635" s="2749"/>
      <c r="M1635" s="2749"/>
      <c r="N1635" s="2749"/>
      <c r="O1635" s="2749"/>
      <c r="P1635" s="2749"/>
      <c r="Q1635" s="2749"/>
      <c r="R1635" s="2749"/>
    </row>
    <row r="1636" spans="5:18">
      <c r="E1636" s="2749"/>
      <c r="F1636" s="2797"/>
      <c r="G1636" s="2749"/>
      <c r="H1636" s="2749"/>
      <c r="I1636" s="2749"/>
      <c r="J1636" s="2749"/>
      <c r="K1636" s="2749"/>
      <c r="L1636" s="2749"/>
      <c r="M1636" s="2749"/>
      <c r="N1636" s="2749"/>
      <c r="O1636" s="2749"/>
      <c r="P1636" s="2749"/>
      <c r="Q1636" s="2749"/>
      <c r="R1636" s="2749"/>
    </row>
    <row r="1637" spans="5:18">
      <c r="E1637" s="2749"/>
      <c r="F1637" s="2797"/>
      <c r="G1637" s="2749"/>
      <c r="H1637" s="2749"/>
      <c r="I1637" s="2749"/>
      <c r="J1637" s="2749"/>
      <c r="K1637" s="2749"/>
      <c r="L1637" s="2749"/>
      <c r="M1637" s="2749"/>
      <c r="N1637" s="2749"/>
      <c r="O1637" s="2749"/>
      <c r="P1637" s="2749"/>
      <c r="Q1637" s="2749"/>
      <c r="R1637" s="2749"/>
    </row>
    <row r="1638" spans="5:18">
      <c r="E1638" s="2749"/>
      <c r="F1638" s="2797"/>
      <c r="G1638" s="2749"/>
      <c r="H1638" s="2749"/>
      <c r="I1638" s="2749"/>
      <c r="J1638" s="2749"/>
      <c r="K1638" s="2749"/>
      <c r="L1638" s="2749"/>
      <c r="M1638" s="2749"/>
      <c r="N1638" s="2749"/>
      <c r="O1638" s="2749"/>
      <c r="P1638" s="2749"/>
      <c r="Q1638" s="2749"/>
      <c r="R1638" s="2749"/>
    </row>
    <row r="1639" spans="5:18">
      <c r="E1639" s="2749"/>
      <c r="F1639" s="2797"/>
      <c r="G1639" s="2749"/>
      <c r="H1639" s="2749"/>
      <c r="I1639" s="2749"/>
      <c r="J1639" s="2749"/>
      <c r="K1639" s="2749"/>
      <c r="L1639" s="2749"/>
      <c r="M1639" s="2749"/>
      <c r="N1639" s="2749"/>
      <c r="O1639" s="2749"/>
      <c r="P1639" s="2749"/>
      <c r="Q1639" s="2749"/>
      <c r="R1639" s="2749"/>
    </row>
    <row r="1640" spans="5:18">
      <c r="E1640" s="2749"/>
      <c r="F1640" s="2797"/>
      <c r="G1640" s="2749"/>
      <c r="H1640" s="2749"/>
      <c r="I1640" s="2749"/>
      <c r="J1640" s="2749"/>
      <c r="K1640" s="2749"/>
      <c r="L1640" s="2749"/>
      <c r="M1640" s="2749"/>
      <c r="N1640" s="2749"/>
      <c r="O1640" s="2749"/>
      <c r="P1640" s="2749"/>
      <c r="Q1640" s="2749"/>
      <c r="R1640" s="2749"/>
    </row>
    <row r="1641" spans="5:18">
      <c r="E1641" s="2749"/>
      <c r="F1641" s="2797"/>
      <c r="G1641" s="2749"/>
      <c r="H1641" s="2749"/>
      <c r="I1641" s="2749"/>
      <c r="J1641" s="2749"/>
      <c r="K1641" s="2749"/>
      <c r="L1641" s="2749"/>
      <c r="M1641" s="2749"/>
      <c r="N1641" s="2749"/>
      <c r="O1641" s="2749"/>
      <c r="P1641" s="2749"/>
      <c r="Q1641" s="2749"/>
      <c r="R1641" s="2749"/>
    </row>
    <row r="1642" spans="5:18">
      <c r="E1642" s="2749"/>
      <c r="F1642" s="2797"/>
      <c r="G1642" s="2749"/>
      <c r="H1642" s="2749"/>
      <c r="I1642" s="2749"/>
      <c r="J1642" s="2749"/>
      <c r="K1642" s="2749"/>
      <c r="L1642" s="2749"/>
      <c r="M1642" s="2749"/>
      <c r="N1642" s="2749"/>
      <c r="O1642" s="2749"/>
      <c r="P1642" s="2749"/>
      <c r="Q1642" s="2749"/>
      <c r="R1642" s="2749"/>
    </row>
    <row r="1643" spans="5:18">
      <c r="E1643" s="2749"/>
      <c r="F1643" s="2797"/>
      <c r="G1643" s="2749"/>
      <c r="H1643" s="2749"/>
      <c r="I1643" s="2749"/>
      <c r="J1643" s="2749"/>
      <c r="K1643" s="2749"/>
      <c r="L1643" s="2749"/>
      <c r="M1643" s="2749"/>
      <c r="N1643" s="2749"/>
      <c r="O1643" s="2749"/>
      <c r="P1643" s="2749"/>
      <c r="Q1643" s="2749"/>
      <c r="R1643" s="2749"/>
    </row>
    <row r="1644" spans="5:18">
      <c r="E1644" s="2749"/>
      <c r="F1644" s="2797"/>
      <c r="G1644" s="2749"/>
      <c r="H1644" s="2749"/>
      <c r="I1644" s="2749"/>
      <c r="J1644" s="2749"/>
      <c r="K1644" s="2749"/>
      <c r="L1644" s="2749"/>
      <c r="M1644" s="2749"/>
      <c r="N1644" s="2749"/>
      <c r="O1644" s="2749"/>
      <c r="P1644" s="2749"/>
      <c r="Q1644" s="2749"/>
      <c r="R1644" s="2749"/>
    </row>
    <row r="1645" spans="5:18">
      <c r="E1645" s="2749"/>
      <c r="F1645" s="2797"/>
      <c r="G1645" s="2749"/>
      <c r="H1645" s="2749"/>
      <c r="I1645" s="2749"/>
      <c r="J1645" s="2749"/>
      <c r="K1645" s="2749"/>
      <c r="L1645" s="2749"/>
      <c r="M1645" s="2749"/>
      <c r="N1645" s="2749"/>
      <c r="O1645" s="2749"/>
      <c r="P1645" s="2749"/>
      <c r="Q1645" s="2749"/>
      <c r="R1645" s="2749"/>
    </row>
    <row r="1646" spans="5:18">
      <c r="E1646" s="2749"/>
      <c r="F1646" s="2797"/>
      <c r="G1646" s="2749"/>
      <c r="H1646" s="2749"/>
      <c r="I1646" s="2749"/>
      <c r="J1646" s="2749"/>
      <c r="K1646" s="2749"/>
      <c r="L1646" s="2749"/>
      <c r="M1646" s="2749"/>
      <c r="N1646" s="2749"/>
      <c r="O1646" s="2749"/>
      <c r="P1646" s="2749"/>
      <c r="Q1646" s="2749"/>
      <c r="R1646" s="2749"/>
    </row>
    <row r="1647" spans="5:18">
      <c r="E1647" s="2749"/>
      <c r="F1647" s="2797"/>
      <c r="G1647" s="2749"/>
      <c r="H1647" s="2749"/>
      <c r="I1647" s="2749"/>
      <c r="J1647" s="2749"/>
      <c r="K1647" s="2749"/>
      <c r="L1647" s="2749"/>
      <c r="M1647" s="2749"/>
      <c r="N1647" s="2749"/>
      <c r="O1647" s="2749"/>
      <c r="P1647" s="2749"/>
      <c r="Q1647" s="2749"/>
      <c r="R1647" s="2749"/>
    </row>
    <row r="1648" spans="5:18">
      <c r="E1648" s="2749"/>
      <c r="F1648" s="2797"/>
      <c r="G1648" s="2749"/>
      <c r="H1648" s="2749"/>
      <c r="I1648" s="2749"/>
      <c r="J1648" s="2749"/>
      <c r="K1648" s="2749"/>
      <c r="L1648" s="2749"/>
      <c r="M1648" s="2749"/>
      <c r="N1648" s="2749"/>
      <c r="O1648" s="2749"/>
      <c r="P1648" s="2749"/>
      <c r="Q1648" s="2749"/>
      <c r="R1648" s="2749"/>
    </row>
    <row r="1649" spans="5:18">
      <c r="E1649" s="2749"/>
      <c r="F1649" s="2797"/>
      <c r="G1649" s="2749"/>
      <c r="H1649" s="2749"/>
      <c r="I1649" s="2749"/>
      <c r="J1649" s="2749"/>
      <c r="K1649" s="2749"/>
      <c r="L1649" s="2749"/>
      <c r="M1649" s="2749"/>
      <c r="N1649" s="2749"/>
      <c r="O1649" s="2749"/>
      <c r="P1649" s="2749"/>
      <c r="Q1649" s="2749"/>
      <c r="R1649" s="2749"/>
    </row>
    <row r="1650" spans="5:18">
      <c r="E1650" s="2749"/>
      <c r="F1650" s="2797"/>
      <c r="G1650" s="2749"/>
      <c r="H1650" s="2749"/>
      <c r="I1650" s="2749"/>
      <c r="J1650" s="2749"/>
      <c r="K1650" s="2749"/>
      <c r="L1650" s="2749"/>
      <c r="M1650" s="2749"/>
      <c r="N1650" s="2749"/>
      <c r="O1650" s="2749"/>
      <c r="P1650" s="2749"/>
      <c r="Q1650" s="2749"/>
      <c r="R1650" s="2749"/>
    </row>
    <row r="1651" spans="5:18">
      <c r="E1651" s="2749"/>
      <c r="F1651" s="2797"/>
      <c r="G1651" s="2749"/>
      <c r="H1651" s="2749"/>
      <c r="I1651" s="2749"/>
      <c r="J1651" s="2749"/>
      <c r="K1651" s="2749"/>
      <c r="L1651" s="2749"/>
      <c r="M1651" s="2749"/>
      <c r="N1651" s="2749"/>
      <c r="O1651" s="2749"/>
      <c r="P1651" s="2749"/>
      <c r="Q1651" s="2749"/>
      <c r="R1651" s="2749"/>
    </row>
    <row r="1652" spans="5:18">
      <c r="E1652" s="2749"/>
      <c r="F1652" s="2797"/>
      <c r="G1652" s="2749"/>
      <c r="H1652" s="2749"/>
      <c r="I1652" s="2749"/>
      <c r="J1652" s="2749"/>
      <c r="K1652" s="2749"/>
      <c r="L1652" s="2749"/>
      <c r="M1652" s="2749"/>
      <c r="N1652" s="2749"/>
      <c r="O1652" s="2749"/>
      <c r="P1652" s="2749"/>
      <c r="Q1652" s="2749"/>
      <c r="R1652" s="2749"/>
    </row>
    <row r="1653" spans="5:18">
      <c r="E1653" s="2749"/>
      <c r="F1653" s="2797"/>
      <c r="G1653" s="2749"/>
      <c r="H1653" s="2749"/>
      <c r="I1653" s="2749"/>
      <c r="J1653" s="2749"/>
      <c r="K1653" s="2749"/>
      <c r="L1653" s="2749"/>
      <c r="M1653" s="2749"/>
      <c r="N1653" s="2749"/>
      <c r="O1653" s="2749"/>
      <c r="P1653" s="2749"/>
      <c r="Q1653" s="2749"/>
      <c r="R1653" s="2749"/>
    </row>
    <row r="1654" spans="5:18">
      <c r="E1654" s="2749"/>
      <c r="F1654" s="2797"/>
      <c r="G1654" s="2749"/>
      <c r="H1654" s="2749"/>
      <c r="I1654" s="2749"/>
      <c r="J1654" s="2749"/>
      <c r="K1654" s="2749"/>
      <c r="L1654" s="2749"/>
      <c r="M1654" s="2749"/>
      <c r="N1654" s="2749"/>
      <c r="O1654" s="2749"/>
      <c r="P1654" s="2749"/>
      <c r="Q1654" s="2749"/>
      <c r="R1654" s="2749"/>
    </row>
    <row r="1655" spans="5:18">
      <c r="E1655" s="2749"/>
      <c r="F1655" s="2797"/>
      <c r="G1655" s="2749"/>
      <c r="H1655" s="2749"/>
      <c r="I1655" s="2749"/>
      <c r="J1655" s="2749"/>
      <c r="K1655" s="2749"/>
      <c r="L1655" s="2749"/>
      <c r="M1655" s="2749"/>
      <c r="N1655" s="2749"/>
      <c r="O1655" s="2749"/>
      <c r="P1655" s="2749"/>
      <c r="Q1655" s="2749"/>
      <c r="R1655" s="2749"/>
    </row>
    <row r="1656" spans="5:18">
      <c r="E1656" s="2749"/>
      <c r="F1656" s="2797"/>
      <c r="G1656" s="2749"/>
      <c r="H1656" s="2749"/>
      <c r="I1656" s="2749"/>
      <c r="J1656" s="2749"/>
      <c r="K1656" s="2749"/>
      <c r="L1656" s="2749"/>
      <c r="M1656" s="2749"/>
      <c r="N1656" s="2749"/>
      <c r="O1656" s="2749"/>
      <c r="P1656" s="2749"/>
      <c r="Q1656" s="2749"/>
      <c r="R1656" s="2749"/>
    </row>
    <row r="1657" spans="5:18">
      <c r="E1657" s="2749"/>
      <c r="F1657" s="2797"/>
      <c r="G1657" s="2749"/>
      <c r="H1657" s="2749"/>
      <c r="I1657" s="2749"/>
      <c r="J1657" s="2749"/>
      <c r="K1657" s="2749"/>
      <c r="L1657" s="2749"/>
      <c r="M1657" s="2749"/>
      <c r="N1657" s="2749"/>
      <c r="O1657" s="2749"/>
      <c r="P1657" s="2749"/>
      <c r="Q1657" s="2749"/>
      <c r="R1657" s="2749"/>
    </row>
    <row r="1658" spans="5:18">
      <c r="E1658" s="2749"/>
      <c r="F1658" s="2797"/>
      <c r="G1658" s="2749"/>
      <c r="H1658" s="2749"/>
      <c r="I1658" s="2749"/>
      <c r="J1658" s="2749"/>
      <c r="K1658" s="2749"/>
      <c r="L1658" s="2749"/>
      <c r="M1658" s="2749"/>
      <c r="N1658" s="2749"/>
      <c r="O1658" s="2749"/>
      <c r="P1658" s="2749"/>
      <c r="Q1658" s="2749"/>
      <c r="R1658" s="2749"/>
    </row>
    <row r="1659" spans="5:18">
      <c r="E1659" s="2749"/>
      <c r="F1659" s="2797"/>
      <c r="G1659" s="2749"/>
      <c r="H1659" s="2749"/>
      <c r="I1659" s="2749"/>
      <c r="J1659" s="2749"/>
      <c r="K1659" s="2749"/>
      <c r="L1659" s="2749"/>
      <c r="M1659" s="2749"/>
      <c r="N1659" s="2749"/>
      <c r="O1659" s="2749"/>
      <c r="P1659" s="2749"/>
      <c r="Q1659" s="2749"/>
      <c r="R1659" s="2749"/>
    </row>
    <row r="1660" spans="5:18">
      <c r="E1660" s="2749"/>
      <c r="F1660" s="2797"/>
      <c r="G1660" s="2749"/>
      <c r="H1660" s="2749"/>
      <c r="I1660" s="2749"/>
      <c r="J1660" s="2749"/>
      <c r="K1660" s="2749"/>
      <c r="L1660" s="2749"/>
      <c r="M1660" s="2749"/>
      <c r="N1660" s="2749"/>
      <c r="O1660" s="2749"/>
      <c r="P1660" s="2749"/>
      <c r="Q1660" s="2749"/>
      <c r="R1660" s="2749"/>
    </row>
    <row r="1661" spans="5:18">
      <c r="E1661" s="2749"/>
      <c r="F1661" s="2797"/>
      <c r="G1661" s="2749"/>
      <c r="H1661" s="2749"/>
      <c r="I1661" s="2749"/>
      <c r="J1661" s="2749"/>
      <c r="K1661" s="2749"/>
      <c r="L1661" s="2749"/>
      <c r="M1661" s="2749"/>
      <c r="N1661" s="2749"/>
      <c r="O1661" s="2749"/>
      <c r="P1661" s="2749"/>
      <c r="Q1661" s="2749"/>
      <c r="R1661" s="2749"/>
    </row>
    <row r="1662" spans="5:18">
      <c r="E1662" s="2749"/>
      <c r="F1662" s="2797"/>
      <c r="G1662" s="2749"/>
      <c r="H1662" s="2749"/>
      <c r="I1662" s="2749"/>
      <c r="J1662" s="2749"/>
      <c r="K1662" s="2749"/>
      <c r="L1662" s="2749"/>
      <c r="M1662" s="2749"/>
      <c r="N1662" s="2749"/>
      <c r="O1662" s="2749"/>
      <c r="P1662" s="2749"/>
      <c r="Q1662" s="2749"/>
      <c r="R1662" s="2749"/>
    </row>
    <row r="1663" spans="5:18">
      <c r="E1663" s="2749"/>
      <c r="F1663" s="2797"/>
      <c r="G1663" s="2749"/>
      <c r="H1663" s="2749"/>
      <c r="I1663" s="2749"/>
      <c r="J1663" s="2749"/>
      <c r="K1663" s="2749"/>
      <c r="L1663" s="2749"/>
      <c r="M1663" s="2749"/>
      <c r="N1663" s="2749"/>
      <c r="O1663" s="2749"/>
      <c r="P1663" s="2749"/>
      <c r="Q1663" s="2749"/>
      <c r="R1663" s="2749"/>
    </row>
    <row r="1664" spans="5:18">
      <c r="E1664" s="2749"/>
      <c r="F1664" s="2797"/>
      <c r="G1664" s="2749"/>
      <c r="H1664" s="2749"/>
      <c r="I1664" s="2749"/>
      <c r="J1664" s="2749"/>
      <c r="K1664" s="2749"/>
      <c r="L1664" s="2749"/>
      <c r="M1664" s="2749"/>
      <c r="N1664" s="2749"/>
      <c r="O1664" s="2749"/>
      <c r="P1664" s="2749"/>
      <c r="Q1664" s="2749"/>
      <c r="R1664" s="2749"/>
    </row>
    <row r="1665" spans="5:18">
      <c r="E1665" s="2749"/>
      <c r="F1665" s="2797"/>
      <c r="G1665" s="2749"/>
      <c r="H1665" s="2749"/>
      <c r="I1665" s="2749"/>
      <c r="J1665" s="2749"/>
      <c r="K1665" s="2749"/>
      <c r="L1665" s="2749"/>
      <c r="M1665" s="2749"/>
      <c r="N1665" s="2749"/>
      <c r="O1665" s="2749"/>
      <c r="P1665" s="2749"/>
      <c r="Q1665" s="2749"/>
      <c r="R1665" s="2749"/>
    </row>
    <row r="1666" spans="5:18">
      <c r="E1666" s="2749"/>
      <c r="F1666" s="2797"/>
      <c r="G1666" s="2749"/>
      <c r="H1666" s="2749"/>
      <c r="I1666" s="2749"/>
      <c r="J1666" s="2749"/>
      <c r="K1666" s="2749"/>
      <c r="L1666" s="2749"/>
      <c r="M1666" s="2749"/>
      <c r="N1666" s="2749"/>
      <c r="O1666" s="2749"/>
      <c r="P1666" s="2749"/>
      <c r="Q1666" s="2749"/>
      <c r="R1666" s="2749"/>
    </row>
    <row r="1667" spans="5:18">
      <c r="E1667" s="2749"/>
      <c r="F1667" s="2797"/>
      <c r="G1667" s="2749"/>
      <c r="H1667" s="2749"/>
      <c r="I1667" s="2749"/>
      <c r="J1667" s="2749"/>
      <c r="K1667" s="2749"/>
      <c r="L1667" s="2749"/>
      <c r="M1667" s="2749"/>
      <c r="N1667" s="2749"/>
      <c r="O1667" s="2749"/>
      <c r="P1667" s="2749"/>
      <c r="Q1667" s="2749"/>
      <c r="R1667" s="2749"/>
    </row>
    <row r="1668" spans="5:18">
      <c r="E1668" s="2749"/>
      <c r="F1668" s="2797"/>
      <c r="G1668" s="2749"/>
      <c r="H1668" s="2749"/>
      <c r="I1668" s="2749"/>
      <c r="J1668" s="2749"/>
      <c r="K1668" s="2749"/>
      <c r="L1668" s="2749"/>
      <c r="M1668" s="2749"/>
      <c r="N1668" s="2749"/>
      <c r="O1668" s="2749"/>
      <c r="P1668" s="2749"/>
      <c r="Q1668" s="2749"/>
      <c r="R1668" s="2749"/>
    </row>
    <row r="1669" spans="5:18">
      <c r="E1669" s="2749"/>
      <c r="F1669" s="2797"/>
      <c r="G1669" s="2749"/>
      <c r="H1669" s="2749"/>
      <c r="I1669" s="2749"/>
      <c r="J1669" s="2749"/>
      <c r="K1669" s="2749"/>
      <c r="L1669" s="2749"/>
      <c r="M1669" s="2749"/>
      <c r="N1669" s="2749"/>
      <c r="O1669" s="2749"/>
      <c r="P1669" s="2749"/>
      <c r="Q1669" s="2749"/>
      <c r="R1669" s="2749"/>
    </row>
    <row r="1670" spans="5:18">
      <c r="E1670" s="2749"/>
      <c r="F1670" s="2797"/>
      <c r="G1670" s="2749"/>
      <c r="H1670" s="2749"/>
      <c r="I1670" s="2749"/>
      <c r="J1670" s="2749"/>
      <c r="K1670" s="2749"/>
      <c r="L1670" s="2749"/>
      <c r="M1670" s="2749"/>
      <c r="N1670" s="2749"/>
      <c r="O1670" s="2749"/>
      <c r="P1670" s="2749"/>
      <c r="Q1670" s="2749"/>
      <c r="R1670" s="2749"/>
    </row>
    <row r="1671" spans="5:18">
      <c r="E1671" s="2749"/>
      <c r="F1671" s="2797"/>
      <c r="G1671" s="2749"/>
      <c r="H1671" s="2749"/>
      <c r="I1671" s="2749"/>
      <c r="J1671" s="2749"/>
      <c r="K1671" s="2749"/>
      <c r="L1671" s="2749"/>
      <c r="M1671" s="2749"/>
      <c r="N1671" s="2749"/>
      <c r="O1671" s="2749"/>
      <c r="P1671" s="2749"/>
      <c r="Q1671" s="2749"/>
      <c r="R1671" s="2749"/>
    </row>
    <row r="1672" spans="5:18">
      <c r="E1672" s="2749"/>
      <c r="F1672" s="2797"/>
      <c r="G1672" s="2749"/>
      <c r="H1672" s="2749"/>
      <c r="I1672" s="2749"/>
      <c r="J1672" s="2749"/>
      <c r="K1672" s="2749"/>
      <c r="L1672" s="2749"/>
      <c r="M1672" s="2749"/>
      <c r="N1672" s="2749"/>
      <c r="O1672" s="2749"/>
      <c r="P1672" s="2749"/>
      <c r="Q1672" s="2749"/>
      <c r="R1672" s="2749"/>
    </row>
    <row r="1673" spans="5:18">
      <c r="E1673" s="2749"/>
      <c r="F1673" s="2797"/>
      <c r="G1673" s="2749"/>
      <c r="H1673" s="2749"/>
      <c r="I1673" s="2749"/>
      <c r="J1673" s="2749"/>
      <c r="K1673" s="2749"/>
      <c r="L1673" s="2749"/>
      <c r="M1673" s="2749"/>
      <c r="N1673" s="2749"/>
      <c r="O1673" s="2749"/>
      <c r="P1673" s="2749"/>
      <c r="Q1673" s="2749"/>
      <c r="R1673" s="2749"/>
    </row>
    <row r="1674" spans="5:18">
      <c r="E1674" s="2749"/>
      <c r="F1674" s="2797"/>
      <c r="G1674" s="2749"/>
      <c r="H1674" s="2749"/>
      <c r="I1674" s="2749"/>
      <c r="J1674" s="2749"/>
      <c r="K1674" s="2749"/>
      <c r="L1674" s="2749"/>
      <c r="M1674" s="2749"/>
      <c r="N1674" s="2749"/>
      <c r="O1674" s="2749"/>
      <c r="P1674" s="2749"/>
      <c r="Q1674" s="2749"/>
      <c r="R1674" s="2749"/>
    </row>
    <row r="1675" spans="5:18">
      <c r="E1675" s="2749"/>
      <c r="F1675" s="2797"/>
      <c r="G1675" s="2749"/>
      <c r="H1675" s="2749"/>
      <c r="I1675" s="2749"/>
      <c r="J1675" s="2749"/>
      <c r="K1675" s="2749"/>
      <c r="L1675" s="2749"/>
      <c r="M1675" s="2749"/>
      <c r="N1675" s="2749"/>
      <c r="O1675" s="2749"/>
      <c r="P1675" s="2749"/>
      <c r="Q1675" s="2749"/>
      <c r="R1675" s="2749"/>
    </row>
    <row r="1676" spans="5:18">
      <c r="E1676" s="2749"/>
      <c r="F1676" s="2797"/>
      <c r="G1676" s="2749"/>
      <c r="H1676" s="2749"/>
      <c r="I1676" s="2749"/>
      <c r="J1676" s="2749"/>
      <c r="K1676" s="2749"/>
      <c r="L1676" s="2749"/>
      <c r="M1676" s="2749"/>
      <c r="N1676" s="2749"/>
      <c r="O1676" s="2749"/>
      <c r="P1676" s="2749"/>
      <c r="Q1676" s="2749"/>
      <c r="R1676" s="2749"/>
    </row>
    <row r="1677" spans="5:18">
      <c r="E1677" s="2749"/>
      <c r="F1677" s="2797"/>
      <c r="G1677" s="2749"/>
      <c r="H1677" s="2749"/>
      <c r="I1677" s="2749"/>
      <c r="J1677" s="2749"/>
      <c r="K1677" s="2749"/>
      <c r="L1677" s="2749"/>
      <c r="M1677" s="2749"/>
      <c r="N1677" s="2749"/>
      <c r="O1677" s="2749"/>
      <c r="P1677" s="2749"/>
      <c r="Q1677" s="2749"/>
      <c r="R1677" s="2749"/>
    </row>
    <row r="1678" spans="5:18">
      <c r="E1678" s="2749"/>
      <c r="F1678" s="2797"/>
      <c r="G1678" s="2749"/>
      <c r="H1678" s="2749"/>
      <c r="I1678" s="2749"/>
      <c r="J1678" s="2749"/>
      <c r="K1678" s="2749"/>
      <c r="L1678" s="2749"/>
      <c r="M1678" s="2749"/>
      <c r="N1678" s="2749"/>
      <c r="O1678" s="2749"/>
      <c r="P1678" s="2749"/>
      <c r="Q1678" s="2749"/>
      <c r="R1678" s="2749"/>
    </row>
    <row r="1679" spans="5:18">
      <c r="E1679" s="2749"/>
      <c r="F1679" s="2797"/>
      <c r="G1679" s="2749"/>
      <c r="H1679" s="2749"/>
      <c r="I1679" s="2749"/>
      <c r="J1679" s="2749"/>
      <c r="K1679" s="2749"/>
      <c r="L1679" s="2749"/>
      <c r="M1679" s="2749"/>
      <c r="N1679" s="2749"/>
      <c r="O1679" s="2749"/>
      <c r="P1679" s="2749"/>
      <c r="Q1679" s="2749"/>
      <c r="R1679" s="2749"/>
    </row>
    <row r="1680" spans="5:18">
      <c r="E1680" s="2749"/>
      <c r="F1680" s="2797"/>
      <c r="G1680" s="2749"/>
      <c r="H1680" s="2749"/>
      <c r="I1680" s="2749"/>
      <c r="J1680" s="2749"/>
      <c r="K1680" s="2749"/>
      <c r="L1680" s="2749"/>
      <c r="M1680" s="2749"/>
      <c r="N1680" s="2749"/>
      <c r="O1680" s="2749"/>
      <c r="P1680" s="2749"/>
      <c r="Q1680" s="2749"/>
      <c r="R1680" s="2749"/>
    </row>
    <row r="1681" spans="5:18">
      <c r="E1681" s="2749"/>
      <c r="F1681" s="2797"/>
      <c r="G1681" s="2749"/>
      <c r="H1681" s="2749"/>
      <c r="I1681" s="2749"/>
      <c r="J1681" s="2749"/>
      <c r="K1681" s="2749"/>
      <c r="L1681" s="2749"/>
      <c r="M1681" s="2749"/>
      <c r="N1681" s="2749"/>
      <c r="O1681" s="2749"/>
      <c r="P1681" s="2749"/>
      <c r="Q1681" s="2749"/>
      <c r="R1681" s="2749"/>
    </row>
    <row r="1682" spans="5:18">
      <c r="E1682" s="2749"/>
      <c r="F1682" s="2797"/>
      <c r="G1682" s="2749"/>
      <c r="H1682" s="2749"/>
      <c r="I1682" s="2749"/>
      <c r="J1682" s="2749"/>
      <c r="K1682" s="2749"/>
      <c r="L1682" s="2749"/>
      <c r="M1682" s="2749"/>
      <c r="N1682" s="2749"/>
      <c r="O1682" s="2749"/>
      <c r="P1682" s="2749"/>
      <c r="Q1682" s="2749"/>
      <c r="R1682" s="2749"/>
    </row>
    <row r="1683" spans="5:18">
      <c r="E1683" s="2749"/>
      <c r="F1683" s="2797"/>
      <c r="G1683" s="2749"/>
      <c r="H1683" s="2749"/>
      <c r="I1683" s="2749"/>
      <c r="J1683" s="2749"/>
      <c r="K1683" s="2749"/>
      <c r="L1683" s="2749"/>
      <c r="M1683" s="2749"/>
      <c r="N1683" s="2749"/>
      <c r="O1683" s="2749"/>
      <c r="P1683" s="2749"/>
      <c r="Q1683" s="2749"/>
      <c r="R1683" s="2749"/>
    </row>
    <row r="1684" spans="5:18">
      <c r="E1684" s="2749"/>
      <c r="F1684" s="2797"/>
      <c r="G1684" s="2749"/>
      <c r="H1684" s="2749"/>
      <c r="I1684" s="2749"/>
      <c r="J1684" s="2749"/>
      <c r="K1684" s="2749"/>
      <c r="L1684" s="2749"/>
      <c r="M1684" s="2749"/>
      <c r="N1684" s="2749"/>
      <c r="O1684" s="2749"/>
      <c r="P1684" s="2749"/>
      <c r="Q1684" s="2749"/>
      <c r="R1684" s="2749"/>
    </row>
    <row r="1685" spans="5:18">
      <c r="E1685" s="2749"/>
      <c r="F1685" s="2797"/>
      <c r="G1685" s="2749"/>
      <c r="H1685" s="2749"/>
      <c r="I1685" s="2749"/>
      <c r="J1685" s="2749"/>
      <c r="K1685" s="2749"/>
      <c r="L1685" s="2749"/>
      <c r="M1685" s="2749"/>
      <c r="N1685" s="2749"/>
      <c r="O1685" s="2749"/>
      <c r="P1685" s="2749"/>
      <c r="Q1685" s="2749"/>
      <c r="R1685" s="2749"/>
    </row>
    <row r="1686" spans="5:18">
      <c r="E1686" s="2749"/>
      <c r="F1686" s="2797"/>
      <c r="G1686" s="2749"/>
      <c r="H1686" s="2749"/>
      <c r="I1686" s="2749"/>
      <c r="J1686" s="2749"/>
      <c r="K1686" s="2749"/>
      <c r="L1686" s="2749"/>
      <c r="M1686" s="2749"/>
      <c r="N1686" s="2749"/>
      <c r="O1686" s="2749"/>
      <c r="P1686" s="2749"/>
      <c r="Q1686" s="2749"/>
      <c r="R1686" s="2749"/>
    </row>
    <row r="1687" spans="5:18">
      <c r="E1687" s="2749"/>
      <c r="F1687" s="2797"/>
      <c r="G1687" s="2749"/>
      <c r="H1687" s="2749"/>
      <c r="I1687" s="2749"/>
      <c r="J1687" s="2749"/>
      <c r="K1687" s="2749"/>
      <c r="L1687" s="2749"/>
      <c r="M1687" s="2749"/>
      <c r="N1687" s="2749"/>
      <c r="O1687" s="2749"/>
      <c r="P1687" s="2749"/>
      <c r="Q1687" s="2749"/>
      <c r="R1687" s="2749"/>
    </row>
    <row r="1688" spans="5:18">
      <c r="E1688" s="2749"/>
      <c r="F1688" s="2797"/>
      <c r="G1688" s="2749"/>
      <c r="H1688" s="2749"/>
      <c r="I1688" s="2749"/>
      <c r="J1688" s="2749"/>
      <c r="K1688" s="2749"/>
      <c r="L1688" s="2749"/>
      <c r="M1688" s="2749"/>
      <c r="N1688" s="2749"/>
      <c r="O1688" s="2749"/>
      <c r="P1688" s="2749"/>
      <c r="Q1688" s="2749"/>
      <c r="R1688" s="2749"/>
    </row>
    <row r="1689" spans="5:18">
      <c r="E1689" s="2749"/>
      <c r="F1689" s="2797"/>
      <c r="G1689" s="2749"/>
      <c r="H1689" s="2749"/>
      <c r="I1689" s="2749"/>
      <c r="J1689" s="2749"/>
      <c r="K1689" s="2749"/>
      <c r="L1689" s="2749"/>
      <c r="M1689" s="2749"/>
      <c r="N1689" s="2749"/>
      <c r="O1689" s="2749"/>
      <c r="P1689" s="2749"/>
      <c r="Q1689" s="2749"/>
      <c r="R1689" s="2749"/>
    </row>
    <row r="1690" spans="5:18">
      <c r="E1690" s="2749"/>
      <c r="F1690" s="2797"/>
      <c r="G1690" s="2749"/>
      <c r="H1690" s="2749"/>
      <c r="I1690" s="2749"/>
      <c r="J1690" s="2749"/>
      <c r="K1690" s="2749"/>
      <c r="L1690" s="2749"/>
      <c r="M1690" s="2749"/>
      <c r="N1690" s="2749"/>
      <c r="O1690" s="2749"/>
      <c r="P1690" s="2749"/>
      <c r="Q1690" s="2749"/>
      <c r="R1690" s="2749"/>
    </row>
    <row r="1691" spans="5:18">
      <c r="E1691" s="2749"/>
      <c r="F1691" s="2797"/>
      <c r="G1691" s="2749"/>
      <c r="H1691" s="2749"/>
      <c r="I1691" s="2749"/>
      <c r="J1691" s="2749"/>
      <c r="K1691" s="2749"/>
      <c r="L1691" s="2749"/>
      <c r="M1691" s="2749"/>
      <c r="N1691" s="2749"/>
      <c r="O1691" s="2749"/>
      <c r="P1691" s="2749"/>
      <c r="Q1691" s="2749"/>
      <c r="R1691" s="2749"/>
    </row>
    <row r="1692" spans="5:18">
      <c r="E1692" s="2749"/>
      <c r="F1692" s="2797"/>
      <c r="G1692" s="2749"/>
      <c r="H1692" s="2749"/>
      <c r="I1692" s="2749"/>
      <c r="J1692" s="2749"/>
      <c r="K1692" s="2749"/>
      <c r="L1692" s="2749"/>
      <c r="M1692" s="2749"/>
      <c r="N1692" s="2749"/>
      <c r="O1692" s="2749"/>
      <c r="P1692" s="2749"/>
      <c r="Q1692" s="2749"/>
      <c r="R1692" s="2749"/>
    </row>
    <row r="1693" spans="5:18">
      <c r="E1693" s="2749"/>
      <c r="F1693" s="2797"/>
      <c r="G1693" s="2749"/>
      <c r="H1693" s="2749"/>
      <c r="I1693" s="2749"/>
      <c r="J1693" s="2749"/>
      <c r="K1693" s="2749"/>
      <c r="L1693" s="2749"/>
      <c r="M1693" s="2749"/>
      <c r="N1693" s="2749"/>
      <c r="O1693" s="2749"/>
      <c r="P1693" s="2749"/>
      <c r="Q1693" s="2749"/>
      <c r="R1693" s="2749"/>
    </row>
    <row r="1694" spans="5:18">
      <c r="E1694" s="2749"/>
      <c r="F1694" s="2797"/>
      <c r="G1694" s="2749"/>
      <c r="H1694" s="2749"/>
      <c r="I1694" s="2749"/>
      <c r="J1694" s="2749"/>
      <c r="K1694" s="2749"/>
      <c r="L1694" s="2749"/>
      <c r="M1694" s="2749"/>
      <c r="N1694" s="2749"/>
      <c r="O1694" s="2749"/>
      <c r="P1694" s="2749"/>
      <c r="Q1694" s="2749"/>
      <c r="R1694" s="2749"/>
    </row>
    <row r="1695" spans="5:18">
      <c r="E1695" s="2749"/>
      <c r="F1695" s="2797"/>
      <c r="G1695" s="2749"/>
      <c r="H1695" s="2749"/>
      <c r="I1695" s="2749"/>
      <c r="J1695" s="2749"/>
      <c r="K1695" s="2749"/>
      <c r="L1695" s="2749"/>
      <c r="M1695" s="2749"/>
      <c r="N1695" s="2749"/>
      <c r="O1695" s="2749"/>
      <c r="P1695" s="2749"/>
      <c r="Q1695" s="2749"/>
      <c r="R1695" s="2749"/>
    </row>
    <row r="1696" spans="5:18">
      <c r="E1696" s="2749"/>
      <c r="F1696" s="2797"/>
      <c r="G1696" s="2749"/>
      <c r="H1696" s="2749"/>
      <c r="I1696" s="2749"/>
      <c r="J1696" s="2749"/>
      <c r="K1696" s="2749"/>
      <c r="L1696" s="2749"/>
      <c r="M1696" s="2749"/>
      <c r="N1696" s="2749"/>
      <c r="O1696" s="2749"/>
      <c r="P1696" s="2749"/>
      <c r="Q1696" s="2749"/>
      <c r="R1696" s="2749"/>
    </row>
    <row r="1697" spans="5:18">
      <c r="E1697" s="2749"/>
      <c r="F1697" s="2797"/>
      <c r="G1697" s="2749"/>
      <c r="H1697" s="2749"/>
      <c r="I1697" s="2749"/>
      <c r="J1697" s="2749"/>
      <c r="K1697" s="2749"/>
      <c r="L1697" s="2749"/>
      <c r="M1697" s="2749"/>
      <c r="N1697" s="2749"/>
      <c r="O1697" s="2749"/>
      <c r="P1697" s="2749"/>
      <c r="Q1697" s="2749"/>
      <c r="R1697" s="2749"/>
    </row>
    <row r="1698" spans="5:18">
      <c r="E1698" s="2749"/>
      <c r="F1698" s="2797"/>
      <c r="G1698" s="2749"/>
      <c r="H1698" s="2749"/>
      <c r="I1698" s="2749"/>
      <c r="J1698" s="2749"/>
      <c r="K1698" s="2749"/>
      <c r="L1698" s="2749"/>
      <c r="M1698" s="2749"/>
      <c r="N1698" s="2749"/>
      <c r="O1698" s="2749"/>
      <c r="P1698" s="2749"/>
      <c r="Q1698" s="2749"/>
      <c r="R1698" s="2749"/>
    </row>
    <row r="1699" spans="5:18">
      <c r="E1699" s="2749"/>
      <c r="F1699" s="2797"/>
      <c r="G1699" s="2749"/>
      <c r="H1699" s="2749"/>
      <c r="I1699" s="2749"/>
      <c r="J1699" s="2749"/>
      <c r="K1699" s="2749"/>
      <c r="L1699" s="2749"/>
      <c r="M1699" s="2749"/>
      <c r="N1699" s="2749"/>
      <c r="O1699" s="2749"/>
      <c r="P1699" s="2749"/>
      <c r="Q1699" s="2749"/>
      <c r="R1699" s="2749"/>
    </row>
    <row r="1700" spans="5:18">
      <c r="E1700" s="2749"/>
      <c r="F1700" s="2797"/>
      <c r="G1700" s="2749"/>
      <c r="H1700" s="2749"/>
      <c r="I1700" s="2749"/>
      <c r="J1700" s="2749"/>
      <c r="K1700" s="2749"/>
      <c r="L1700" s="2749"/>
      <c r="M1700" s="2749"/>
      <c r="N1700" s="2749"/>
      <c r="O1700" s="2749"/>
      <c r="P1700" s="2749"/>
      <c r="Q1700" s="2749"/>
      <c r="R1700" s="2749"/>
    </row>
    <row r="1701" spans="5:18">
      <c r="E1701" s="2749"/>
      <c r="F1701" s="2797"/>
      <c r="G1701" s="2749"/>
      <c r="H1701" s="2749"/>
      <c r="I1701" s="2749"/>
      <c r="J1701" s="2749"/>
      <c r="K1701" s="2749"/>
      <c r="L1701" s="2749"/>
      <c r="M1701" s="2749"/>
      <c r="N1701" s="2749"/>
      <c r="O1701" s="2749"/>
      <c r="P1701" s="2749"/>
      <c r="Q1701" s="2749"/>
      <c r="R1701" s="2749"/>
    </row>
    <row r="1702" spans="5:18">
      <c r="E1702" s="2749"/>
      <c r="F1702" s="2797"/>
      <c r="G1702" s="2749"/>
      <c r="H1702" s="2749"/>
      <c r="I1702" s="2749"/>
      <c r="J1702" s="2749"/>
      <c r="K1702" s="2749"/>
      <c r="L1702" s="2749"/>
      <c r="M1702" s="2749"/>
      <c r="N1702" s="2749"/>
      <c r="O1702" s="2749"/>
      <c r="P1702" s="2749"/>
      <c r="Q1702" s="2749"/>
      <c r="R1702" s="2749"/>
    </row>
    <row r="1703" spans="5:18">
      <c r="E1703" s="2749"/>
      <c r="F1703" s="2797"/>
      <c r="G1703" s="2749"/>
      <c r="H1703" s="2749"/>
      <c r="I1703" s="2749"/>
      <c r="J1703" s="2749"/>
      <c r="K1703" s="2749"/>
      <c r="L1703" s="2749"/>
      <c r="M1703" s="2749"/>
      <c r="N1703" s="2749"/>
      <c r="O1703" s="2749"/>
      <c r="P1703" s="2749"/>
      <c r="Q1703" s="2749"/>
      <c r="R1703" s="2749"/>
    </row>
    <row r="1704" spans="5:18">
      <c r="E1704" s="2749"/>
      <c r="F1704" s="2797"/>
      <c r="G1704" s="2749"/>
      <c r="H1704" s="2749"/>
      <c r="I1704" s="2749"/>
      <c r="J1704" s="2749"/>
      <c r="K1704" s="2749"/>
      <c r="L1704" s="2749"/>
      <c r="M1704" s="2749"/>
      <c r="N1704" s="2749"/>
      <c r="O1704" s="2749"/>
      <c r="P1704" s="2749"/>
      <c r="Q1704" s="2749"/>
      <c r="R1704" s="2749"/>
    </row>
    <row r="1705" spans="5:18">
      <c r="E1705" s="2749"/>
      <c r="F1705" s="2797"/>
      <c r="G1705" s="2749"/>
      <c r="H1705" s="2749"/>
      <c r="I1705" s="2749"/>
      <c r="J1705" s="2749"/>
      <c r="K1705" s="2749"/>
      <c r="L1705" s="2749"/>
      <c r="M1705" s="2749"/>
      <c r="N1705" s="2749"/>
      <c r="O1705" s="2749"/>
      <c r="P1705" s="2749"/>
      <c r="Q1705" s="2749"/>
      <c r="R1705" s="2749"/>
    </row>
    <row r="1706" spans="5:18">
      <c r="E1706" s="2749"/>
      <c r="F1706" s="2797"/>
      <c r="G1706" s="2749"/>
      <c r="H1706" s="2749"/>
      <c r="I1706" s="2749"/>
      <c r="J1706" s="2749"/>
      <c r="K1706" s="2749"/>
      <c r="L1706" s="2749"/>
      <c r="M1706" s="2749"/>
      <c r="N1706" s="2749"/>
      <c r="O1706" s="2749"/>
      <c r="P1706" s="2749"/>
      <c r="Q1706" s="2749"/>
      <c r="R1706" s="2749"/>
    </row>
    <row r="1707" spans="5:18">
      <c r="E1707" s="2749"/>
      <c r="F1707" s="2797"/>
      <c r="G1707" s="2749"/>
      <c r="H1707" s="2749"/>
      <c r="I1707" s="2749"/>
      <c r="J1707" s="2749"/>
      <c r="K1707" s="2749"/>
      <c r="L1707" s="2749"/>
      <c r="M1707" s="2749"/>
      <c r="N1707" s="2749"/>
      <c r="O1707" s="2749"/>
      <c r="P1707" s="2749"/>
      <c r="Q1707" s="2749"/>
      <c r="R1707" s="2749"/>
    </row>
    <row r="1708" spans="5:18">
      <c r="E1708" s="2749"/>
      <c r="F1708" s="2797"/>
      <c r="G1708" s="2749"/>
      <c r="H1708" s="2749"/>
      <c r="I1708" s="2749"/>
      <c r="J1708" s="2749"/>
      <c r="K1708" s="2749"/>
      <c r="L1708" s="2749"/>
      <c r="M1708" s="2749"/>
      <c r="N1708" s="2749"/>
      <c r="O1708" s="2749"/>
      <c r="P1708" s="2749"/>
      <c r="Q1708" s="2749"/>
      <c r="R1708" s="2749"/>
    </row>
    <row r="1709" spans="5:18">
      <c r="E1709" s="2749"/>
      <c r="F1709" s="2797"/>
      <c r="G1709" s="2749"/>
      <c r="H1709" s="2749"/>
      <c r="I1709" s="2749"/>
      <c r="J1709" s="2749"/>
      <c r="K1709" s="2749"/>
      <c r="L1709" s="2749"/>
      <c r="M1709" s="2749"/>
      <c r="N1709" s="2749"/>
      <c r="O1709" s="2749"/>
      <c r="P1709" s="2749"/>
      <c r="Q1709" s="2749"/>
      <c r="R1709" s="2749"/>
    </row>
    <row r="1710" spans="5:18">
      <c r="E1710" s="2749"/>
      <c r="F1710" s="2797"/>
      <c r="G1710" s="2749"/>
      <c r="H1710" s="2749"/>
      <c r="I1710" s="2749"/>
      <c r="J1710" s="2749"/>
      <c r="K1710" s="2749"/>
      <c r="L1710" s="2749"/>
      <c r="M1710" s="2749"/>
      <c r="N1710" s="2749"/>
      <c r="O1710" s="2749"/>
      <c r="P1710" s="2749"/>
      <c r="Q1710" s="2749"/>
      <c r="R1710" s="2749"/>
    </row>
    <row r="1711" spans="5:18">
      <c r="E1711" s="2749"/>
      <c r="F1711" s="2797"/>
      <c r="G1711" s="2749"/>
      <c r="H1711" s="2749"/>
      <c r="I1711" s="2749"/>
      <c r="J1711" s="2749"/>
      <c r="K1711" s="2749"/>
      <c r="L1711" s="2749"/>
      <c r="M1711" s="2749"/>
      <c r="N1711" s="2749"/>
      <c r="O1711" s="2749"/>
      <c r="P1711" s="2749"/>
      <c r="Q1711" s="2749"/>
      <c r="R1711" s="2749"/>
    </row>
    <row r="1712" spans="5:18">
      <c r="E1712" s="2749"/>
      <c r="F1712" s="2797"/>
      <c r="G1712" s="2749"/>
      <c r="H1712" s="2749"/>
      <c r="I1712" s="2749"/>
      <c r="J1712" s="2749"/>
      <c r="K1712" s="2749"/>
      <c r="L1712" s="2749"/>
      <c r="M1712" s="2749"/>
      <c r="N1712" s="2749"/>
      <c r="O1712" s="2749"/>
      <c r="P1712" s="2749"/>
      <c r="Q1712" s="2749"/>
      <c r="R1712" s="2749"/>
    </row>
    <row r="1713" spans="5:18">
      <c r="E1713" s="2749"/>
      <c r="F1713" s="2797"/>
      <c r="G1713" s="2749"/>
      <c r="H1713" s="2749"/>
      <c r="I1713" s="2749"/>
      <c r="J1713" s="2749"/>
      <c r="K1713" s="2749"/>
      <c r="L1713" s="2749"/>
      <c r="M1713" s="2749"/>
      <c r="N1713" s="2749"/>
      <c r="O1713" s="2749"/>
      <c r="P1713" s="2749"/>
      <c r="Q1713" s="2749"/>
      <c r="R1713" s="2749"/>
    </row>
    <row r="1714" spans="5:18">
      <c r="E1714" s="2749"/>
      <c r="F1714" s="2797"/>
      <c r="G1714" s="2749"/>
      <c r="H1714" s="2749"/>
      <c r="I1714" s="2749"/>
      <c r="J1714" s="2749"/>
      <c r="K1714" s="2749"/>
      <c r="L1714" s="2749"/>
      <c r="M1714" s="2749"/>
      <c r="N1714" s="2749"/>
      <c r="O1714" s="2749"/>
      <c r="P1714" s="2749"/>
      <c r="Q1714" s="2749"/>
      <c r="R1714" s="2749"/>
    </row>
    <row r="1715" spans="5:18">
      <c r="E1715" s="2749"/>
      <c r="F1715" s="2797"/>
      <c r="G1715" s="2749"/>
      <c r="H1715" s="2749"/>
      <c r="I1715" s="2749"/>
      <c r="J1715" s="2749"/>
      <c r="K1715" s="2749"/>
      <c r="L1715" s="2749"/>
      <c r="M1715" s="2749"/>
      <c r="N1715" s="2749"/>
      <c r="O1715" s="2749"/>
      <c r="P1715" s="2749"/>
      <c r="Q1715" s="2749"/>
      <c r="R1715" s="2749"/>
    </row>
    <row r="1716" spans="5:18">
      <c r="E1716" s="2749"/>
      <c r="F1716" s="2797"/>
      <c r="G1716" s="2749"/>
      <c r="H1716" s="2749"/>
      <c r="I1716" s="2749"/>
      <c r="J1716" s="2749"/>
      <c r="K1716" s="2749"/>
      <c r="L1716" s="2749"/>
      <c r="M1716" s="2749"/>
      <c r="N1716" s="2749"/>
      <c r="O1716" s="2749"/>
      <c r="P1716" s="2749"/>
      <c r="Q1716" s="2749"/>
      <c r="R1716" s="2749"/>
    </row>
    <row r="1717" spans="5:18">
      <c r="E1717" s="2749"/>
      <c r="F1717" s="2797"/>
      <c r="G1717" s="2749"/>
      <c r="H1717" s="2749"/>
      <c r="I1717" s="2749"/>
      <c r="J1717" s="2749"/>
      <c r="K1717" s="2749"/>
      <c r="L1717" s="2749"/>
      <c r="M1717" s="2749"/>
      <c r="N1717" s="2749"/>
      <c r="O1717" s="2749"/>
      <c r="P1717" s="2749"/>
      <c r="Q1717" s="2749"/>
      <c r="R1717" s="2749"/>
    </row>
    <row r="1718" spans="5:18">
      <c r="E1718" s="2749"/>
      <c r="F1718" s="2797"/>
      <c r="G1718" s="2749"/>
      <c r="H1718" s="2749"/>
      <c r="I1718" s="2749"/>
      <c r="J1718" s="2749"/>
      <c r="K1718" s="2749"/>
      <c r="L1718" s="2749"/>
      <c r="M1718" s="2749"/>
      <c r="N1718" s="2749"/>
      <c r="O1718" s="2749"/>
      <c r="P1718" s="2749"/>
      <c r="Q1718" s="2749"/>
      <c r="R1718" s="2749"/>
    </row>
    <row r="1719" spans="5:18">
      <c r="E1719" s="2749"/>
      <c r="F1719" s="2797"/>
      <c r="G1719" s="2749"/>
      <c r="H1719" s="2749"/>
      <c r="I1719" s="2749"/>
      <c r="J1719" s="2749"/>
      <c r="K1719" s="2749"/>
      <c r="L1719" s="2749"/>
      <c r="M1719" s="2749"/>
      <c r="N1719" s="2749"/>
      <c r="O1719" s="2749"/>
      <c r="P1719" s="2749"/>
      <c r="Q1719" s="2749"/>
      <c r="R1719" s="2749"/>
    </row>
    <row r="1720" spans="5:18">
      <c r="E1720" s="2749"/>
      <c r="F1720" s="2797"/>
      <c r="G1720" s="2749"/>
      <c r="H1720" s="2749"/>
      <c r="I1720" s="2749"/>
      <c r="J1720" s="2749"/>
      <c r="K1720" s="2749"/>
      <c r="L1720" s="2749"/>
      <c r="M1720" s="2749"/>
      <c r="N1720" s="2749"/>
      <c r="O1720" s="2749"/>
      <c r="P1720" s="2749"/>
      <c r="Q1720" s="2749"/>
      <c r="R1720" s="2749"/>
    </row>
    <row r="1721" spans="5:18">
      <c r="E1721" s="2749"/>
      <c r="F1721" s="2797"/>
      <c r="G1721" s="2749"/>
      <c r="H1721" s="2749"/>
      <c r="I1721" s="2749"/>
      <c r="J1721" s="2749"/>
      <c r="K1721" s="2749"/>
      <c r="L1721" s="2749"/>
      <c r="M1721" s="2749"/>
      <c r="N1721" s="2749"/>
      <c r="O1721" s="2749"/>
      <c r="P1721" s="2749"/>
      <c r="Q1721" s="2749"/>
      <c r="R1721" s="2749"/>
    </row>
    <row r="1722" spans="5:18">
      <c r="E1722" s="2749"/>
      <c r="F1722" s="2797"/>
      <c r="G1722" s="2749"/>
      <c r="H1722" s="2749"/>
      <c r="I1722" s="2749"/>
      <c r="J1722" s="2749"/>
      <c r="K1722" s="2749"/>
      <c r="L1722" s="2749"/>
      <c r="M1722" s="2749"/>
      <c r="N1722" s="2749"/>
      <c r="O1722" s="2749"/>
      <c r="P1722" s="2749"/>
      <c r="Q1722" s="2749"/>
      <c r="R1722" s="2749"/>
    </row>
    <row r="1723" spans="5:18">
      <c r="E1723" s="2749"/>
      <c r="F1723" s="2797"/>
      <c r="G1723" s="2749"/>
      <c r="H1723" s="2749"/>
      <c r="I1723" s="2749"/>
      <c r="J1723" s="2749"/>
      <c r="K1723" s="2749"/>
      <c r="L1723" s="2749"/>
      <c r="M1723" s="2749"/>
      <c r="N1723" s="2749"/>
      <c r="O1723" s="2749"/>
      <c r="P1723" s="2749"/>
      <c r="Q1723" s="2749"/>
      <c r="R1723" s="2749"/>
    </row>
    <row r="1724" spans="5:18">
      <c r="E1724" s="2749"/>
      <c r="F1724" s="2797"/>
      <c r="G1724" s="2749"/>
      <c r="H1724" s="2749"/>
      <c r="I1724" s="2749"/>
      <c r="J1724" s="2749"/>
      <c r="K1724" s="2749"/>
      <c r="L1724" s="2749"/>
      <c r="M1724" s="2749"/>
      <c r="N1724" s="2749"/>
      <c r="O1724" s="2749"/>
      <c r="P1724" s="2749"/>
      <c r="Q1724" s="2749"/>
      <c r="R1724" s="2749"/>
    </row>
    <row r="1725" spans="5:18">
      <c r="E1725" s="2749"/>
      <c r="F1725" s="2797"/>
      <c r="G1725" s="2749"/>
      <c r="H1725" s="2749"/>
      <c r="I1725" s="2749"/>
      <c r="J1725" s="2749"/>
      <c r="K1725" s="2749"/>
      <c r="L1725" s="2749"/>
      <c r="M1725" s="2749"/>
      <c r="N1725" s="2749"/>
      <c r="O1725" s="2749"/>
      <c r="P1725" s="2749"/>
      <c r="Q1725" s="2749"/>
      <c r="R1725" s="2749"/>
    </row>
    <row r="1726" spans="5:18">
      <c r="E1726" s="2749"/>
      <c r="F1726" s="2797"/>
      <c r="G1726" s="2749"/>
      <c r="H1726" s="2749"/>
      <c r="I1726" s="2749"/>
      <c r="J1726" s="2749"/>
      <c r="K1726" s="2749"/>
      <c r="L1726" s="2749"/>
      <c r="M1726" s="2749"/>
      <c r="N1726" s="2749"/>
      <c r="O1726" s="2749"/>
      <c r="P1726" s="2749"/>
      <c r="Q1726" s="2749"/>
      <c r="R1726" s="2749"/>
    </row>
    <row r="1727" spans="5:18">
      <c r="E1727" s="2749"/>
      <c r="F1727" s="2797"/>
      <c r="G1727" s="2749"/>
      <c r="H1727" s="2749"/>
      <c r="I1727" s="2749"/>
      <c r="J1727" s="2749"/>
      <c r="K1727" s="2749"/>
      <c r="L1727" s="2749"/>
      <c r="M1727" s="2749"/>
      <c r="N1727" s="2749"/>
      <c r="O1727" s="2749"/>
      <c r="P1727" s="2749"/>
      <c r="Q1727" s="2749"/>
      <c r="R1727" s="2749"/>
    </row>
    <row r="1728" spans="5:18">
      <c r="E1728" s="2749"/>
      <c r="F1728" s="2797"/>
      <c r="G1728" s="2749"/>
      <c r="H1728" s="2749"/>
      <c r="I1728" s="2749"/>
      <c r="J1728" s="2749"/>
      <c r="K1728" s="2749"/>
      <c r="L1728" s="2749"/>
      <c r="M1728" s="2749"/>
      <c r="N1728" s="2749"/>
      <c r="O1728" s="2749"/>
      <c r="P1728" s="2749"/>
      <c r="Q1728" s="2749"/>
      <c r="R1728" s="2749"/>
    </row>
    <row r="1729" spans="5:18">
      <c r="E1729" s="2749"/>
      <c r="F1729" s="2797"/>
      <c r="G1729" s="2749"/>
      <c r="H1729" s="2749"/>
      <c r="I1729" s="2749"/>
      <c r="J1729" s="2749"/>
      <c r="K1729" s="2749"/>
      <c r="L1729" s="2749"/>
      <c r="M1729" s="2749"/>
      <c r="N1729" s="2749"/>
      <c r="O1729" s="2749"/>
      <c r="P1729" s="2749"/>
      <c r="Q1729" s="2749"/>
      <c r="R1729" s="2749"/>
    </row>
    <row r="1730" spans="5:18">
      <c r="E1730" s="2749"/>
      <c r="F1730" s="2797"/>
      <c r="G1730" s="2749"/>
      <c r="H1730" s="2749"/>
      <c r="I1730" s="2749"/>
      <c r="J1730" s="2749"/>
      <c r="K1730" s="2749"/>
      <c r="L1730" s="2749"/>
      <c r="M1730" s="2749"/>
      <c r="N1730" s="2749"/>
      <c r="O1730" s="2749"/>
      <c r="P1730" s="2749"/>
      <c r="Q1730" s="2749"/>
      <c r="R1730" s="2749"/>
    </row>
    <row r="1731" spans="5:18">
      <c r="E1731" s="2749"/>
      <c r="F1731" s="2797"/>
      <c r="G1731" s="2749"/>
      <c r="H1731" s="2749"/>
      <c r="I1731" s="2749"/>
      <c r="J1731" s="2749"/>
      <c r="K1731" s="2749"/>
      <c r="L1731" s="2749"/>
      <c r="M1731" s="2749"/>
      <c r="N1731" s="2749"/>
      <c r="O1731" s="2749"/>
      <c r="P1731" s="2749"/>
      <c r="Q1731" s="2749"/>
      <c r="R1731" s="2749"/>
    </row>
    <row r="1732" spans="5:18">
      <c r="E1732" s="2749"/>
      <c r="F1732" s="2797"/>
      <c r="G1732" s="2749"/>
      <c r="H1732" s="2749"/>
      <c r="I1732" s="2749"/>
      <c r="J1732" s="2749"/>
      <c r="K1732" s="2749"/>
      <c r="L1732" s="2749"/>
      <c r="M1732" s="2749"/>
      <c r="N1732" s="2749"/>
      <c r="O1732" s="2749"/>
      <c r="P1732" s="2749"/>
      <c r="Q1732" s="2749"/>
      <c r="R1732" s="2749"/>
    </row>
    <row r="1733" spans="5:18">
      <c r="E1733" s="2749"/>
      <c r="F1733" s="2797"/>
      <c r="G1733" s="2749"/>
      <c r="H1733" s="2749"/>
      <c r="I1733" s="2749"/>
      <c r="J1733" s="2749"/>
      <c r="K1733" s="2749"/>
      <c r="L1733" s="2749"/>
      <c r="M1733" s="2749"/>
      <c r="N1733" s="2749"/>
      <c r="O1733" s="2749"/>
      <c r="P1733" s="2749"/>
      <c r="Q1733" s="2749"/>
      <c r="R1733" s="2749"/>
    </row>
    <row r="1734" spans="5:18">
      <c r="E1734" s="2749"/>
      <c r="F1734" s="2797"/>
      <c r="G1734" s="2749"/>
      <c r="H1734" s="2749"/>
      <c r="I1734" s="2749"/>
      <c r="J1734" s="2749"/>
      <c r="K1734" s="2749"/>
      <c r="L1734" s="2749"/>
      <c r="M1734" s="2749"/>
      <c r="N1734" s="2749"/>
      <c r="O1734" s="2749"/>
      <c r="P1734" s="2749"/>
      <c r="Q1734" s="2749"/>
      <c r="R1734" s="2749"/>
    </row>
    <row r="1735" spans="5:18">
      <c r="E1735" s="2749"/>
      <c r="F1735" s="2797"/>
      <c r="G1735" s="2749"/>
      <c r="H1735" s="2749"/>
      <c r="I1735" s="2749"/>
      <c r="J1735" s="2749"/>
      <c r="K1735" s="2749"/>
      <c r="L1735" s="2749"/>
      <c r="M1735" s="2749"/>
      <c r="N1735" s="2749"/>
      <c r="O1735" s="2749"/>
      <c r="P1735" s="2749"/>
      <c r="Q1735" s="2749"/>
      <c r="R1735" s="2749"/>
    </row>
    <row r="1736" spans="5:18">
      <c r="E1736" s="2749"/>
      <c r="F1736" s="2797"/>
      <c r="G1736" s="2749"/>
      <c r="H1736" s="2749"/>
      <c r="I1736" s="2749"/>
      <c r="J1736" s="2749"/>
      <c r="K1736" s="2749"/>
      <c r="L1736" s="2749"/>
      <c r="M1736" s="2749"/>
      <c r="N1736" s="2749"/>
      <c r="O1736" s="2749"/>
      <c r="P1736" s="2749"/>
      <c r="Q1736" s="2749"/>
      <c r="R1736" s="2749"/>
    </row>
    <row r="1737" spans="5:18">
      <c r="E1737" s="2749"/>
      <c r="F1737" s="2797"/>
      <c r="G1737" s="2749"/>
      <c r="H1737" s="2749"/>
      <c r="I1737" s="2749"/>
      <c r="J1737" s="2749"/>
      <c r="K1737" s="2749"/>
      <c r="L1737" s="2749"/>
      <c r="M1737" s="2749"/>
      <c r="N1737" s="2749"/>
      <c r="O1737" s="2749"/>
      <c r="P1737" s="2749"/>
      <c r="Q1737" s="2749"/>
      <c r="R1737" s="2749"/>
    </row>
    <row r="1738" spans="5:18">
      <c r="E1738" s="2749"/>
      <c r="F1738" s="2797"/>
      <c r="G1738" s="2749"/>
      <c r="H1738" s="2749"/>
      <c r="I1738" s="2749"/>
      <c r="J1738" s="2749"/>
      <c r="K1738" s="2749"/>
      <c r="L1738" s="2749"/>
      <c r="M1738" s="2749"/>
      <c r="N1738" s="2749"/>
      <c r="O1738" s="2749"/>
      <c r="P1738" s="2749"/>
      <c r="Q1738" s="2749"/>
      <c r="R1738" s="2749"/>
    </row>
    <row r="1739" spans="5:18">
      <c r="E1739" s="2749"/>
      <c r="F1739" s="2797"/>
      <c r="G1739" s="2749"/>
      <c r="H1739" s="2749"/>
      <c r="I1739" s="2749"/>
      <c r="J1739" s="2749"/>
      <c r="K1739" s="2749"/>
      <c r="L1739" s="2749"/>
      <c r="M1739" s="2749"/>
      <c r="N1739" s="2749"/>
      <c r="O1739" s="2749"/>
      <c r="P1739" s="2749"/>
      <c r="Q1739" s="2749"/>
      <c r="R1739" s="2749"/>
    </row>
    <row r="1740" spans="5:18">
      <c r="E1740" s="2749"/>
      <c r="F1740" s="2797"/>
      <c r="G1740" s="2749"/>
      <c r="H1740" s="2749"/>
      <c r="I1740" s="2749"/>
      <c r="J1740" s="2749"/>
      <c r="K1740" s="2749"/>
      <c r="L1740" s="2749"/>
      <c r="M1740" s="2749"/>
      <c r="N1740" s="2749"/>
      <c r="O1740" s="2749"/>
      <c r="P1740" s="2749"/>
      <c r="Q1740" s="2749"/>
      <c r="R1740" s="2749"/>
    </row>
    <row r="1741" spans="5:18">
      <c r="E1741" s="2749"/>
      <c r="F1741" s="2797"/>
      <c r="G1741" s="2749"/>
      <c r="H1741" s="2749"/>
      <c r="I1741" s="2749"/>
      <c r="J1741" s="2749"/>
      <c r="K1741" s="2749"/>
      <c r="L1741" s="2749"/>
      <c r="M1741" s="2749"/>
      <c r="N1741" s="2749"/>
      <c r="O1741" s="2749"/>
      <c r="P1741" s="2749"/>
      <c r="Q1741" s="2749"/>
      <c r="R1741" s="2749"/>
    </row>
    <row r="1742" spans="5:18">
      <c r="E1742" s="2749"/>
      <c r="F1742" s="2797"/>
      <c r="G1742" s="2749"/>
      <c r="H1742" s="2749"/>
      <c r="I1742" s="2749"/>
      <c r="J1742" s="2749"/>
      <c r="K1742" s="2749"/>
      <c r="L1742" s="2749"/>
      <c r="M1742" s="2749"/>
      <c r="N1742" s="2749"/>
      <c r="O1742" s="2749"/>
      <c r="P1742" s="2749"/>
      <c r="Q1742" s="2749"/>
      <c r="R1742" s="2749"/>
    </row>
    <row r="1743" spans="5:18">
      <c r="E1743" s="2749"/>
      <c r="F1743" s="2797"/>
      <c r="G1743" s="2749"/>
      <c r="H1743" s="2749"/>
      <c r="I1743" s="2749"/>
      <c r="J1743" s="2749"/>
      <c r="K1743" s="2749"/>
      <c r="L1743" s="2749"/>
      <c r="M1743" s="2749"/>
      <c r="N1743" s="2749"/>
      <c r="O1743" s="2749"/>
      <c r="P1743" s="2749"/>
      <c r="Q1743" s="2749"/>
      <c r="R1743" s="2749"/>
    </row>
    <row r="1744" spans="5:18">
      <c r="E1744" s="2749"/>
      <c r="F1744" s="2797"/>
      <c r="G1744" s="2749"/>
      <c r="H1744" s="2749"/>
      <c r="I1744" s="2749"/>
      <c r="J1744" s="2749"/>
      <c r="K1744" s="2749"/>
      <c r="L1744" s="2749"/>
      <c r="M1744" s="2749"/>
      <c r="N1744" s="2749"/>
      <c r="O1744" s="2749"/>
      <c r="P1744" s="2749"/>
      <c r="Q1744" s="2749"/>
      <c r="R1744" s="2749"/>
    </row>
    <row r="1745" spans="5:18">
      <c r="E1745" s="2749"/>
      <c r="F1745" s="2797"/>
      <c r="G1745" s="2749"/>
      <c r="H1745" s="2749"/>
      <c r="I1745" s="2749"/>
      <c r="J1745" s="2749"/>
      <c r="K1745" s="2749"/>
      <c r="L1745" s="2749"/>
      <c r="M1745" s="2749"/>
      <c r="N1745" s="2749"/>
      <c r="O1745" s="2749"/>
      <c r="P1745" s="2749"/>
      <c r="Q1745" s="2749"/>
      <c r="R1745" s="2749"/>
    </row>
    <row r="1746" spans="5:18">
      <c r="E1746" s="2749"/>
      <c r="F1746" s="2797"/>
      <c r="G1746" s="2749"/>
      <c r="H1746" s="2749"/>
      <c r="I1746" s="2749"/>
      <c r="J1746" s="2749"/>
      <c r="K1746" s="2749"/>
      <c r="L1746" s="2749"/>
      <c r="M1746" s="2749"/>
      <c r="N1746" s="2749"/>
      <c r="O1746" s="2749"/>
      <c r="P1746" s="2749"/>
      <c r="Q1746" s="2749"/>
      <c r="R1746" s="2749"/>
    </row>
    <row r="1747" spans="5:18">
      <c r="E1747" s="2749"/>
      <c r="F1747" s="2797"/>
      <c r="G1747" s="2749"/>
      <c r="H1747" s="2749"/>
      <c r="I1747" s="2749"/>
      <c r="J1747" s="2749"/>
      <c r="K1747" s="2749"/>
      <c r="L1747" s="2749"/>
      <c r="M1747" s="2749"/>
      <c r="N1747" s="2749"/>
      <c r="O1747" s="2749"/>
      <c r="P1747" s="2749"/>
      <c r="Q1747" s="2749"/>
      <c r="R1747" s="2749"/>
    </row>
    <row r="1748" spans="5:18">
      <c r="E1748" s="2749"/>
      <c r="F1748" s="2797"/>
      <c r="G1748" s="2749"/>
      <c r="H1748" s="2749"/>
      <c r="I1748" s="2749"/>
      <c r="J1748" s="2749"/>
      <c r="K1748" s="2749"/>
      <c r="L1748" s="2749"/>
      <c r="M1748" s="2749"/>
      <c r="N1748" s="2749"/>
      <c r="O1748" s="2749"/>
      <c r="P1748" s="2749"/>
      <c r="Q1748" s="2749"/>
      <c r="R1748" s="2749"/>
    </row>
    <row r="1749" spans="5:18">
      <c r="E1749" s="2749"/>
      <c r="F1749" s="2797"/>
      <c r="G1749" s="2749"/>
      <c r="H1749" s="2749"/>
      <c r="I1749" s="2749"/>
      <c r="J1749" s="2749"/>
      <c r="K1749" s="2749"/>
      <c r="L1749" s="2749"/>
      <c r="M1749" s="2749"/>
      <c r="N1749" s="2749"/>
      <c r="O1749" s="2749"/>
      <c r="P1749" s="2749"/>
      <c r="Q1749" s="2749"/>
      <c r="R1749" s="2749"/>
    </row>
    <row r="1750" spans="5:18">
      <c r="E1750" s="2749"/>
      <c r="F1750" s="2797"/>
      <c r="G1750" s="2749"/>
      <c r="H1750" s="2749"/>
      <c r="I1750" s="2749"/>
      <c r="J1750" s="2749"/>
      <c r="K1750" s="2749"/>
      <c r="L1750" s="2749"/>
      <c r="M1750" s="2749"/>
      <c r="N1750" s="2749"/>
      <c r="O1750" s="2749"/>
      <c r="P1750" s="2749"/>
      <c r="Q1750" s="2749"/>
      <c r="R1750" s="2749"/>
    </row>
    <row r="1751" spans="5:18">
      <c r="E1751" s="2749"/>
      <c r="F1751" s="2797"/>
      <c r="G1751" s="2749"/>
      <c r="H1751" s="2749"/>
      <c r="I1751" s="2749"/>
      <c r="J1751" s="2749"/>
      <c r="K1751" s="2749"/>
      <c r="L1751" s="2749"/>
      <c r="M1751" s="2749"/>
      <c r="N1751" s="2749"/>
      <c r="O1751" s="2749"/>
      <c r="P1751" s="2749"/>
      <c r="Q1751" s="2749"/>
      <c r="R1751" s="2749"/>
    </row>
    <row r="1752" spans="5:18">
      <c r="E1752" s="2749"/>
      <c r="F1752" s="2797"/>
      <c r="G1752" s="2749"/>
      <c r="H1752" s="2749"/>
      <c r="I1752" s="2749"/>
      <c r="J1752" s="2749"/>
      <c r="K1752" s="2749"/>
      <c r="L1752" s="2749"/>
      <c r="M1752" s="2749"/>
      <c r="N1752" s="2749"/>
      <c r="O1752" s="2749"/>
      <c r="P1752" s="2749"/>
      <c r="Q1752" s="2749"/>
      <c r="R1752" s="2749"/>
    </row>
    <row r="1753" spans="5:18">
      <c r="E1753" s="2749"/>
      <c r="F1753" s="2797"/>
      <c r="G1753" s="2749"/>
      <c r="H1753" s="2749"/>
      <c r="I1753" s="2749"/>
      <c r="J1753" s="2749"/>
      <c r="K1753" s="2749"/>
      <c r="L1753" s="2749"/>
      <c r="M1753" s="2749"/>
      <c r="N1753" s="2749"/>
      <c r="O1753" s="2749"/>
      <c r="P1753" s="2749"/>
      <c r="Q1753" s="2749"/>
      <c r="R1753" s="2749"/>
    </row>
    <row r="1754" spans="5:18">
      <c r="E1754" s="2749"/>
      <c r="F1754" s="2797"/>
      <c r="G1754" s="2749"/>
      <c r="H1754" s="2749"/>
      <c r="I1754" s="2749"/>
      <c r="J1754" s="2749"/>
      <c r="K1754" s="2749"/>
      <c r="L1754" s="2749"/>
      <c r="M1754" s="2749"/>
      <c r="N1754" s="2749"/>
      <c r="O1754" s="2749"/>
      <c r="P1754" s="2749"/>
      <c r="Q1754" s="2749"/>
      <c r="R1754" s="2749"/>
    </row>
    <row r="1755" spans="5:18">
      <c r="E1755" s="2749"/>
      <c r="F1755" s="2797"/>
      <c r="G1755" s="2749"/>
      <c r="H1755" s="2749"/>
      <c r="I1755" s="2749"/>
      <c r="J1755" s="2749"/>
      <c r="K1755" s="2749"/>
      <c r="L1755" s="2749"/>
      <c r="M1755" s="2749"/>
      <c r="N1755" s="2749"/>
      <c r="O1755" s="2749"/>
      <c r="P1755" s="2749"/>
      <c r="Q1755" s="2749"/>
      <c r="R1755" s="2749"/>
    </row>
    <row r="1756" spans="5:18">
      <c r="E1756" s="2749"/>
      <c r="F1756" s="2797"/>
      <c r="G1756" s="2749"/>
      <c r="H1756" s="2749"/>
      <c r="I1756" s="2749"/>
      <c r="J1756" s="2749"/>
      <c r="K1756" s="2749"/>
      <c r="L1756" s="2749"/>
      <c r="M1756" s="2749"/>
      <c r="N1756" s="2749"/>
      <c r="O1756" s="2749"/>
      <c r="P1756" s="2749"/>
      <c r="Q1756" s="2749"/>
      <c r="R1756" s="2749"/>
    </row>
    <row r="1757" spans="5:18">
      <c r="E1757" s="2749"/>
      <c r="F1757" s="2797"/>
      <c r="G1757" s="2749"/>
      <c r="H1757" s="2749"/>
      <c r="I1757" s="2749"/>
      <c r="J1757" s="2749"/>
      <c r="K1757" s="2749"/>
      <c r="L1757" s="2749"/>
      <c r="M1757" s="2749"/>
      <c r="N1757" s="2749"/>
      <c r="O1757" s="2749"/>
      <c r="P1757" s="2749"/>
      <c r="Q1757" s="2749"/>
      <c r="R1757" s="2749"/>
    </row>
    <row r="1758" spans="5:18">
      <c r="E1758" s="2749"/>
      <c r="F1758" s="2797"/>
      <c r="G1758" s="2749"/>
      <c r="H1758" s="2749"/>
      <c r="I1758" s="2749"/>
      <c r="J1758" s="2749"/>
      <c r="K1758" s="2749"/>
      <c r="L1758" s="2749"/>
      <c r="M1758" s="2749"/>
      <c r="N1758" s="2749"/>
      <c r="O1758" s="2749"/>
      <c r="P1758" s="2749"/>
      <c r="Q1758" s="2749"/>
      <c r="R1758" s="2749"/>
    </row>
    <row r="1759" spans="5:18">
      <c r="E1759" s="2749"/>
      <c r="F1759" s="2797"/>
      <c r="G1759" s="2749"/>
      <c r="H1759" s="2749"/>
      <c r="I1759" s="2749"/>
      <c r="J1759" s="2749"/>
      <c r="K1759" s="2749"/>
      <c r="L1759" s="2749"/>
      <c r="M1759" s="2749"/>
      <c r="N1759" s="2749"/>
      <c r="O1759" s="2749"/>
      <c r="P1759" s="2749"/>
      <c r="Q1759" s="2749"/>
      <c r="R1759" s="2749"/>
    </row>
    <row r="1760" spans="5:18">
      <c r="E1760" s="2749"/>
      <c r="F1760" s="2797"/>
      <c r="G1760" s="2749"/>
      <c r="H1760" s="2749"/>
      <c r="I1760" s="2749"/>
      <c r="J1760" s="2749"/>
      <c r="K1760" s="2749"/>
      <c r="L1760" s="2749"/>
      <c r="M1760" s="2749"/>
      <c r="N1760" s="2749"/>
      <c r="O1760" s="2749"/>
      <c r="P1760" s="2749"/>
      <c r="Q1760" s="2749"/>
      <c r="R1760" s="2749"/>
    </row>
    <row r="1761" spans="5:18">
      <c r="E1761" s="2749"/>
      <c r="F1761" s="2797"/>
      <c r="G1761" s="2749"/>
      <c r="H1761" s="2749"/>
      <c r="I1761" s="2749"/>
      <c r="J1761" s="2749"/>
      <c r="K1761" s="2749"/>
      <c r="L1761" s="2749"/>
      <c r="M1761" s="2749"/>
      <c r="N1761" s="2749"/>
      <c r="O1761" s="2749"/>
      <c r="P1761" s="2749"/>
      <c r="Q1761" s="2749"/>
      <c r="R1761" s="2749"/>
    </row>
    <row r="1762" spans="5:18">
      <c r="E1762" s="2749"/>
      <c r="F1762" s="2797"/>
      <c r="G1762" s="2749"/>
      <c r="H1762" s="2749"/>
      <c r="I1762" s="2749"/>
      <c r="J1762" s="2749"/>
      <c r="K1762" s="2749"/>
      <c r="L1762" s="2749"/>
      <c r="M1762" s="2749"/>
      <c r="N1762" s="2749"/>
      <c r="O1762" s="2749"/>
      <c r="P1762" s="2749"/>
      <c r="Q1762" s="2749"/>
      <c r="R1762" s="2749"/>
    </row>
    <row r="1763" spans="5:18">
      <c r="E1763" s="2749"/>
      <c r="F1763" s="2797"/>
      <c r="G1763" s="2749"/>
      <c r="H1763" s="2749"/>
      <c r="I1763" s="2749"/>
      <c r="J1763" s="2749"/>
      <c r="K1763" s="2749"/>
      <c r="L1763" s="2749"/>
      <c r="M1763" s="2749"/>
      <c r="N1763" s="2749"/>
      <c r="O1763" s="2749"/>
      <c r="P1763" s="2749"/>
      <c r="Q1763" s="2749"/>
      <c r="R1763" s="2749"/>
    </row>
    <row r="1764" spans="5:18">
      <c r="E1764" s="2749"/>
      <c r="F1764" s="2797"/>
      <c r="G1764" s="2749"/>
      <c r="H1764" s="2749"/>
      <c r="I1764" s="2749"/>
      <c r="J1764" s="2749"/>
      <c r="K1764" s="2749"/>
      <c r="L1764" s="2749"/>
      <c r="M1764" s="2749"/>
      <c r="N1764" s="2749"/>
      <c r="O1764" s="2749"/>
      <c r="P1764" s="2749"/>
      <c r="Q1764" s="2749"/>
      <c r="R1764" s="2749"/>
    </row>
    <row r="1765" spans="5:18">
      <c r="E1765" s="2749"/>
      <c r="F1765" s="2797"/>
      <c r="G1765" s="2749"/>
      <c r="H1765" s="2749"/>
      <c r="I1765" s="2749"/>
      <c r="J1765" s="2749"/>
      <c r="K1765" s="2749"/>
      <c r="L1765" s="2749"/>
      <c r="M1765" s="2749"/>
      <c r="N1765" s="2749"/>
      <c r="O1765" s="2749"/>
      <c r="P1765" s="2749"/>
      <c r="Q1765" s="2749"/>
      <c r="R1765" s="2749"/>
    </row>
    <row r="1766" spans="5:18">
      <c r="E1766" s="2749"/>
      <c r="F1766" s="2797"/>
      <c r="G1766" s="2749"/>
      <c r="H1766" s="2749"/>
      <c r="I1766" s="2749"/>
      <c r="J1766" s="2749"/>
      <c r="K1766" s="2749"/>
      <c r="L1766" s="2749"/>
      <c r="M1766" s="2749"/>
      <c r="N1766" s="2749"/>
      <c r="O1766" s="2749"/>
      <c r="P1766" s="2749"/>
      <c r="Q1766" s="2749"/>
      <c r="R1766" s="2749"/>
    </row>
    <row r="1767" spans="5:18">
      <c r="E1767" s="2749"/>
      <c r="F1767" s="2797"/>
      <c r="G1767" s="2749"/>
      <c r="H1767" s="2749"/>
      <c r="I1767" s="2749"/>
      <c r="J1767" s="2749"/>
      <c r="K1767" s="2749"/>
      <c r="L1767" s="2749"/>
      <c r="M1767" s="2749"/>
      <c r="N1767" s="2749"/>
      <c r="O1767" s="2749"/>
      <c r="P1767" s="2749"/>
      <c r="Q1767" s="2749"/>
      <c r="R1767" s="2749"/>
    </row>
    <row r="1768" spans="5:18">
      <c r="E1768" s="2749"/>
      <c r="F1768" s="2797"/>
      <c r="G1768" s="2749"/>
      <c r="H1768" s="2749"/>
      <c r="I1768" s="2749"/>
      <c r="J1768" s="2749"/>
      <c r="K1768" s="2749"/>
      <c r="L1768" s="2749"/>
      <c r="M1768" s="2749"/>
      <c r="N1768" s="2749"/>
      <c r="O1768" s="2749"/>
      <c r="P1768" s="2749"/>
      <c r="Q1768" s="2749"/>
      <c r="R1768" s="2749"/>
    </row>
    <row r="1769" spans="5:18">
      <c r="E1769" s="2749"/>
      <c r="F1769" s="2797"/>
      <c r="G1769" s="2749"/>
      <c r="H1769" s="2749"/>
      <c r="I1769" s="2749"/>
      <c r="J1769" s="2749"/>
      <c r="K1769" s="2749"/>
      <c r="L1769" s="2749"/>
      <c r="M1769" s="2749"/>
      <c r="N1769" s="2749"/>
      <c r="O1769" s="2749"/>
      <c r="P1769" s="2749"/>
      <c r="Q1769" s="2749"/>
      <c r="R1769" s="2749"/>
    </row>
    <row r="1770" spans="5:18">
      <c r="E1770" s="2749"/>
      <c r="F1770" s="2797"/>
      <c r="G1770" s="2749"/>
      <c r="H1770" s="2749"/>
      <c r="I1770" s="2749"/>
      <c r="J1770" s="2749"/>
      <c r="K1770" s="2749"/>
      <c r="L1770" s="2749"/>
      <c r="M1770" s="2749"/>
      <c r="N1770" s="2749"/>
      <c r="O1770" s="2749"/>
      <c r="P1770" s="2749"/>
      <c r="Q1770" s="2749"/>
      <c r="R1770" s="2749"/>
    </row>
    <row r="1771" spans="5:18">
      <c r="E1771" s="2749"/>
      <c r="F1771" s="2797"/>
      <c r="G1771" s="2749"/>
      <c r="H1771" s="2749"/>
      <c r="I1771" s="2749"/>
      <c r="J1771" s="2749"/>
      <c r="K1771" s="2749"/>
      <c r="L1771" s="2749"/>
      <c r="M1771" s="2749"/>
      <c r="N1771" s="2749"/>
      <c r="O1771" s="2749"/>
      <c r="P1771" s="2749"/>
      <c r="Q1771" s="2749"/>
      <c r="R1771" s="2749"/>
    </row>
    <row r="1772" spans="5:18">
      <c r="E1772" s="2749"/>
      <c r="F1772" s="2797"/>
      <c r="G1772" s="2749"/>
      <c r="H1772" s="2749"/>
      <c r="I1772" s="2749"/>
      <c r="J1772" s="2749"/>
      <c r="K1772" s="2749"/>
      <c r="L1772" s="2749"/>
      <c r="M1772" s="2749"/>
      <c r="N1772" s="2749"/>
      <c r="O1772" s="2749"/>
      <c r="P1772" s="2749"/>
      <c r="Q1772" s="2749"/>
      <c r="R1772" s="2749"/>
    </row>
    <row r="1773" spans="5:18">
      <c r="E1773" s="2749"/>
      <c r="F1773" s="2797"/>
      <c r="G1773" s="2749"/>
      <c r="H1773" s="2749"/>
      <c r="I1773" s="2749"/>
      <c r="J1773" s="2749"/>
      <c r="K1773" s="2749"/>
      <c r="L1773" s="2749"/>
      <c r="M1773" s="2749"/>
      <c r="N1773" s="2749"/>
      <c r="O1773" s="2749"/>
      <c r="P1773" s="2749"/>
      <c r="Q1773" s="2749"/>
      <c r="R1773" s="2749"/>
    </row>
    <row r="1774" spans="5:18">
      <c r="E1774" s="2749"/>
      <c r="F1774" s="2797"/>
      <c r="G1774" s="2749"/>
      <c r="H1774" s="2749"/>
      <c r="I1774" s="2749"/>
      <c r="J1774" s="2749"/>
      <c r="K1774" s="2749"/>
      <c r="L1774" s="2749"/>
      <c r="M1774" s="2749"/>
      <c r="N1774" s="2749"/>
      <c r="O1774" s="2749"/>
      <c r="P1774" s="2749"/>
      <c r="Q1774" s="2749"/>
      <c r="R1774" s="2749"/>
    </row>
    <row r="1775" spans="5:18">
      <c r="E1775" s="2749"/>
      <c r="F1775" s="2797"/>
      <c r="G1775" s="2749"/>
      <c r="H1775" s="2749"/>
      <c r="I1775" s="2749"/>
      <c r="J1775" s="2749"/>
      <c r="K1775" s="2749"/>
      <c r="L1775" s="2749"/>
      <c r="M1775" s="2749"/>
      <c r="N1775" s="2749"/>
      <c r="O1775" s="2749"/>
      <c r="P1775" s="2749"/>
      <c r="Q1775" s="2749"/>
      <c r="R1775" s="2749"/>
    </row>
    <row r="1776" spans="5:18">
      <c r="E1776" s="2749"/>
      <c r="F1776" s="2797"/>
      <c r="G1776" s="2749"/>
      <c r="H1776" s="2749"/>
      <c r="I1776" s="2749"/>
      <c r="J1776" s="2749"/>
      <c r="K1776" s="2749"/>
      <c r="L1776" s="2749"/>
      <c r="M1776" s="2749"/>
      <c r="N1776" s="2749"/>
      <c r="O1776" s="2749"/>
      <c r="P1776" s="2749"/>
      <c r="Q1776" s="2749"/>
      <c r="R1776" s="2749"/>
    </row>
    <row r="1777" spans="5:18">
      <c r="E1777" s="2749"/>
      <c r="F1777" s="2797"/>
      <c r="G1777" s="2749"/>
      <c r="H1777" s="2749"/>
      <c r="I1777" s="2749"/>
      <c r="J1777" s="2749"/>
      <c r="K1777" s="2749"/>
      <c r="L1777" s="2749"/>
      <c r="M1777" s="2749"/>
      <c r="N1777" s="2749"/>
      <c r="O1777" s="2749"/>
      <c r="P1777" s="2749"/>
      <c r="Q1777" s="2749"/>
      <c r="R1777" s="2749"/>
    </row>
    <row r="1778" spans="5:18">
      <c r="E1778" s="2749"/>
      <c r="F1778" s="2797"/>
      <c r="G1778" s="2749"/>
      <c r="H1778" s="2749"/>
      <c r="I1778" s="2749"/>
      <c r="J1778" s="2749"/>
      <c r="K1778" s="2749"/>
      <c r="L1778" s="2749"/>
      <c r="M1778" s="2749"/>
      <c r="N1778" s="2749"/>
      <c r="O1778" s="2749"/>
      <c r="P1778" s="2749"/>
      <c r="Q1778" s="2749"/>
      <c r="R1778" s="2749"/>
    </row>
    <row r="1779" spans="5:18">
      <c r="E1779" s="2749"/>
      <c r="F1779" s="2797"/>
      <c r="G1779" s="2749"/>
      <c r="H1779" s="2749"/>
      <c r="I1779" s="2749"/>
      <c r="J1779" s="2749"/>
      <c r="K1779" s="2749"/>
      <c r="L1779" s="2749"/>
      <c r="M1779" s="2749"/>
      <c r="N1779" s="2749"/>
      <c r="O1779" s="2749"/>
      <c r="P1779" s="2749"/>
      <c r="Q1779" s="2749"/>
      <c r="R1779" s="2749"/>
    </row>
    <row r="1780" spans="5:18">
      <c r="E1780" s="2749"/>
      <c r="F1780" s="2797"/>
      <c r="G1780" s="2749"/>
      <c r="H1780" s="2749"/>
      <c r="I1780" s="2749"/>
      <c r="J1780" s="2749"/>
      <c r="K1780" s="2749"/>
      <c r="L1780" s="2749"/>
      <c r="M1780" s="2749"/>
      <c r="N1780" s="2749"/>
      <c r="O1780" s="2749"/>
      <c r="P1780" s="2749"/>
      <c r="Q1780" s="2749"/>
      <c r="R1780" s="2749"/>
    </row>
    <row r="1781" spans="5:18">
      <c r="E1781" s="2749"/>
      <c r="F1781" s="2797"/>
      <c r="G1781" s="2749"/>
      <c r="H1781" s="2749"/>
      <c r="I1781" s="2749"/>
      <c r="J1781" s="2749"/>
      <c r="K1781" s="2749"/>
      <c r="L1781" s="2749"/>
      <c r="M1781" s="2749"/>
      <c r="N1781" s="2749"/>
      <c r="O1781" s="2749"/>
      <c r="P1781" s="2749"/>
      <c r="Q1781" s="2749"/>
      <c r="R1781" s="2749"/>
    </row>
    <row r="1782" spans="5:18">
      <c r="E1782" s="2749"/>
      <c r="F1782" s="2797"/>
      <c r="G1782" s="2749"/>
      <c r="H1782" s="2749"/>
      <c r="I1782" s="2749"/>
      <c r="J1782" s="2749"/>
      <c r="K1782" s="2749"/>
      <c r="L1782" s="2749"/>
      <c r="M1782" s="2749"/>
      <c r="N1782" s="2749"/>
      <c r="O1782" s="2749"/>
      <c r="P1782" s="2749"/>
      <c r="Q1782" s="2749"/>
      <c r="R1782" s="2749"/>
    </row>
    <row r="1783" spans="5:18">
      <c r="E1783" s="2749"/>
      <c r="F1783" s="2797"/>
      <c r="G1783" s="2749"/>
      <c r="H1783" s="2749"/>
      <c r="I1783" s="2749"/>
      <c r="J1783" s="2749"/>
      <c r="K1783" s="2749"/>
      <c r="L1783" s="2749"/>
      <c r="M1783" s="2749"/>
      <c r="N1783" s="2749"/>
      <c r="O1783" s="2749"/>
      <c r="P1783" s="2749"/>
      <c r="Q1783" s="2749"/>
      <c r="R1783" s="2749"/>
    </row>
    <row r="1784" spans="5:18">
      <c r="E1784" s="2749"/>
      <c r="F1784" s="2797"/>
      <c r="G1784" s="2749"/>
      <c r="H1784" s="2749"/>
      <c r="I1784" s="2749"/>
      <c r="J1784" s="2749"/>
      <c r="K1784" s="2749"/>
      <c r="L1784" s="2749"/>
      <c r="M1784" s="2749"/>
      <c r="N1784" s="2749"/>
      <c r="O1784" s="2749"/>
      <c r="P1784" s="2749"/>
      <c r="Q1784" s="2749"/>
      <c r="R1784" s="2749"/>
    </row>
    <row r="1785" spans="5:18">
      <c r="E1785" s="2749"/>
      <c r="F1785" s="2797"/>
      <c r="G1785" s="2749"/>
      <c r="H1785" s="2749"/>
      <c r="I1785" s="2749"/>
      <c r="J1785" s="2749"/>
      <c r="K1785" s="2749"/>
      <c r="L1785" s="2749"/>
      <c r="M1785" s="2749"/>
      <c r="N1785" s="2749"/>
      <c r="O1785" s="2749"/>
      <c r="P1785" s="2749"/>
      <c r="Q1785" s="2749"/>
      <c r="R1785" s="2749"/>
    </row>
    <row r="1786" spans="5:18">
      <c r="E1786" s="2749"/>
      <c r="F1786" s="2797"/>
      <c r="G1786" s="2749"/>
      <c r="H1786" s="2749"/>
      <c r="I1786" s="2749"/>
      <c r="J1786" s="2749"/>
      <c r="K1786" s="2749"/>
      <c r="L1786" s="2749"/>
      <c r="M1786" s="2749"/>
      <c r="N1786" s="2749"/>
      <c r="O1786" s="2749"/>
      <c r="P1786" s="2749"/>
      <c r="Q1786" s="2749"/>
      <c r="R1786" s="2749"/>
    </row>
    <row r="1787" spans="5:18">
      <c r="E1787" s="2749"/>
      <c r="F1787" s="2797"/>
      <c r="G1787" s="2749"/>
      <c r="H1787" s="2749"/>
      <c r="I1787" s="2749"/>
      <c r="J1787" s="2749"/>
      <c r="K1787" s="2749"/>
      <c r="L1787" s="2749"/>
      <c r="M1787" s="2749"/>
      <c r="N1787" s="2749"/>
      <c r="O1787" s="2749"/>
      <c r="P1787" s="2749"/>
      <c r="Q1787" s="2749"/>
      <c r="R1787" s="2749"/>
    </row>
    <row r="1788" spans="5:18">
      <c r="E1788" s="2749"/>
      <c r="F1788" s="2797"/>
      <c r="G1788" s="2749"/>
      <c r="H1788" s="2749"/>
      <c r="I1788" s="2749"/>
      <c r="J1788" s="2749"/>
      <c r="K1788" s="2749"/>
      <c r="L1788" s="2749"/>
      <c r="M1788" s="2749"/>
      <c r="N1788" s="2749"/>
      <c r="O1788" s="2749"/>
      <c r="P1788" s="2749"/>
      <c r="Q1788" s="2749"/>
      <c r="R1788" s="2749"/>
    </row>
    <row r="1789" spans="5:18">
      <c r="E1789" s="2749"/>
      <c r="F1789" s="2797"/>
      <c r="G1789" s="2749"/>
      <c r="H1789" s="2749"/>
      <c r="I1789" s="2749"/>
      <c r="J1789" s="2749"/>
      <c r="K1789" s="2749"/>
      <c r="L1789" s="2749"/>
      <c r="M1789" s="2749"/>
      <c r="N1789" s="2749"/>
      <c r="O1789" s="2749"/>
      <c r="P1789" s="2749"/>
      <c r="Q1789" s="2749"/>
      <c r="R1789" s="2749"/>
    </row>
    <row r="1790" spans="5:18">
      <c r="E1790" s="2749"/>
      <c r="F1790" s="2797"/>
      <c r="G1790" s="2749"/>
      <c r="H1790" s="2749"/>
      <c r="I1790" s="2749"/>
      <c r="J1790" s="2749"/>
      <c r="K1790" s="2749"/>
      <c r="L1790" s="2749"/>
      <c r="M1790" s="2749"/>
      <c r="N1790" s="2749"/>
      <c r="O1790" s="2749"/>
      <c r="P1790" s="2749"/>
      <c r="Q1790" s="2749"/>
      <c r="R1790" s="2749"/>
    </row>
    <row r="1791" spans="5:18">
      <c r="E1791" s="2749"/>
      <c r="F1791" s="2797"/>
      <c r="G1791" s="2749"/>
      <c r="H1791" s="2749"/>
      <c r="I1791" s="2749"/>
      <c r="J1791" s="2749"/>
      <c r="K1791" s="2749"/>
      <c r="L1791" s="2749"/>
      <c r="M1791" s="2749"/>
      <c r="N1791" s="2749"/>
      <c r="O1791" s="2749"/>
      <c r="P1791" s="2749"/>
      <c r="Q1791" s="2749"/>
      <c r="R1791" s="2749"/>
    </row>
    <row r="1792" spans="5:18">
      <c r="E1792" s="2749"/>
      <c r="F1792" s="2797"/>
      <c r="G1792" s="2749"/>
      <c r="H1792" s="2749"/>
      <c r="I1792" s="2749"/>
      <c r="J1792" s="2749"/>
      <c r="K1792" s="2749"/>
      <c r="L1792" s="2749"/>
      <c r="M1792" s="2749"/>
      <c r="N1792" s="2749"/>
      <c r="O1792" s="2749"/>
      <c r="P1792" s="2749"/>
      <c r="Q1792" s="2749"/>
      <c r="R1792" s="2749"/>
    </row>
    <row r="1793" spans="5:18">
      <c r="E1793" s="2749"/>
      <c r="F1793" s="2797"/>
      <c r="G1793" s="2749"/>
      <c r="H1793" s="2749"/>
      <c r="I1793" s="2749"/>
      <c r="J1793" s="2749"/>
      <c r="K1793" s="2749"/>
      <c r="L1793" s="2749"/>
      <c r="M1793" s="2749"/>
      <c r="N1793" s="2749"/>
      <c r="O1793" s="2749"/>
      <c r="P1793" s="2749"/>
      <c r="Q1793" s="2749"/>
      <c r="R1793" s="2749"/>
    </row>
    <row r="1794" spans="5:18">
      <c r="E1794" s="2749"/>
      <c r="F1794" s="2797"/>
      <c r="G1794" s="2749"/>
      <c r="H1794" s="2749"/>
      <c r="I1794" s="2749"/>
      <c r="J1794" s="2749"/>
      <c r="K1794" s="2749"/>
      <c r="L1794" s="2749"/>
      <c r="M1794" s="2749"/>
      <c r="N1794" s="2749"/>
      <c r="O1794" s="2749"/>
      <c r="P1794" s="2749"/>
      <c r="Q1794" s="2749"/>
      <c r="R1794" s="2749"/>
    </row>
    <row r="1795" spans="5:18">
      <c r="E1795" s="2749"/>
      <c r="F1795" s="2797"/>
      <c r="G1795" s="2749"/>
      <c r="H1795" s="2749"/>
      <c r="I1795" s="2749"/>
      <c r="J1795" s="2749"/>
      <c r="K1795" s="2749"/>
      <c r="L1795" s="2749"/>
      <c r="M1795" s="2749"/>
      <c r="N1795" s="2749"/>
      <c r="O1795" s="2749"/>
      <c r="P1795" s="2749"/>
      <c r="Q1795" s="2749"/>
      <c r="R1795" s="2749"/>
    </row>
    <row r="1796" spans="5:18">
      <c r="E1796" s="2749"/>
      <c r="F1796" s="2797"/>
      <c r="G1796" s="2749"/>
      <c r="H1796" s="2749"/>
      <c r="I1796" s="2749"/>
      <c r="J1796" s="2749"/>
      <c r="K1796" s="2749"/>
      <c r="L1796" s="2749"/>
      <c r="M1796" s="2749"/>
      <c r="N1796" s="2749"/>
      <c r="O1796" s="2749"/>
      <c r="P1796" s="2749"/>
      <c r="Q1796" s="2749"/>
      <c r="R1796" s="2749"/>
    </row>
    <row r="1797" spans="5:18">
      <c r="E1797" s="2749"/>
      <c r="F1797" s="2797"/>
      <c r="G1797" s="2749"/>
      <c r="H1797" s="2749"/>
      <c r="I1797" s="2749"/>
      <c r="J1797" s="2749"/>
      <c r="K1797" s="2749"/>
      <c r="L1797" s="2749"/>
      <c r="M1797" s="2749"/>
      <c r="N1797" s="2749"/>
      <c r="O1797" s="2749"/>
      <c r="P1797" s="2749"/>
      <c r="Q1797" s="2749"/>
      <c r="R1797" s="2749"/>
    </row>
    <row r="1798" spans="5:18">
      <c r="E1798" s="2749"/>
      <c r="F1798" s="2797"/>
      <c r="G1798" s="2749"/>
      <c r="H1798" s="2749"/>
      <c r="I1798" s="2749"/>
      <c r="J1798" s="2749"/>
      <c r="K1798" s="2749"/>
      <c r="L1798" s="2749"/>
      <c r="M1798" s="2749"/>
      <c r="N1798" s="2749"/>
      <c r="O1798" s="2749"/>
      <c r="P1798" s="2749"/>
      <c r="Q1798" s="2749"/>
      <c r="R1798" s="2749"/>
    </row>
    <row r="1799" spans="5:18">
      <c r="E1799" s="2749"/>
      <c r="F1799" s="2797"/>
      <c r="G1799" s="2749"/>
      <c r="H1799" s="2749"/>
      <c r="I1799" s="2749"/>
      <c r="J1799" s="2749"/>
      <c r="K1799" s="2749"/>
      <c r="L1799" s="2749"/>
      <c r="M1799" s="2749"/>
      <c r="N1799" s="2749"/>
      <c r="O1799" s="2749"/>
      <c r="P1799" s="2749"/>
      <c r="Q1799" s="2749"/>
      <c r="R1799" s="2749"/>
    </row>
    <row r="1800" spans="5:18">
      <c r="E1800" s="2749"/>
      <c r="F1800" s="2797"/>
      <c r="G1800" s="2749"/>
      <c r="H1800" s="2749"/>
      <c r="I1800" s="2749"/>
      <c r="J1800" s="2749"/>
      <c r="K1800" s="2749"/>
      <c r="L1800" s="2749"/>
      <c r="M1800" s="2749"/>
      <c r="N1800" s="2749"/>
      <c r="O1800" s="2749"/>
      <c r="P1800" s="2749"/>
      <c r="Q1800" s="2749"/>
      <c r="R1800" s="2749"/>
    </row>
    <row r="1801" spans="5:18">
      <c r="E1801" s="2749"/>
      <c r="F1801" s="2797"/>
      <c r="G1801" s="2749"/>
      <c r="H1801" s="2749"/>
      <c r="I1801" s="2749"/>
      <c r="J1801" s="2749"/>
      <c r="K1801" s="2749"/>
      <c r="L1801" s="2749"/>
      <c r="M1801" s="2749"/>
      <c r="N1801" s="2749"/>
      <c r="O1801" s="2749"/>
      <c r="P1801" s="2749"/>
      <c r="Q1801" s="2749"/>
      <c r="R1801" s="2749"/>
    </row>
    <row r="1802" spans="5:18">
      <c r="E1802" s="2749"/>
      <c r="F1802" s="2797"/>
      <c r="G1802" s="2749"/>
      <c r="H1802" s="2749"/>
      <c r="I1802" s="2749"/>
      <c r="J1802" s="2749"/>
      <c r="K1802" s="2749"/>
      <c r="L1802" s="2749"/>
      <c r="M1802" s="2749"/>
      <c r="N1802" s="2749"/>
      <c r="O1802" s="2749"/>
      <c r="P1802" s="2749"/>
      <c r="Q1802" s="2749"/>
      <c r="R1802" s="2749"/>
    </row>
    <row r="1803" spans="5:18">
      <c r="E1803" s="2749"/>
      <c r="F1803" s="2797"/>
      <c r="G1803" s="2749"/>
      <c r="H1803" s="2749"/>
      <c r="I1803" s="2749"/>
      <c r="J1803" s="2749"/>
      <c r="K1803" s="2749"/>
      <c r="L1803" s="2749"/>
      <c r="M1803" s="2749"/>
      <c r="N1803" s="2749"/>
      <c r="O1803" s="2749"/>
      <c r="P1803" s="2749"/>
      <c r="Q1803" s="2749"/>
      <c r="R1803" s="2749"/>
    </row>
    <row r="1804" spans="5:18">
      <c r="E1804" s="2749"/>
      <c r="F1804" s="2797"/>
      <c r="G1804" s="2749"/>
      <c r="H1804" s="2749"/>
      <c r="I1804" s="2749"/>
      <c r="J1804" s="2749"/>
      <c r="K1804" s="2749"/>
      <c r="L1804" s="2749"/>
      <c r="M1804" s="2749"/>
      <c r="N1804" s="2749"/>
      <c r="O1804" s="2749"/>
      <c r="P1804" s="2749"/>
      <c r="Q1804" s="2749"/>
      <c r="R1804" s="2749"/>
    </row>
    <row r="1805" spans="5:18">
      <c r="E1805" s="2749"/>
      <c r="F1805" s="2797"/>
      <c r="G1805" s="2749"/>
      <c r="H1805" s="2749"/>
      <c r="I1805" s="2749"/>
      <c r="J1805" s="2749"/>
      <c r="K1805" s="2749"/>
      <c r="L1805" s="2749"/>
      <c r="M1805" s="2749"/>
      <c r="N1805" s="2749"/>
      <c r="O1805" s="2749"/>
      <c r="P1805" s="2749"/>
      <c r="Q1805" s="2749"/>
      <c r="R1805" s="2749"/>
    </row>
    <row r="1806" spans="5:18">
      <c r="E1806" s="2749"/>
      <c r="F1806" s="2797"/>
      <c r="G1806" s="2749"/>
      <c r="H1806" s="2749"/>
      <c r="I1806" s="2749"/>
      <c r="J1806" s="2749"/>
      <c r="K1806" s="2749"/>
      <c r="L1806" s="2749"/>
      <c r="M1806" s="2749"/>
      <c r="N1806" s="2749"/>
      <c r="O1806" s="2749"/>
      <c r="P1806" s="2749"/>
      <c r="Q1806" s="2749"/>
      <c r="R1806" s="2749"/>
    </row>
    <row r="1807" spans="5:18">
      <c r="E1807" s="2749"/>
      <c r="F1807" s="2797"/>
      <c r="G1807" s="2749"/>
      <c r="H1807" s="2749"/>
      <c r="I1807" s="2749"/>
      <c r="J1807" s="2749"/>
      <c r="K1807" s="2749"/>
      <c r="L1807" s="2749"/>
      <c r="M1807" s="2749"/>
      <c r="N1807" s="2749"/>
      <c r="O1807" s="2749"/>
      <c r="P1807" s="2749"/>
      <c r="Q1807" s="2749"/>
      <c r="R1807" s="2749"/>
    </row>
    <row r="1808" spans="5:18">
      <c r="E1808" s="2749"/>
      <c r="F1808" s="2797"/>
      <c r="G1808" s="2749"/>
      <c r="H1808" s="2749"/>
      <c r="I1808" s="2749"/>
      <c r="J1808" s="2749"/>
      <c r="K1808" s="2749"/>
      <c r="L1808" s="2749"/>
      <c r="M1808" s="2749"/>
      <c r="N1808" s="2749"/>
      <c r="O1808" s="2749"/>
      <c r="P1808" s="2749"/>
      <c r="Q1808" s="2749"/>
      <c r="R1808" s="2749"/>
    </row>
    <row r="1809" spans="5:18">
      <c r="E1809" s="2749"/>
      <c r="F1809" s="2797"/>
      <c r="G1809" s="2749"/>
      <c r="H1809" s="2749"/>
      <c r="I1809" s="2749"/>
      <c r="J1809" s="2749"/>
      <c r="K1809" s="2749"/>
      <c r="L1809" s="2749"/>
      <c r="M1809" s="2749"/>
      <c r="N1809" s="2749"/>
      <c r="O1809" s="2749"/>
      <c r="P1809" s="2749"/>
      <c r="Q1809" s="2749"/>
      <c r="R1809" s="2749"/>
    </row>
    <row r="1810" spans="5:18">
      <c r="E1810" s="2749"/>
      <c r="F1810" s="2797"/>
      <c r="G1810" s="2749"/>
      <c r="H1810" s="2749"/>
      <c r="I1810" s="2749"/>
      <c r="J1810" s="2749"/>
      <c r="K1810" s="2749"/>
      <c r="L1810" s="2749"/>
      <c r="M1810" s="2749"/>
      <c r="N1810" s="2749"/>
      <c r="O1810" s="2749"/>
      <c r="P1810" s="2749"/>
      <c r="Q1810" s="2749"/>
      <c r="R1810" s="2749"/>
    </row>
    <row r="1811" spans="5:18">
      <c r="E1811" s="2749"/>
      <c r="F1811" s="2797"/>
      <c r="G1811" s="2749"/>
      <c r="H1811" s="2749"/>
      <c r="I1811" s="2749"/>
      <c r="J1811" s="2749"/>
      <c r="K1811" s="2749"/>
      <c r="L1811" s="2749"/>
      <c r="M1811" s="2749"/>
      <c r="N1811" s="2749"/>
      <c r="O1811" s="2749"/>
      <c r="P1811" s="2749"/>
      <c r="Q1811" s="2749"/>
      <c r="R1811" s="2749"/>
    </row>
    <row r="1812" spans="5:18">
      <c r="E1812" s="2749"/>
      <c r="F1812" s="2797"/>
      <c r="G1812" s="2749"/>
      <c r="H1812" s="2749"/>
      <c r="I1812" s="2749"/>
      <c r="J1812" s="2749"/>
      <c r="K1812" s="2749"/>
      <c r="L1812" s="2749"/>
      <c r="M1812" s="2749"/>
      <c r="N1812" s="2749"/>
      <c r="O1812" s="2749"/>
      <c r="P1812" s="2749"/>
      <c r="Q1812" s="2749"/>
      <c r="R1812" s="2749"/>
    </row>
    <row r="1813" spans="5:18">
      <c r="E1813" s="2749"/>
      <c r="F1813" s="2797"/>
      <c r="G1813" s="2749"/>
      <c r="H1813" s="2749"/>
      <c r="I1813" s="2749"/>
      <c r="J1813" s="2749"/>
      <c r="K1813" s="2749"/>
      <c r="L1813" s="2749"/>
      <c r="M1813" s="2749"/>
      <c r="N1813" s="2749"/>
      <c r="O1813" s="2749"/>
      <c r="P1813" s="2749"/>
      <c r="Q1813" s="2749"/>
      <c r="R1813" s="2749"/>
    </row>
    <row r="1814" spans="5:18">
      <c r="E1814" s="2749"/>
      <c r="F1814" s="2797"/>
      <c r="G1814" s="2749"/>
      <c r="H1814" s="2749"/>
      <c r="I1814" s="2749"/>
      <c r="J1814" s="2749"/>
      <c r="K1814" s="2749"/>
      <c r="L1814" s="2749"/>
      <c r="M1814" s="2749"/>
      <c r="N1814" s="2749"/>
      <c r="O1814" s="2749"/>
      <c r="P1814" s="2749"/>
      <c r="Q1814" s="2749"/>
      <c r="R1814" s="2749"/>
    </row>
    <row r="1815" spans="5:18">
      <c r="E1815" s="2749"/>
      <c r="F1815" s="2797"/>
      <c r="G1815" s="2749"/>
      <c r="H1815" s="2749"/>
      <c r="I1815" s="2749"/>
      <c r="J1815" s="2749"/>
      <c r="K1815" s="2749"/>
      <c r="L1815" s="2749"/>
      <c r="M1815" s="2749"/>
      <c r="N1815" s="2749"/>
      <c r="O1815" s="2749"/>
      <c r="P1815" s="2749"/>
      <c r="Q1815" s="2749"/>
      <c r="R1815" s="2749"/>
    </row>
    <row r="1816" spans="5:18">
      <c r="E1816" s="2749"/>
      <c r="F1816" s="2797"/>
      <c r="G1816" s="2749"/>
      <c r="H1816" s="2749"/>
      <c r="I1816" s="2749"/>
      <c r="J1816" s="2749"/>
      <c r="K1816" s="2749"/>
      <c r="L1816" s="2749"/>
      <c r="M1816" s="2749"/>
      <c r="N1816" s="2749"/>
      <c r="O1816" s="2749"/>
      <c r="P1816" s="2749"/>
      <c r="Q1816" s="2749"/>
      <c r="R1816" s="2749"/>
    </row>
    <row r="1817" spans="5:18">
      <c r="E1817" s="2749"/>
      <c r="F1817" s="2797"/>
      <c r="G1817" s="2749"/>
      <c r="H1817" s="2749"/>
      <c r="I1817" s="2749"/>
      <c r="J1817" s="2749"/>
      <c r="K1817" s="2749"/>
      <c r="L1817" s="2749"/>
      <c r="M1817" s="2749"/>
      <c r="N1817" s="2749"/>
      <c r="O1817" s="2749"/>
      <c r="P1817" s="2749"/>
      <c r="Q1817" s="2749"/>
      <c r="R1817" s="2749"/>
    </row>
    <row r="1818" spans="5:18">
      <c r="E1818" s="2749"/>
      <c r="F1818" s="2797"/>
      <c r="G1818" s="2749"/>
      <c r="H1818" s="2749"/>
      <c r="I1818" s="2749"/>
      <c r="J1818" s="2749"/>
      <c r="K1818" s="2749"/>
      <c r="L1818" s="2749"/>
      <c r="M1818" s="2749"/>
      <c r="N1818" s="2749"/>
      <c r="O1818" s="2749"/>
      <c r="P1818" s="2749"/>
      <c r="Q1818" s="2749"/>
      <c r="R1818" s="2749"/>
    </row>
    <row r="1819" spans="5:18">
      <c r="E1819" s="2749"/>
      <c r="F1819" s="2797"/>
      <c r="G1819" s="2749"/>
      <c r="H1819" s="2749"/>
      <c r="I1819" s="2749"/>
      <c r="J1819" s="2749"/>
      <c r="K1819" s="2749"/>
      <c r="L1819" s="2749"/>
      <c r="M1819" s="2749"/>
      <c r="N1819" s="2749"/>
      <c r="O1819" s="2749"/>
      <c r="P1819" s="2749"/>
      <c r="Q1819" s="2749"/>
      <c r="R1819" s="2749"/>
    </row>
    <row r="1820" spans="5:18">
      <c r="E1820" s="2749"/>
      <c r="F1820" s="2797"/>
      <c r="G1820" s="2749"/>
      <c r="H1820" s="2749"/>
      <c r="I1820" s="2749"/>
      <c r="J1820" s="2749"/>
      <c r="K1820" s="2749"/>
      <c r="L1820" s="2749"/>
      <c r="M1820" s="2749"/>
      <c r="N1820" s="2749"/>
      <c r="O1820" s="2749"/>
      <c r="P1820" s="2749"/>
      <c r="Q1820" s="2749"/>
      <c r="R1820" s="2749"/>
    </row>
    <row r="1821" spans="5:18">
      <c r="E1821" s="2749"/>
      <c r="F1821" s="2797"/>
      <c r="G1821" s="2749"/>
      <c r="H1821" s="2749"/>
      <c r="I1821" s="2749"/>
      <c r="J1821" s="2749"/>
      <c r="K1821" s="2749"/>
      <c r="L1821" s="2749"/>
      <c r="M1821" s="2749"/>
      <c r="N1821" s="2749"/>
      <c r="O1821" s="2749"/>
      <c r="P1821" s="2749"/>
      <c r="Q1821" s="2749"/>
      <c r="R1821" s="2749"/>
    </row>
    <row r="1822" spans="5:18">
      <c r="E1822" s="2749"/>
      <c r="F1822" s="2797"/>
      <c r="G1822" s="2749"/>
      <c r="H1822" s="2749"/>
      <c r="I1822" s="2749"/>
      <c r="J1822" s="2749"/>
      <c r="K1822" s="2749"/>
      <c r="L1822" s="2749"/>
      <c r="M1822" s="2749"/>
      <c r="N1822" s="2749"/>
      <c r="O1822" s="2749"/>
      <c r="P1822" s="2749"/>
      <c r="Q1822" s="2749"/>
      <c r="R1822" s="2749"/>
    </row>
    <row r="1823" spans="5:18">
      <c r="E1823" s="2749"/>
      <c r="F1823" s="2797"/>
      <c r="G1823" s="2749"/>
      <c r="H1823" s="2749"/>
      <c r="I1823" s="2749"/>
      <c r="J1823" s="2749"/>
      <c r="K1823" s="2749"/>
      <c r="L1823" s="2749"/>
      <c r="M1823" s="2749"/>
      <c r="N1823" s="2749"/>
      <c r="O1823" s="2749"/>
      <c r="P1823" s="2749"/>
      <c r="Q1823" s="2749"/>
      <c r="R1823" s="2749"/>
    </row>
    <row r="1824" spans="5:18">
      <c r="E1824" s="2749"/>
      <c r="F1824" s="2797"/>
      <c r="G1824" s="2749"/>
      <c r="H1824" s="2749"/>
      <c r="I1824" s="2749"/>
      <c r="J1824" s="2749"/>
      <c r="K1824" s="2749"/>
      <c r="L1824" s="2749"/>
      <c r="M1824" s="2749"/>
      <c r="N1824" s="2749"/>
      <c r="O1824" s="2749"/>
      <c r="P1824" s="2749"/>
      <c r="Q1824" s="2749"/>
      <c r="R1824" s="2749"/>
    </row>
    <row r="1825" spans="5:18">
      <c r="E1825" s="2749"/>
      <c r="F1825" s="2797"/>
      <c r="G1825" s="2749"/>
      <c r="H1825" s="2749"/>
      <c r="I1825" s="2749"/>
      <c r="J1825" s="2749"/>
      <c r="K1825" s="2749"/>
      <c r="L1825" s="2749"/>
      <c r="M1825" s="2749"/>
      <c r="N1825" s="2749"/>
      <c r="O1825" s="2749"/>
      <c r="P1825" s="2749"/>
      <c r="Q1825" s="2749"/>
      <c r="R1825" s="2749"/>
    </row>
    <row r="1826" spans="5:18">
      <c r="E1826" s="2749"/>
      <c r="F1826" s="2797"/>
      <c r="G1826" s="2749"/>
      <c r="H1826" s="2749"/>
      <c r="I1826" s="2749"/>
      <c r="J1826" s="2749"/>
      <c r="K1826" s="2749"/>
      <c r="L1826" s="2749"/>
      <c r="M1826" s="2749"/>
      <c r="N1826" s="2749"/>
      <c r="O1826" s="2749"/>
      <c r="P1826" s="2749"/>
      <c r="Q1826" s="2749"/>
      <c r="R1826" s="2749"/>
    </row>
    <row r="1827" spans="5:18">
      <c r="E1827" s="2749"/>
      <c r="F1827" s="2797"/>
      <c r="G1827" s="2749"/>
      <c r="H1827" s="2749"/>
      <c r="I1827" s="2749"/>
      <c r="J1827" s="2749"/>
      <c r="K1827" s="2749"/>
      <c r="L1827" s="2749"/>
      <c r="M1827" s="2749"/>
      <c r="N1827" s="2749"/>
      <c r="O1827" s="2749"/>
      <c r="P1827" s="2749"/>
      <c r="Q1827" s="2749"/>
      <c r="R1827" s="2749"/>
    </row>
    <row r="1828" spans="5:18">
      <c r="E1828" s="2749"/>
      <c r="F1828" s="2797"/>
      <c r="G1828" s="2749"/>
      <c r="H1828" s="2749"/>
      <c r="I1828" s="2749"/>
      <c r="J1828" s="2749"/>
      <c r="K1828" s="2749"/>
      <c r="L1828" s="2749"/>
      <c r="M1828" s="2749"/>
      <c r="N1828" s="2749"/>
      <c r="O1828" s="2749"/>
      <c r="P1828" s="2749"/>
      <c r="Q1828" s="2749"/>
      <c r="R1828" s="2749"/>
    </row>
    <row r="1829" spans="5:18">
      <c r="E1829" s="2749"/>
      <c r="F1829" s="2797"/>
      <c r="G1829" s="2749"/>
      <c r="H1829" s="2749"/>
      <c r="I1829" s="2749"/>
      <c r="J1829" s="2749"/>
      <c r="K1829" s="2749"/>
      <c r="L1829" s="2749"/>
      <c r="M1829" s="2749"/>
      <c r="N1829" s="2749"/>
      <c r="O1829" s="2749"/>
      <c r="P1829" s="2749"/>
      <c r="Q1829" s="2749"/>
      <c r="R1829" s="2749"/>
    </row>
    <row r="1830" spans="5:18">
      <c r="E1830" s="2749"/>
      <c r="F1830" s="2797"/>
      <c r="G1830" s="2749"/>
      <c r="H1830" s="2749"/>
      <c r="I1830" s="2749"/>
      <c r="J1830" s="2749"/>
      <c r="K1830" s="2749"/>
      <c r="L1830" s="2749"/>
      <c r="M1830" s="2749"/>
      <c r="N1830" s="2749"/>
      <c r="O1830" s="2749"/>
      <c r="P1830" s="2749"/>
      <c r="Q1830" s="2749"/>
      <c r="R1830" s="2749"/>
    </row>
    <row r="1831" spans="5:18">
      <c r="E1831" s="2749"/>
      <c r="F1831" s="2797"/>
      <c r="G1831" s="2749"/>
      <c r="H1831" s="2749"/>
      <c r="I1831" s="2749"/>
      <c r="J1831" s="2749"/>
      <c r="K1831" s="2749"/>
      <c r="L1831" s="2749"/>
      <c r="M1831" s="2749"/>
      <c r="N1831" s="2749"/>
      <c r="O1831" s="2749"/>
      <c r="P1831" s="2749"/>
      <c r="Q1831" s="2749"/>
      <c r="R1831" s="2749"/>
    </row>
    <row r="1832" spans="5:18">
      <c r="E1832" s="2749"/>
      <c r="F1832" s="2797"/>
      <c r="G1832" s="2749"/>
      <c r="H1832" s="2749"/>
      <c r="I1832" s="2749"/>
      <c r="J1832" s="2749"/>
      <c r="K1832" s="2749"/>
      <c r="L1832" s="2749"/>
      <c r="M1832" s="2749"/>
      <c r="N1832" s="2749"/>
      <c r="O1832" s="2749"/>
      <c r="P1832" s="2749"/>
      <c r="Q1832" s="2749"/>
      <c r="R1832" s="2749"/>
    </row>
    <row r="1833" spans="5:18">
      <c r="E1833" s="2749"/>
      <c r="F1833" s="2797"/>
      <c r="G1833" s="2749"/>
      <c r="H1833" s="2749"/>
      <c r="I1833" s="2749"/>
      <c r="J1833" s="2749"/>
      <c r="K1833" s="2749"/>
      <c r="L1833" s="2749"/>
      <c r="M1833" s="2749"/>
      <c r="N1833" s="2749"/>
      <c r="O1833" s="2749"/>
      <c r="P1833" s="2749"/>
      <c r="Q1833" s="2749"/>
      <c r="R1833" s="2749"/>
    </row>
    <row r="1834" spans="5:18">
      <c r="E1834" s="2749"/>
      <c r="F1834" s="2797"/>
      <c r="G1834" s="2749"/>
      <c r="H1834" s="2749"/>
      <c r="I1834" s="2749"/>
      <c r="J1834" s="2749"/>
      <c r="K1834" s="2749"/>
      <c r="L1834" s="2749"/>
      <c r="M1834" s="2749"/>
      <c r="N1834" s="2749"/>
      <c r="O1834" s="2749"/>
      <c r="P1834" s="2749"/>
      <c r="Q1834" s="2749"/>
      <c r="R1834" s="2749"/>
    </row>
    <row r="1835" spans="5:18">
      <c r="E1835" s="2749"/>
      <c r="F1835" s="2797"/>
      <c r="G1835" s="2749"/>
      <c r="H1835" s="2749"/>
      <c r="I1835" s="2749"/>
      <c r="J1835" s="2749"/>
      <c r="K1835" s="2749"/>
      <c r="L1835" s="2749"/>
      <c r="M1835" s="2749"/>
      <c r="N1835" s="2749"/>
      <c r="O1835" s="2749"/>
      <c r="P1835" s="2749"/>
      <c r="Q1835" s="2749"/>
      <c r="R1835" s="2749"/>
    </row>
    <row r="1836" spans="5:18">
      <c r="E1836" s="2749"/>
      <c r="F1836" s="2797"/>
      <c r="G1836" s="2749"/>
      <c r="H1836" s="2749"/>
      <c r="I1836" s="2749"/>
      <c r="J1836" s="2749"/>
      <c r="K1836" s="2749"/>
      <c r="L1836" s="2749"/>
      <c r="M1836" s="2749"/>
      <c r="N1836" s="2749"/>
      <c r="O1836" s="2749"/>
      <c r="P1836" s="2749"/>
      <c r="Q1836" s="2749"/>
      <c r="R1836" s="2749"/>
    </row>
    <row r="1837" spans="5:18">
      <c r="E1837" s="2749"/>
      <c r="F1837" s="2797"/>
      <c r="G1837" s="2749"/>
      <c r="H1837" s="2749"/>
      <c r="I1837" s="2749"/>
      <c r="J1837" s="2749"/>
      <c r="K1837" s="2749"/>
      <c r="L1837" s="2749"/>
      <c r="M1837" s="2749"/>
      <c r="N1837" s="2749"/>
      <c r="O1837" s="2749"/>
      <c r="P1837" s="2749"/>
      <c r="Q1837" s="2749"/>
      <c r="R1837" s="2749"/>
    </row>
    <row r="1838" spans="5:18">
      <c r="E1838" s="2749"/>
      <c r="F1838" s="2797"/>
      <c r="G1838" s="2749"/>
      <c r="H1838" s="2749"/>
      <c r="I1838" s="2749"/>
      <c r="J1838" s="2749"/>
      <c r="K1838" s="2749"/>
      <c r="L1838" s="2749"/>
      <c r="M1838" s="2749"/>
      <c r="N1838" s="2749"/>
      <c r="O1838" s="2749"/>
      <c r="P1838" s="2749"/>
      <c r="Q1838" s="2749"/>
      <c r="R1838" s="2749"/>
    </row>
    <row r="1839" spans="5:18">
      <c r="E1839" s="2749"/>
      <c r="F1839" s="2797"/>
      <c r="G1839" s="2749"/>
      <c r="H1839" s="2749"/>
      <c r="I1839" s="2749"/>
      <c r="J1839" s="2749"/>
      <c r="K1839" s="2749"/>
      <c r="L1839" s="2749"/>
      <c r="M1839" s="2749"/>
      <c r="N1839" s="2749"/>
      <c r="O1839" s="2749"/>
      <c r="P1839" s="2749"/>
      <c r="Q1839" s="2749"/>
      <c r="R1839" s="2749"/>
    </row>
    <row r="1840" spans="5:18">
      <c r="E1840" s="2749"/>
      <c r="F1840" s="2797"/>
      <c r="G1840" s="2749"/>
      <c r="H1840" s="2749"/>
      <c r="I1840" s="2749"/>
      <c r="J1840" s="2749"/>
      <c r="K1840" s="2749"/>
      <c r="L1840" s="2749"/>
      <c r="M1840" s="2749"/>
      <c r="N1840" s="2749"/>
      <c r="O1840" s="2749"/>
      <c r="P1840" s="2749"/>
      <c r="Q1840" s="2749"/>
      <c r="R1840" s="2749"/>
    </row>
    <row r="1841" spans="5:18">
      <c r="E1841" s="2749"/>
      <c r="F1841" s="2797"/>
      <c r="G1841" s="2749"/>
      <c r="H1841" s="2749"/>
      <c r="I1841" s="2749"/>
      <c r="J1841" s="2749"/>
      <c r="K1841" s="2749"/>
      <c r="L1841" s="2749"/>
      <c r="M1841" s="2749"/>
      <c r="N1841" s="2749"/>
      <c r="O1841" s="2749"/>
      <c r="P1841" s="2749"/>
      <c r="Q1841" s="2749"/>
      <c r="R1841" s="2749"/>
    </row>
    <row r="1842" spans="5:18">
      <c r="E1842" s="2749"/>
      <c r="F1842" s="2797"/>
      <c r="G1842" s="2749"/>
      <c r="H1842" s="2749"/>
      <c r="I1842" s="2749"/>
      <c r="J1842" s="2749"/>
      <c r="K1842" s="2749"/>
      <c r="L1842" s="2749"/>
      <c r="M1842" s="2749"/>
      <c r="N1842" s="2749"/>
      <c r="O1842" s="2749"/>
      <c r="P1842" s="2749"/>
      <c r="Q1842" s="2749"/>
      <c r="R1842" s="2749"/>
    </row>
    <row r="1843" spans="5:18">
      <c r="E1843" s="2749"/>
      <c r="F1843" s="2797"/>
      <c r="G1843" s="2749"/>
      <c r="H1843" s="2749"/>
      <c r="I1843" s="2749"/>
      <c r="J1843" s="2749"/>
      <c r="K1843" s="2749"/>
      <c r="L1843" s="2749"/>
      <c r="M1843" s="2749"/>
      <c r="N1843" s="2749"/>
      <c r="O1843" s="2749"/>
      <c r="P1843" s="2749"/>
      <c r="Q1843" s="2749"/>
      <c r="R1843" s="2749"/>
    </row>
    <row r="1844" spans="5:18">
      <c r="E1844" s="2749"/>
      <c r="F1844" s="2797"/>
      <c r="G1844" s="2749"/>
      <c r="H1844" s="2749"/>
      <c r="I1844" s="2749"/>
      <c r="J1844" s="2749"/>
      <c r="K1844" s="2749"/>
      <c r="L1844" s="2749"/>
      <c r="M1844" s="2749"/>
      <c r="N1844" s="2749"/>
      <c r="O1844" s="2749"/>
      <c r="P1844" s="2749"/>
      <c r="Q1844" s="2749"/>
      <c r="R1844" s="2749"/>
    </row>
    <row r="1845" spans="5:18">
      <c r="E1845" s="2749"/>
      <c r="F1845" s="2797"/>
      <c r="G1845" s="2749"/>
      <c r="H1845" s="2749"/>
      <c r="I1845" s="2749"/>
      <c r="J1845" s="2749"/>
      <c r="K1845" s="2749"/>
      <c r="L1845" s="2749"/>
      <c r="M1845" s="2749"/>
      <c r="N1845" s="2749"/>
      <c r="O1845" s="2749"/>
      <c r="P1845" s="2749"/>
      <c r="Q1845" s="2749"/>
      <c r="R1845" s="2749"/>
    </row>
    <row r="1846" spans="5:18">
      <c r="E1846" s="2749"/>
      <c r="F1846" s="2797"/>
      <c r="G1846" s="2749"/>
      <c r="H1846" s="2749"/>
      <c r="I1846" s="2749"/>
      <c r="J1846" s="2749"/>
      <c r="K1846" s="2749"/>
      <c r="L1846" s="2749"/>
      <c r="M1846" s="2749"/>
      <c r="N1846" s="2749"/>
      <c r="O1846" s="2749"/>
      <c r="P1846" s="2749"/>
      <c r="Q1846" s="2749"/>
      <c r="R1846" s="2749"/>
    </row>
    <row r="1847" spans="5:18">
      <c r="E1847" s="2749"/>
      <c r="F1847" s="2797"/>
      <c r="G1847" s="2749"/>
      <c r="H1847" s="2749"/>
      <c r="I1847" s="2749"/>
      <c r="J1847" s="2749"/>
      <c r="K1847" s="2749"/>
      <c r="L1847" s="2749"/>
      <c r="M1847" s="2749"/>
      <c r="N1847" s="2749"/>
      <c r="O1847" s="2749"/>
      <c r="P1847" s="2749"/>
      <c r="Q1847" s="2749"/>
      <c r="R1847" s="2749"/>
    </row>
    <row r="1848" spans="5:18">
      <c r="E1848" s="2749"/>
      <c r="F1848" s="2797"/>
      <c r="G1848" s="2749"/>
      <c r="H1848" s="2749"/>
      <c r="I1848" s="2749"/>
      <c r="J1848" s="2749"/>
      <c r="K1848" s="2749"/>
      <c r="L1848" s="2749"/>
      <c r="M1848" s="2749"/>
      <c r="N1848" s="2749"/>
      <c r="O1848" s="2749"/>
      <c r="P1848" s="2749"/>
      <c r="Q1848" s="2749"/>
      <c r="R1848" s="2749"/>
    </row>
    <row r="1849" spans="5:18">
      <c r="E1849" s="2749"/>
      <c r="F1849" s="2797"/>
      <c r="G1849" s="2749"/>
      <c r="H1849" s="2749"/>
      <c r="I1849" s="2749"/>
      <c r="J1849" s="2749"/>
      <c r="K1849" s="2749"/>
      <c r="L1849" s="2749"/>
      <c r="M1849" s="2749"/>
      <c r="N1849" s="2749"/>
      <c r="O1849" s="2749"/>
      <c r="P1849" s="2749"/>
      <c r="Q1849" s="2749"/>
      <c r="R1849" s="2749"/>
    </row>
    <row r="1850" spans="5:18">
      <c r="E1850" s="2749"/>
      <c r="F1850" s="2797"/>
      <c r="G1850" s="2749"/>
      <c r="H1850" s="2749"/>
      <c r="I1850" s="2749"/>
      <c r="J1850" s="2749"/>
      <c r="K1850" s="2749"/>
      <c r="L1850" s="2749"/>
      <c r="M1850" s="2749"/>
      <c r="N1850" s="2749"/>
      <c r="O1850" s="2749"/>
      <c r="P1850" s="2749"/>
      <c r="Q1850" s="2749"/>
      <c r="R1850" s="2749"/>
    </row>
    <row r="1851" spans="5:18">
      <c r="E1851" s="2749"/>
      <c r="F1851" s="2797"/>
      <c r="G1851" s="2749"/>
      <c r="H1851" s="2749"/>
      <c r="I1851" s="2749"/>
      <c r="J1851" s="2749"/>
      <c r="K1851" s="2749"/>
      <c r="L1851" s="2749"/>
      <c r="M1851" s="2749"/>
      <c r="N1851" s="2749"/>
      <c r="O1851" s="2749"/>
      <c r="P1851" s="2749"/>
      <c r="Q1851" s="2749"/>
      <c r="R1851" s="2749"/>
    </row>
    <row r="1852" spans="5:18">
      <c r="E1852" s="2749"/>
      <c r="F1852" s="2797"/>
      <c r="G1852" s="2749"/>
      <c r="H1852" s="2749"/>
      <c r="I1852" s="2749"/>
      <c r="J1852" s="2749"/>
      <c r="K1852" s="2749"/>
      <c r="L1852" s="2749"/>
      <c r="M1852" s="2749"/>
      <c r="N1852" s="2749"/>
      <c r="O1852" s="2749"/>
      <c r="P1852" s="2749"/>
      <c r="Q1852" s="2749"/>
      <c r="R1852" s="2749"/>
    </row>
    <row r="1853" spans="5:18">
      <c r="E1853" s="2749"/>
      <c r="F1853" s="2797"/>
      <c r="G1853" s="2749"/>
      <c r="H1853" s="2749"/>
      <c r="I1853" s="2749"/>
      <c r="J1853" s="2749"/>
      <c r="K1853" s="2749"/>
      <c r="L1853" s="2749"/>
      <c r="M1853" s="2749"/>
      <c r="N1853" s="2749"/>
      <c r="O1853" s="2749"/>
      <c r="P1853" s="2749"/>
      <c r="Q1853" s="2749"/>
      <c r="R1853" s="2749"/>
    </row>
    <row r="1854" spans="5:18">
      <c r="E1854" s="2749"/>
      <c r="F1854" s="2797"/>
      <c r="G1854" s="2749"/>
      <c r="H1854" s="2749"/>
      <c r="I1854" s="2749"/>
      <c r="J1854" s="2749"/>
      <c r="K1854" s="2749"/>
      <c r="L1854" s="2749"/>
      <c r="M1854" s="2749"/>
      <c r="N1854" s="2749"/>
      <c r="O1854" s="2749"/>
      <c r="P1854" s="2749"/>
      <c r="Q1854" s="2749"/>
      <c r="R1854" s="2749"/>
    </row>
    <row r="1855" spans="5:18">
      <c r="E1855" s="2749"/>
      <c r="F1855" s="2797"/>
      <c r="G1855" s="2749"/>
      <c r="H1855" s="2749"/>
      <c r="I1855" s="2749"/>
      <c r="J1855" s="2749"/>
      <c r="K1855" s="2749"/>
      <c r="L1855" s="2749"/>
      <c r="M1855" s="2749"/>
      <c r="N1855" s="2749"/>
      <c r="O1855" s="2749"/>
      <c r="P1855" s="2749"/>
      <c r="Q1855" s="2749"/>
      <c r="R1855" s="2749"/>
    </row>
    <row r="1856" spans="5:18">
      <c r="E1856" s="2749"/>
      <c r="F1856" s="2797"/>
      <c r="G1856" s="2749"/>
      <c r="H1856" s="2749"/>
      <c r="I1856" s="2749"/>
      <c r="J1856" s="2749"/>
      <c r="K1856" s="2749"/>
      <c r="L1856" s="2749"/>
      <c r="M1856" s="2749"/>
      <c r="N1856" s="2749"/>
      <c r="O1856" s="2749"/>
      <c r="P1856" s="2749"/>
      <c r="Q1856" s="2749"/>
      <c r="R1856" s="2749"/>
    </row>
    <row r="1857" spans="5:18">
      <c r="E1857" s="2749"/>
      <c r="F1857" s="2797"/>
      <c r="G1857" s="2749"/>
      <c r="H1857" s="2749"/>
      <c r="I1857" s="2749"/>
      <c r="J1857" s="2749"/>
      <c r="K1857" s="2749"/>
      <c r="L1857" s="2749"/>
      <c r="M1857" s="2749"/>
      <c r="N1857" s="2749"/>
      <c r="O1857" s="2749"/>
      <c r="P1857" s="2749"/>
      <c r="Q1857" s="2749"/>
      <c r="R1857" s="2749"/>
    </row>
    <row r="1858" spans="5:18">
      <c r="E1858" s="2749"/>
      <c r="F1858" s="2797"/>
      <c r="G1858" s="2749"/>
      <c r="H1858" s="2749"/>
      <c r="I1858" s="2749"/>
      <c r="J1858" s="2749"/>
      <c r="K1858" s="2749"/>
      <c r="L1858" s="2749"/>
      <c r="M1858" s="2749"/>
      <c r="N1858" s="2749"/>
      <c r="O1858" s="2749"/>
      <c r="P1858" s="2749"/>
      <c r="Q1858" s="2749"/>
      <c r="R1858" s="2749"/>
    </row>
    <row r="1859" spans="5:18">
      <c r="E1859" s="2749"/>
      <c r="F1859" s="2797"/>
      <c r="G1859" s="2749"/>
      <c r="H1859" s="2749"/>
      <c r="I1859" s="2749"/>
      <c r="J1859" s="2749"/>
      <c r="K1859" s="2749"/>
      <c r="L1859" s="2749"/>
      <c r="M1859" s="2749"/>
      <c r="N1859" s="2749"/>
      <c r="O1859" s="2749"/>
      <c r="P1859" s="2749"/>
      <c r="Q1859" s="2749"/>
      <c r="R1859" s="2749"/>
    </row>
    <row r="1860" spans="5:18">
      <c r="E1860" s="2749"/>
      <c r="F1860" s="2797"/>
      <c r="G1860" s="2749"/>
      <c r="H1860" s="2749"/>
      <c r="I1860" s="2749"/>
      <c r="J1860" s="2749"/>
      <c r="K1860" s="2749"/>
      <c r="L1860" s="2749"/>
      <c r="M1860" s="2749"/>
      <c r="N1860" s="2749"/>
      <c r="O1860" s="2749"/>
      <c r="P1860" s="2749"/>
      <c r="Q1860" s="2749"/>
      <c r="R1860" s="2749"/>
    </row>
    <row r="1861" spans="5:18">
      <c r="E1861" s="2749"/>
      <c r="F1861" s="2797"/>
      <c r="G1861" s="2749"/>
      <c r="H1861" s="2749"/>
      <c r="I1861" s="2749"/>
      <c r="J1861" s="2749"/>
      <c r="K1861" s="2749"/>
      <c r="L1861" s="2749"/>
      <c r="M1861" s="2749"/>
      <c r="N1861" s="2749"/>
      <c r="O1861" s="2749"/>
      <c r="P1861" s="2749"/>
      <c r="Q1861" s="2749"/>
      <c r="R1861" s="2749"/>
    </row>
    <row r="1862" spans="5:18">
      <c r="E1862" s="2749"/>
      <c r="F1862" s="2797"/>
      <c r="G1862" s="2749"/>
      <c r="H1862" s="2749"/>
      <c r="I1862" s="2749"/>
      <c r="J1862" s="2749"/>
      <c r="K1862" s="2749"/>
      <c r="L1862" s="2749"/>
      <c r="M1862" s="2749"/>
      <c r="N1862" s="2749"/>
      <c r="O1862" s="2749"/>
      <c r="P1862" s="2749"/>
      <c r="Q1862" s="2749"/>
      <c r="R1862" s="2749"/>
    </row>
    <row r="1863" spans="5:18">
      <c r="E1863" s="2749"/>
      <c r="F1863" s="2797"/>
      <c r="G1863" s="2749"/>
      <c r="H1863" s="2749"/>
      <c r="I1863" s="2749"/>
      <c r="J1863" s="2749"/>
      <c r="K1863" s="2749"/>
      <c r="L1863" s="2749"/>
      <c r="M1863" s="2749"/>
      <c r="N1863" s="2749"/>
      <c r="O1863" s="2749"/>
      <c r="P1863" s="2749"/>
      <c r="Q1863" s="2749"/>
      <c r="R1863" s="2749"/>
    </row>
    <row r="1864" spans="5:18">
      <c r="E1864" s="2749"/>
      <c r="F1864" s="2797"/>
      <c r="G1864" s="2749"/>
      <c r="H1864" s="2749"/>
      <c r="I1864" s="2749"/>
      <c r="J1864" s="2749"/>
      <c r="K1864" s="2749"/>
      <c r="L1864" s="2749"/>
      <c r="M1864" s="2749"/>
      <c r="N1864" s="2749"/>
      <c r="O1864" s="2749"/>
      <c r="P1864" s="2749"/>
      <c r="Q1864" s="2749"/>
      <c r="R1864" s="2749"/>
    </row>
    <row r="1865" spans="5:18">
      <c r="E1865" s="2749"/>
      <c r="F1865" s="2797"/>
      <c r="G1865" s="2749"/>
      <c r="H1865" s="2749"/>
      <c r="I1865" s="2749"/>
      <c r="J1865" s="2749"/>
      <c r="K1865" s="2749"/>
      <c r="L1865" s="2749"/>
      <c r="M1865" s="2749"/>
      <c r="N1865" s="2749"/>
      <c r="O1865" s="2749"/>
      <c r="P1865" s="2749"/>
      <c r="Q1865" s="2749"/>
      <c r="R1865" s="2749"/>
    </row>
    <row r="1866" spans="5:18">
      <c r="E1866" s="2749"/>
      <c r="F1866" s="2797"/>
      <c r="G1866" s="2749"/>
      <c r="H1866" s="2749"/>
      <c r="I1866" s="2749"/>
      <c r="J1866" s="2749"/>
      <c r="K1866" s="2749"/>
      <c r="L1866" s="2749"/>
      <c r="M1866" s="2749"/>
      <c r="N1866" s="2749"/>
      <c r="O1866" s="2749"/>
      <c r="P1866" s="2749"/>
      <c r="Q1866" s="2749"/>
      <c r="R1866" s="2749"/>
    </row>
    <row r="1867" spans="5:18">
      <c r="E1867" s="2749"/>
      <c r="F1867" s="2797"/>
      <c r="G1867" s="2749"/>
      <c r="H1867" s="2749"/>
      <c r="I1867" s="2749"/>
      <c r="J1867" s="2749"/>
      <c r="K1867" s="2749"/>
      <c r="L1867" s="2749"/>
      <c r="M1867" s="2749"/>
      <c r="N1867" s="2749"/>
      <c r="O1867" s="2749"/>
      <c r="P1867" s="2749"/>
      <c r="Q1867" s="2749"/>
      <c r="R1867" s="2749"/>
    </row>
    <row r="1868" spans="5:18">
      <c r="E1868" s="2749"/>
      <c r="F1868" s="2797"/>
      <c r="G1868" s="2749"/>
      <c r="H1868" s="2749"/>
      <c r="I1868" s="2749"/>
      <c r="J1868" s="2749"/>
      <c r="K1868" s="2749"/>
      <c r="L1868" s="2749"/>
      <c r="M1868" s="2749"/>
      <c r="N1868" s="2749"/>
      <c r="O1868" s="2749"/>
      <c r="P1868" s="2749"/>
      <c r="Q1868" s="2749"/>
      <c r="R1868" s="2749"/>
    </row>
    <row r="1869" spans="5:18">
      <c r="E1869" s="2749"/>
      <c r="F1869" s="2797"/>
      <c r="G1869" s="2749"/>
      <c r="H1869" s="2749"/>
      <c r="I1869" s="2749"/>
      <c r="J1869" s="2749"/>
      <c r="K1869" s="2749"/>
      <c r="L1869" s="2749"/>
      <c r="M1869" s="2749"/>
      <c r="N1869" s="2749"/>
      <c r="O1869" s="2749"/>
      <c r="P1869" s="2749"/>
      <c r="Q1869" s="2749"/>
      <c r="R1869" s="2749"/>
    </row>
  </sheetData>
  <mergeCells count="15">
    <mergeCell ref="P17:Q17"/>
    <mergeCell ref="P18:Q18"/>
    <mergeCell ref="B20:R22"/>
    <mergeCell ref="P11:Q11"/>
    <mergeCell ref="P12:Q12"/>
    <mergeCell ref="P13:Q13"/>
    <mergeCell ref="P14:Q14"/>
    <mergeCell ref="P15:Q15"/>
    <mergeCell ref="P16:Q16"/>
    <mergeCell ref="P10:Q10"/>
    <mergeCell ref="P5:Q5"/>
    <mergeCell ref="P6:Q6"/>
    <mergeCell ref="P7:Q7"/>
    <mergeCell ref="P8:Q8"/>
    <mergeCell ref="P9:Q9"/>
  </mergeCells>
  <hyperlinks>
    <hyperlink ref="V9" r:id="rId1"/>
    <hyperlink ref="V11" r:id="rId2"/>
    <hyperlink ref="V10" r:id="rId3"/>
    <hyperlink ref="V14" r:id="rId4"/>
    <hyperlink ref="V17" r:id="rId5"/>
    <hyperlink ref="V18" r:id="rId6"/>
    <hyperlink ref="V15" r:id="rId7"/>
    <hyperlink ref="V16" r:id="rId8"/>
    <hyperlink ref="V7" r:id="rId9"/>
    <hyperlink ref="V5" r:id="rId10"/>
    <hyperlink ref="V8" r:id="rId11"/>
    <hyperlink ref="V6" r:id="rId12"/>
    <hyperlink ref="V13" r:id="rId13"/>
    <hyperlink ref="V12" r:id="rId14"/>
  </hyperlinks>
  <pageMargins left="0.45" right="0.45" top="0.75" bottom="0.75" header="0.3" footer="0.3"/>
  <pageSetup paperSize="5" scale="97" orientation="landscape" r:id="rId15"/>
  <headerFooter>
    <oddFooter>&amp;L&amp;8&amp;Z&amp;F</oddFooter>
  </headerFooter>
  <drawing r:id="rId16"/>
</worksheet>
</file>

<file path=xl/worksheets/sheet31.xml><?xml version="1.0" encoding="utf-8"?>
<worksheet xmlns="http://schemas.openxmlformats.org/spreadsheetml/2006/main" xmlns:r="http://schemas.openxmlformats.org/officeDocument/2006/relationships">
  <sheetPr>
    <pageSetUpPr fitToPage="1"/>
  </sheetPr>
  <dimension ref="A1:I87"/>
  <sheetViews>
    <sheetView view="pageBreakPreview" zoomScaleNormal="100" zoomScaleSheetLayoutView="100" workbookViewId="0">
      <selection activeCell="A4" sqref="A4:E4"/>
    </sheetView>
  </sheetViews>
  <sheetFormatPr defaultRowHeight="12.75"/>
  <cols>
    <col min="1" max="1" width="43" style="2572" customWidth="1"/>
    <col min="2" max="2" width="0.85546875" style="2673" customWidth="1"/>
    <col min="3" max="3" width="14.5703125" style="2674" customWidth="1"/>
    <col min="4" max="4" width="9.7109375" style="2674" customWidth="1"/>
    <col min="5" max="5" width="13.42578125" style="2653" customWidth="1"/>
    <col min="6" max="256" width="9.140625" style="2572"/>
    <col min="257" max="257" width="43" style="2572" customWidth="1"/>
    <col min="258" max="258" width="0.85546875" style="2572" customWidth="1"/>
    <col min="259" max="259" width="14.5703125" style="2572" customWidth="1"/>
    <col min="260" max="260" width="9.7109375" style="2572" customWidth="1"/>
    <col min="261" max="261" width="13.42578125" style="2572" customWidth="1"/>
    <col min="262" max="512" width="9.140625" style="2572"/>
    <col min="513" max="513" width="43" style="2572" customWidth="1"/>
    <col min="514" max="514" width="0.85546875" style="2572" customWidth="1"/>
    <col min="515" max="515" width="14.5703125" style="2572" customWidth="1"/>
    <col min="516" max="516" width="9.7109375" style="2572" customWidth="1"/>
    <col min="517" max="517" width="13.42578125" style="2572" customWidth="1"/>
    <col min="518" max="768" width="9.140625" style="2572"/>
    <col min="769" max="769" width="43" style="2572" customWidth="1"/>
    <col min="770" max="770" width="0.85546875" style="2572" customWidth="1"/>
    <col min="771" max="771" width="14.5703125" style="2572" customWidth="1"/>
    <col min="772" max="772" width="9.7109375" style="2572" customWidth="1"/>
    <col min="773" max="773" width="13.42578125" style="2572" customWidth="1"/>
    <col min="774" max="1024" width="9.140625" style="2572"/>
    <col min="1025" max="1025" width="43" style="2572" customWidth="1"/>
    <col min="1026" max="1026" width="0.85546875" style="2572" customWidth="1"/>
    <col min="1027" max="1027" width="14.5703125" style="2572" customWidth="1"/>
    <col min="1028" max="1028" width="9.7109375" style="2572" customWidth="1"/>
    <col min="1029" max="1029" width="13.42578125" style="2572" customWidth="1"/>
    <col min="1030" max="1280" width="9.140625" style="2572"/>
    <col min="1281" max="1281" width="43" style="2572" customWidth="1"/>
    <col min="1282" max="1282" width="0.85546875" style="2572" customWidth="1"/>
    <col min="1283" max="1283" width="14.5703125" style="2572" customWidth="1"/>
    <col min="1284" max="1284" width="9.7109375" style="2572" customWidth="1"/>
    <col min="1285" max="1285" width="13.42578125" style="2572" customWidth="1"/>
    <col min="1286" max="1536" width="9.140625" style="2572"/>
    <col min="1537" max="1537" width="43" style="2572" customWidth="1"/>
    <col min="1538" max="1538" width="0.85546875" style="2572" customWidth="1"/>
    <col min="1539" max="1539" width="14.5703125" style="2572" customWidth="1"/>
    <col min="1540" max="1540" width="9.7109375" style="2572" customWidth="1"/>
    <col min="1541" max="1541" width="13.42578125" style="2572" customWidth="1"/>
    <col min="1542" max="1792" width="9.140625" style="2572"/>
    <col min="1793" max="1793" width="43" style="2572" customWidth="1"/>
    <col min="1794" max="1794" width="0.85546875" style="2572" customWidth="1"/>
    <col min="1795" max="1795" width="14.5703125" style="2572" customWidth="1"/>
    <col min="1796" max="1796" width="9.7109375" style="2572" customWidth="1"/>
    <col min="1797" max="1797" width="13.42578125" style="2572" customWidth="1"/>
    <col min="1798" max="2048" width="9.140625" style="2572"/>
    <col min="2049" max="2049" width="43" style="2572" customWidth="1"/>
    <col min="2050" max="2050" width="0.85546875" style="2572" customWidth="1"/>
    <col min="2051" max="2051" width="14.5703125" style="2572" customWidth="1"/>
    <col min="2052" max="2052" width="9.7109375" style="2572" customWidth="1"/>
    <col min="2053" max="2053" width="13.42578125" style="2572" customWidth="1"/>
    <col min="2054" max="2304" width="9.140625" style="2572"/>
    <col min="2305" max="2305" width="43" style="2572" customWidth="1"/>
    <col min="2306" max="2306" width="0.85546875" style="2572" customWidth="1"/>
    <col min="2307" max="2307" width="14.5703125" style="2572" customWidth="1"/>
    <col min="2308" max="2308" width="9.7109375" style="2572" customWidth="1"/>
    <col min="2309" max="2309" width="13.42578125" style="2572" customWidth="1"/>
    <col min="2310" max="2560" width="9.140625" style="2572"/>
    <col min="2561" max="2561" width="43" style="2572" customWidth="1"/>
    <col min="2562" max="2562" width="0.85546875" style="2572" customWidth="1"/>
    <col min="2563" max="2563" width="14.5703125" style="2572" customWidth="1"/>
    <col min="2564" max="2564" width="9.7109375" style="2572" customWidth="1"/>
    <col min="2565" max="2565" width="13.42578125" style="2572" customWidth="1"/>
    <col min="2566" max="2816" width="9.140625" style="2572"/>
    <col min="2817" max="2817" width="43" style="2572" customWidth="1"/>
    <col min="2818" max="2818" width="0.85546875" style="2572" customWidth="1"/>
    <col min="2819" max="2819" width="14.5703125" style="2572" customWidth="1"/>
    <col min="2820" max="2820" width="9.7109375" style="2572" customWidth="1"/>
    <col min="2821" max="2821" width="13.42578125" style="2572" customWidth="1"/>
    <col min="2822" max="3072" width="9.140625" style="2572"/>
    <col min="3073" max="3073" width="43" style="2572" customWidth="1"/>
    <col min="3074" max="3074" width="0.85546875" style="2572" customWidth="1"/>
    <col min="3075" max="3075" width="14.5703125" style="2572" customWidth="1"/>
    <col min="3076" max="3076" width="9.7109375" style="2572" customWidth="1"/>
    <col min="3077" max="3077" width="13.42578125" style="2572" customWidth="1"/>
    <col min="3078" max="3328" width="9.140625" style="2572"/>
    <col min="3329" max="3329" width="43" style="2572" customWidth="1"/>
    <col min="3330" max="3330" width="0.85546875" style="2572" customWidth="1"/>
    <col min="3331" max="3331" width="14.5703125" style="2572" customWidth="1"/>
    <col min="3332" max="3332" width="9.7109375" style="2572" customWidth="1"/>
    <col min="3333" max="3333" width="13.42578125" style="2572" customWidth="1"/>
    <col min="3334" max="3584" width="9.140625" style="2572"/>
    <col min="3585" max="3585" width="43" style="2572" customWidth="1"/>
    <col min="3586" max="3586" width="0.85546875" style="2572" customWidth="1"/>
    <col min="3587" max="3587" width="14.5703125" style="2572" customWidth="1"/>
    <col min="3588" max="3588" width="9.7109375" style="2572" customWidth="1"/>
    <col min="3589" max="3589" width="13.42578125" style="2572" customWidth="1"/>
    <col min="3590" max="3840" width="9.140625" style="2572"/>
    <col min="3841" max="3841" width="43" style="2572" customWidth="1"/>
    <col min="3842" max="3842" width="0.85546875" style="2572" customWidth="1"/>
    <col min="3843" max="3843" width="14.5703125" style="2572" customWidth="1"/>
    <col min="3844" max="3844" width="9.7109375" style="2572" customWidth="1"/>
    <col min="3845" max="3845" width="13.42578125" style="2572" customWidth="1"/>
    <col min="3846" max="4096" width="9.140625" style="2572"/>
    <col min="4097" max="4097" width="43" style="2572" customWidth="1"/>
    <col min="4098" max="4098" width="0.85546875" style="2572" customWidth="1"/>
    <col min="4099" max="4099" width="14.5703125" style="2572" customWidth="1"/>
    <col min="4100" max="4100" width="9.7109375" style="2572" customWidth="1"/>
    <col min="4101" max="4101" width="13.42578125" style="2572" customWidth="1"/>
    <col min="4102" max="4352" width="9.140625" style="2572"/>
    <col min="4353" max="4353" width="43" style="2572" customWidth="1"/>
    <col min="4354" max="4354" width="0.85546875" style="2572" customWidth="1"/>
    <col min="4355" max="4355" width="14.5703125" style="2572" customWidth="1"/>
    <col min="4356" max="4356" width="9.7109375" style="2572" customWidth="1"/>
    <col min="4357" max="4357" width="13.42578125" style="2572" customWidth="1"/>
    <col min="4358" max="4608" width="9.140625" style="2572"/>
    <col min="4609" max="4609" width="43" style="2572" customWidth="1"/>
    <col min="4610" max="4610" width="0.85546875" style="2572" customWidth="1"/>
    <col min="4611" max="4611" width="14.5703125" style="2572" customWidth="1"/>
    <col min="4612" max="4612" width="9.7109375" style="2572" customWidth="1"/>
    <col min="4613" max="4613" width="13.42578125" style="2572" customWidth="1"/>
    <col min="4614" max="4864" width="9.140625" style="2572"/>
    <col min="4865" max="4865" width="43" style="2572" customWidth="1"/>
    <col min="4866" max="4866" width="0.85546875" style="2572" customWidth="1"/>
    <col min="4867" max="4867" width="14.5703125" style="2572" customWidth="1"/>
    <col min="4868" max="4868" width="9.7109375" style="2572" customWidth="1"/>
    <col min="4869" max="4869" width="13.42578125" style="2572" customWidth="1"/>
    <col min="4870" max="5120" width="9.140625" style="2572"/>
    <col min="5121" max="5121" width="43" style="2572" customWidth="1"/>
    <col min="5122" max="5122" width="0.85546875" style="2572" customWidth="1"/>
    <col min="5123" max="5123" width="14.5703125" style="2572" customWidth="1"/>
    <col min="5124" max="5124" width="9.7109375" style="2572" customWidth="1"/>
    <col min="5125" max="5125" width="13.42578125" style="2572" customWidth="1"/>
    <col min="5126" max="5376" width="9.140625" style="2572"/>
    <col min="5377" max="5377" width="43" style="2572" customWidth="1"/>
    <col min="5378" max="5378" width="0.85546875" style="2572" customWidth="1"/>
    <col min="5379" max="5379" width="14.5703125" style="2572" customWidth="1"/>
    <col min="5380" max="5380" width="9.7109375" style="2572" customWidth="1"/>
    <col min="5381" max="5381" width="13.42578125" style="2572" customWidth="1"/>
    <col min="5382" max="5632" width="9.140625" style="2572"/>
    <col min="5633" max="5633" width="43" style="2572" customWidth="1"/>
    <col min="5634" max="5634" width="0.85546875" style="2572" customWidth="1"/>
    <col min="5635" max="5635" width="14.5703125" style="2572" customWidth="1"/>
    <col min="5636" max="5636" width="9.7109375" style="2572" customWidth="1"/>
    <col min="5637" max="5637" width="13.42578125" style="2572" customWidth="1"/>
    <col min="5638" max="5888" width="9.140625" style="2572"/>
    <col min="5889" max="5889" width="43" style="2572" customWidth="1"/>
    <col min="5890" max="5890" width="0.85546875" style="2572" customWidth="1"/>
    <col min="5891" max="5891" width="14.5703125" style="2572" customWidth="1"/>
    <col min="5892" max="5892" width="9.7109375" style="2572" customWidth="1"/>
    <col min="5893" max="5893" width="13.42578125" style="2572" customWidth="1"/>
    <col min="5894" max="6144" width="9.140625" style="2572"/>
    <col min="6145" max="6145" width="43" style="2572" customWidth="1"/>
    <col min="6146" max="6146" width="0.85546875" style="2572" customWidth="1"/>
    <col min="6147" max="6147" width="14.5703125" style="2572" customWidth="1"/>
    <col min="6148" max="6148" width="9.7109375" style="2572" customWidth="1"/>
    <col min="6149" max="6149" width="13.42578125" style="2572" customWidth="1"/>
    <col min="6150" max="6400" width="9.140625" style="2572"/>
    <col min="6401" max="6401" width="43" style="2572" customWidth="1"/>
    <col min="6402" max="6402" width="0.85546875" style="2572" customWidth="1"/>
    <col min="6403" max="6403" width="14.5703125" style="2572" customWidth="1"/>
    <col min="6404" max="6404" width="9.7109375" style="2572" customWidth="1"/>
    <col min="6405" max="6405" width="13.42578125" style="2572" customWidth="1"/>
    <col min="6406" max="6656" width="9.140625" style="2572"/>
    <col min="6657" max="6657" width="43" style="2572" customWidth="1"/>
    <col min="6658" max="6658" width="0.85546875" style="2572" customWidth="1"/>
    <col min="6659" max="6659" width="14.5703125" style="2572" customWidth="1"/>
    <col min="6660" max="6660" width="9.7109375" style="2572" customWidth="1"/>
    <col min="6661" max="6661" width="13.42578125" style="2572" customWidth="1"/>
    <col min="6662" max="6912" width="9.140625" style="2572"/>
    <col min="6913" max="6913" width="43" style="2572" customWidth="1"/>
    <col min="6914" max="6914" width="0.85546875" style="2572" customWidth="1"/>
    <col min="6915" max="6915" width="14.5703125" style="2572" customWidth="1"/>
    <col min="6916" max="6916" width="9.7109375" style="2572" customWidth="1"/>
    <col min="6917" max="6917" width="13.42578125" style="2572" customWidth="1"/>
    <col min="6918" max="7168" width="9.140625" style="2572"/>
    <col min="7169" max="7169" width="43" style="2572" customWidth="1"/>
    <col min="7170" max="7170" width="0.85546875" style="2572" customWidth="1"/>
    <col min="7171" max="7171" width="14.5703125" style="2572" customWidth="1"/>
    <col min="7172" max="7172" width="9.7109375" style="2572" customWidth="1"/>
    <col min="7173" max="7173" width="13.42578125" style="2572" customWidth="1"/>
    <col min="7174" max="7424" width="9.140625" style="2572"/>
    <col min="7425" max="7425" width="43" style="2572" customWidth="1"/>
    <col min="7426" max="7426" width="0.85546875" style="2572" customWidth="1"/>
    <col min="7427" max="7427" width="14.5703125" style="2572" customWidth="1"/>
    <col min="7428" max="7428" width="9.7109375" style="2572" customWidth="1"/>
    <col min="7429" max="7429" width="13.42578125" style="2572" customWidth="1"/>
    <col min="7430" max="7680" width="9.140625" style="2572"/>
    <col min="7681" max="7681" width="43" style="2572" customWidth="1"/>
    <col min="7682" max="7682" width="0.85546875" style="2572" customWidth="1"/>
    <col min="7683" max="7683" width="14.5703125" style="2572" customWidth="1"/>
    <col min="7684" max="7684" width="9.7109375" style="2572" customWidth="1"/>
    <col min="7685" max="7685" width="13.42578125" style="2572" customWidth="1"/>
    <col min="7686" max="7936" width="9.140625" style="2572"/>
    <col min="7937" max="7937" width="43" style="2572" customWidth="1"/>
    <col min="7938" max="7938" width="0.85546875" style="2572" customWidth="1"/>
    <col min="7939" max="7939" width="14.5703125" style="2572" customWidth="1"/>
    <col min="7940" max="7940" width="9.7109375" style="2572" customWidth="1"/>
    <col min="7941" max="7941" width="13.42578125" style="2572" customWidth="1"/>
    <col min="7942" max="8192" width="9.140625" style="2572"/>
    <col min="8193" max="8193" width="43" style="2572" customWidth="1"/>
    <col min="8194" max="8194" width="0.85546875" style="2572" customWidth="1"/>
    <col min="8195" max="8195" width="14.5703125" style="2572" customWidth="1"/>
    <col min="8196" max="8196" width="9.7109375" style="2572" customWidth="1"/>
    <col min="8197" max="8197" width="13.42578125" style="2572" customWidth="1"/>
    <col min="8198" max="8448" width="9.140625" style="2572"/>
    <col min="8449" max="8449" width="43" style="2572" customWidth="1"/>
    <col min="8450" max="8450" width="0.85546875" style="2572" customWidth="1"/>
    <col min="8451" max="8451" width="14.5703125" style="2572" customWidth="1"/>
    <col min="8452" max="8452" width="9.7109375" style="2572" customWidth="1"/>
    <col min="8453" max="8453" width="13.42578125" style="2572" customWidth="1"/>
    <col min="8454" max="8704" width="9.140625" style="2572"/>
    <col min="8705" max="8705" width="43" style="2572" customWidth="1"/>
    <col min="8706" max="8706" width="0.85546875" style="2572" customWidth="1"/>
    <col min="8707" max="8707" width="14.5703125" style="2572" customWidth="1"/>
    <col min="8708" max="8708" width="9.7109375" style="2572" customWidth="1"/>
    <col min="8709" max="8709" width="13.42578125" style="2572" customWidth="1"/>
    <col min="8710" max="8960" width="9.140625" style="2572"/>
    <col min="8961" max="8961" width="43" style="2572" customWidth="1"/>
    <col min="8962" max="8962" width="0.85546875" style="2572" customWidth="1"/>
    <col min="8963" max="8963" width="14.5703125" style="2572" customWidth="1"/>
    <col min="8964" max="8964" width="9.7109375" style="2572" customWidth="1"/>
    <col min="8965" max="8965" width="13.42578125" style="2572" customWidth="1"/>
    <col min="8966" max="9216" width="9.140625" style="2572"/>
    <col min="9217" max="9217" width="43" style="2572" customWidth="1"/>
    <col min="9218" max="9218" width="0.85546875" style="2572" customWidth="1"/>
    <col min="9219" max="9219" width="14.5703125" style="2572" customWidth="1"/>
    <col min="9220" max="9220" width="9.7109375" style="2572" customWidth="1"/>
    <col min="9221" max="9221" width="13.42578125" style="2572" customWidth="1"/>
    <col min="9222" max="9472" width="9.140625" style="2572"/>
    <col min="9473" max="9473" width="43" style="2572" customWidth="1"/>
    <col min="9474" max="9474" width="0.85546875" style="2572" customWidth="1"/>
    <col min="9475" max="9475" width="14.5703125" style="2572" customWidth="1"/>
    <col min="9476" max="9476" width="9.7109375" style="2572" customWidth="1"/>
    <col min="9477" max="9477" width="13.42578125" style="2572" customWidth="1"/>
    <col min="9478" max="9728" width="9.140625" style="2572"/>
    <col min="9729" max="9729" width="43" style="2572" customWidth="1"/>
    <col min="9730" max="9730" width="0.85546875" style="2572" customWidth="1"/>
    <col min="9731" max="9731" width="14.5703125" style="2572" customWidth="1"/>
    <col min="9732" max="9732" width="9.7109375" style="2572" customWidth="1"/>
    <col min="9733" max="9733" width="13.42578125" style="2572" customWidth="1"/>
    <col min="9734" max="9984" width="9.140625" style="2572"/>
    <col min="9985" max="9985" width="43" style="2572" customWidth="1"/>
    <col min="9986" max="9986" width="0.85546875" style="2572" customWidth="1"/>
    <col min="9987" max="9987" width="14.5703125" style="2572" customWidth="1"/>
    <col min="9988" max="9988" width="9.7109375" style="2572" customWidth="1"/>
    <col min="9989" max="9989" width="13.42578125" style="2572" customWidth="1"/>
    <col min="9990" max="10240" width="9.140625" style="2572"/>
    <col min="10241" max="10241" width="43" style="2572" customWidth="1"/>
    <col min="10242" max="10242" width="0.85546875" style="2572" customWidth="1"/>
    <col min="10243" max="10243" width="14.5703125" style="2572" customWidth="1"/>
    <col min="10244" max="10244" width="9.7109375" style="2572" customWidth="1"/>
    <col min="10245" max="10245" width="13.42578125" style="2572" customWidth="1"/>
    <col min="10246" max="10496" width="9.140625" style="2572"/>
    <col min="10497" max="10497" width="43" style="2572" customWidth="1"/>
    <col min="10498" max="10498" width="0.85546875" style="2572" customWidth="1"/>
    <col min="10499" max="10499" width="14.5703125" style="2572" customWidth="1"/>
    <col min="10500" max="10500" width="9.7109375" style="2572" customWidth="1"/>
    <col min="10501" max="10501" width="13.42578125" style="2572" customWidth="1"/>
    <col min="10502" max="10752" width="9.140625" style="2572"/>
    <col min="10753" max="10753" width="43" style="2572" customWidth="1"/>
    <col min="10754" max="10754" width="0.85546875" style="2572" customWidth="1"/>
    <col min="10755" max="10755" width="14.5703125" style="2572" customWidth="1"/>
    <col min="10756" max="10756" width="9.7109375" style="2572" customWidth="1"/>
    <col min="10757" max="10757" width="13.42578125" style="2572" customWidth="1"/>
    <col min="10758" max="11008" width="9.140625" style="2572"/>
    <col min="11009" max="11009" width="43" style="2572" customWidth="1"/>
    <col min="11010" max="11010" width="0.85546875" style="2572" customWidth="1"/>
    <col min="11011" max="11011" width="14.5703125" style="2572" customWidth="1"/>
    <col min="11012" max="11012" width="9.7109375" style="2572" customWidth="1"/>
    <col min="11013" max="11013" width="13.42578125" style="2572" customWidth="1"/>
    <col min="11014" max="11264" width="9.140625" style="2572"/>
    <col min="11265" max="11265" width="43" style="2572" customWidth="1"/>
    <col min="11266" max="11266" width="0.85546875" style="2572" customWidth="1"/>
    <col min="11267" max="11267" width="14.5703125" style="2572" customWidth="1"/>
    <col min="11268" max="11268" width="9.7109375" style="2572" customWidth="1"/>
    <col min="11269" max="11269" width="13.42578125" style="2572" customWidth="1"/>
    <col min="11270" max="11520" width="9.140625" style="2572"/>
    <col min="11521" max="11521" width="43" style="2572" customWidth="1"/>
    <col min="11522" max="11522" width="0.85546875" style="2572" customWidth="1"/>
    <col min="11523" max="11523" width="14.5703125" style="2572" customWidth="1"/>
    <col min="11524" max="11524" width="9.7109375" style="2572" customWidth="1"/>
    <col min="11525" max="11525" width="13.42578125" style="2572" customWidth="1"/>
    <col min="11526" max="11776" width="9.140625" style="2572"/>
    <col min="11777" max="11777" width="43" style="2572" customWidth="1"/>
    <col min="11778" max="11778" width="0.85546875" style="2572" customWidth="1"/>
    <col min="11779" max="11779" width="14.5703125" style="2572" customWidth="1"/>
    <col min="11780" max="11780" width="9.7109375" style="2572" customWidth="1"/>
    <col min="11781" max="11781" width="13.42578125" style="2572" customWidth="1"/>
    <col min="11782" max="12032" width="9.140625" style="2572"/>
    <col min="12033" max="12033" width="43" style="2572" customWidth="1"/>
    <col min="12034" max="12034" width="0.85546875" style="2572" customWidth="1"/>
    <col min="12035" max="12035" width="14.5703125" style="2572" customWidth="1"/>
    <col min="12036" max="12036" width="9.7109375" style="2572" customWidth="1"/>
    <col min="12037" max="12037" width="13.42578125" style="2572" customWidth="1"/>
    <col min="12038" max="12288" width="9.140625" style="2572"/>
    <col min="12289" max="12289" width="43" style="2572" customWidth="1"/>
    <col min="12290" max="12290" width="0.85546875" style="2572" customWidth="1"/>
    <col min="12291" max="12291" width="14.5703125" style="2572" customWidth="1"/>
    <col min="12292" max="12292" width="9.7109375" style="2572" customWidth="1"/>
    <col min="12293" max="12293" width="13.42578125" style="2572" customWidth="1"/>
    <col min="12294" max="12544" width="9.140625" style="2572"/>
    <col min="12545" max="12545" width="43" style="2572" customWidth="1"/>
    <col min="12546" max="12546" width="0.85546875" style="2572" customWidth="1"/>
    <col min="12547" max="12547" width="14.5703125" style="2572" customWidth="1"/>
    <col min="12548" max="12548" width="9.7109375" style="2572" customWidth="1"/>
    <col min="12549" max="12549" width="13.42578125" style="2572" customWidth="1"/>
    <col min="12550" max="12800" width="9.140625" style="2572"/>
    <col min="12801" max="12801" width="43" style="2572" customWidth="1"/>
    <col min="12802" max="12802" width="0.85546875" style="2572" customWidth="1"/>
    <col min="12803" max="12803" width="14.5703125" style="2572" customWidth="1"/>
    <col min="12804" max="12804" width="9.7109375" style="2572" customWidth="1"/>
    <col min="12805" max="12805" width="13.42578125" style="2572" customWidth="1"/>
    <col min="12806" max="13056" width="9.140625" style="2572"/>
    <col min="13057" max="13057" width="43" style="2572" customWidth="1"/>
    <col min="13058" max="13058" width="0.85546875" style="2572" customWidth="1"/>
    <col min="13059" max="13059" width="14.5703125" style="2572" customWidth="1"/>
    <col min="13060" max="13060" width="9.7109375" style="2572" customWidth="1"/>
    <col min="13061" max="13061" width="13.42578125" style="2572" customWidth="1"/>
    <col min="13062" max="13312" width="9.140625" style="2572"/>
    <col min="13313" max="13313" width="43" style="2572" customWidth="1"/>
    <col min="13314" max="13314" width="0.85546875" style="2572" customWidth="1"/>
    <col min="13315" max="13315" width="14.5703125" style="2572" customWidth="1"/>
    <col min="13316" max="13316" width="9.7109375" style="2572" customWidth="1"/>
    <col min="13317" max="13317" width="13.42578125" style="2572" customWidth="1"/>
    <col min="13318" max="13568" width="9.140625" style="2572"/>
    <col min="13569" max="13569" width="43" style="2572" customWidth="1"/>
    <col min="13570" max="13570" width="0.85546875" style="2572" customWidth="1"/>
    <col min="13571" max="13571" width="14.5703125" style="2572" customWidth="1"/>
    <col min="13572" max="13572" width="9.7109375" style="2572" customWidth="1"/>
    <col min="13573" max="13573" width="13.42578125" style="2572" customWidth="1"/>
    <col min="13574" max="13824" width="9.140625" style="2572"/>
    <col min="13825" max="13825" width="43" style="2572" customWidth="1"/>
    <col min="13826" max="13826" width="0.85546875" style="2572" customWidth="1"/>
    <col min="13827" max="13827" width="14.5703125" style="2572" customWidth="1"/>
    <col min="13828" max="13828" width="9.7109375" style="2572" customWidth="1"/>
    <col min="13829" max="13829" width="13.42578125" style="2572" customWidth="1"/>
    <col min="13830" max="14080" width="9.140625" style="2572"/>
    <col min="14081" max="14081" width="43" style="2572" customWidth="1"/>
    <col min="14082" max="14082" width="0.85546875" style="2572" customWidth="1"/>
    <col min="14083" max="14083" width="14.5703125" style="2572" customWidth="1"/>
    <col min="14084" max="14084" width="9.7109375" style="2572" customWidth="1"/>
    <col min="14085" max="14085" width="13.42578125" style="2572" customWidth="1"/>
    <col min="14086" max="14336" width="9.140625" style="2572"/>
    <col min="14337" max="14337" width="43" style="2572" customWidth="1"/>
    <col min="14338" max="14338" width="0.85546875" style="2572" customWidth="1"/>
    <col min="14339" max="14339" width="14.5703125" style="2572" customWidth="1"/>
    <col min="14340" max="14340" width="9.7109375" style="2572" customWidth="1"/>
    <col min="14341" max="14341" width="13.42578125" style="2572" customWidth="1"/>
    <col min="14342" max="14592" width="9.140625" style="2572"/>
    <col min="14593" max="14593" width="43" style="2572" customWidth="1"/>
    <col min="14594" max="14594" width="0.85546875" style="2572" customWidth="1"/>
    <col min="14595" max="14595" width="14.5703125" style="2572" customWidth="1"/>
    <col min="14596" max="14596" width="9.7109375" style="2572" customWidth="1"/>
    <col min="14597" max="14597" width="13.42578125" style="2572" customWidth="1"/>
    <col min="14598" max="14848" width="9.140625" style="2572"/>
    <col min="14849" max="14849" width="43" style="2572" customWidth="1"/>
    <col min="14850" max="14850" width="0.85546875" style="2572" customWidth="1"/>
    <col min="14851" max="14851" width="14.5703125" style="2572" customWidth="1"/>
    <col min="14852" max="14852" width="9.7109375" style="2572" customWidth="1"/>
    <col min="14853" max="14853" width="13.42578125" style="2572" customWidth="1"/>
    <col min="14854" max="15104" width="9.140625" style="2572"/>
    <col min="15105" max="15105" width="43" style="2572" customWidth="1"/>
    <col min="15106" max="15106" width="0.85546875" style="2572" customWidth="1"/>
    <col min="15107" max="15107" width="14.5703125" style="2572" customWidth="1"/>
    <col min="15108" max="15108" width="9.7109375" style="2572" customWidth="1"/>
    <col min="15109" max="15109" width="13.42578125" style="2572" customWidth="1"/>
    <col min="15110" max="15360" width="9.140625" style="2572"/>
    <col min="15361" max="15361" width="43" style="2572" customWidth="1"/>
    <col min="15362" max="15362" width="0.85546875" style="2572" customWidth="1"/>
    <col min="15363" max="15363" width="14.5703125" style="2572" customWidth="1"/>
    <col min="15364" max="15364" width="9.7109375" style="2572" customWidth="1"/>
    <col min="15365" max="15365" width="13.42578125" style="2572" customWidth="1"/>
    <col min="15366" max="15616" width="9.140625" style="2572"/>
    <col min="15617" max="15617" width="43" style="2572" customWidth="1"/>
    <col min="15618" max="15618" width="0.85546875" style="2572" customWidth="1"/>
    <col min="15619" max="15619" width="14.5703125" style="2572" customWidth="1"/>
    <col min="15620" max="15620" width="9.7109375" style="2572" customWidth="1"/>
    <col min="15621" max="15621" width="13.42578125" style="2572" customWidth="1"/>
    <col min="15622" max="15872" width="9.140625" style="2572"/>
    <col min="15873" max="15873" width="43" style="2572" customWidth="1"/>
    <col min="15874" max="15874" width="0.85546875" style="2572" customWidth="1"/>
    <col min="15875" max="15875" width="14.5703125" style="2572" customWidth="1"/>
    <col min="15876" max="15876" width="9.7109375" style="2572" customWidth="1"/>
    <col min="15877" max="15877" width="13.42578125" style="2572" customWidth="1"/>
    <col min="15878" max="16128" width="9.140625" style="2572"/>
    <col min="16129" max="16129" width="43" style="2572" customWidth="1"/>
    <col min="16130" max="16130" width="0.85546875" style="2572" customWidth="1"/>
    <col min="16131" max="16131" width="14.5703125" style="2572" customWidth="1"/>
    <col min="16132" max="16132" width="9.7109375" style="2572" customWidth="1"/>
    <col min="16133" max="16133" width="13.42578125" style="2572" customWidth="1"/>
    <col min="16134" max="16384" width="9.140625" style="2572"/>
  </cols>
  <sheetData>
    <row r="1" spans="1:9">
      <c r="A1" s="2669" t="s">
        <v>63</v>
      </c>
      <c r="B1" s="2573"/>
      <c r="C1" s="2573"/>
      <c r="D1" s="2573"/>
      <c r="E1" s="2652"/>
    </row>
    <row r="2" spans="1:9">
      <c r="A2" s="2670" t="s">
        <v>5325</v>
      </c>
      <c r="B2" s="2573"/>
      <c r="C2" s="2573"/>
      <c r="D2" s="2573"/>
      <c r="E2" s="2652"/>
    </row>
    <row r="3" spans="1:9">
      <c r="A3" s="2671" t="s">
        <v>5326</v>
      </c>
      <c r="B3" s="2672"/>
      <c r="C3" s="2672"/>
      <c r="D3" s="2672"/>
      <c r="E3" s="2652"/>
    </row>
    <row r="4" spans="1:9">
      <c r="A4" s="3232" t="s">
        <v>6653</v>
      </c>
      <c r="B4" s="3232"/>
      <c r="C4" s="3232"/>
      <c r="D4" s="3232"/>
      <c r="E4" s="3232"/>
    </row>
    <row r="6" spans="1:9">
      <c r="A6" s="48"/>
      <c r="B6" s="2675"/>
      <c r="C6" s="3230" t="s">
        <v>1241</v>
      </c>
      <c r="D6" s="3231"/>
      <c r="E6" s="3231"/>
    </row>
    <row r="7" spans="1:9" ht="25.5" customHeight="1" thickBot="1">
      <c r="A7" s="2676" t="s">
        <v>827</v>
      </c>
      <c r="B7" s="2675"/>
      <c r="C7" s="2677" t="s">
        <v>5327</v>
      </c>
      <c r="D7" s="2678" t="s">
        <v>5328</v>
      </c>
      <c r="E7" s="2654" t="s">
        <v>6620</v>
      </c>
    </row>
    <row r="8" spans="1:9">
      <c r="A8" s="2679" t="s">
        <v>5329</v>
      </c>
      <c r="B8" s="2680"/>
      <c r="C8" s="2681">
        <v>13.99</v>
      </c>
      <c r="D8" s="2682">
        <v>17.489999999999998</v>
      </c>
      <c r="E8" s="2655" t="s">
        <v>6621</v>
      </c>
      <c r="I8" s="2683"/>
    </row>
    <row r="9" spans="1:9">
      <c r="A9" s="2684" t="s">
        <v>829</v>
      </c>
      <c r="B9" s="2685"/>
      <c r="C9" s="2686">
        <v>13.29</v>
      </c>
      <c r="D9" s="2687">
        <v>17.489999999999998</v>
      </c>
      <c r="E9" s="2656" t="s">
        <v>6622</v>
      </c>
      <c r="G9" s="2349"/>
      <c r="I9" s="2688"/>
    </row>
    <row r="10" spans="1:9">
      <c r="A10" s="2684" t="s">
        <v>830</v>
      </c>
      <c r="B10" s="2685"/>
      <c r="C10" s="2686">
        <v>16.79</v>
      </c>
      <c r="D10" s="2687">
        <v>16.79</v>
      </c>
      <c r="E10" s="2656" t="s">
        <v>6623</v>
      </c>
    </row>
    <row r="11" spans="1:9">
      <c r="A11" s="2684" t="s">
        <v>831</v>
      </c>
      <c r="B11" s="2685"/>
      <c r="C11" s="2686">
        <v>15.39</v>
      </c>
      <c r="D11" s="2687">
        <v>15.39</v>
      </c>
      <c r="E11" s="2656" t="s">
        <v>6624</v>
      </c>
    </row>
    <row r="12" spans="1:9" ht="16.5" customHeight="1">
      <c r="A12" s="2689" t="s">
        <v>6650</v>
      </c>
      <c r="B12" s="2685"/>
      <c r="C12" s="2690">
        <v>21.74</v>
      </c>
      <c r="D12" s="2691">
        <v>24.74</v>
      </c>
      <c r="E12" s="2657" t="s">
        <v>6625</v>
      </c>
    </row>
    <row r="13" spans="1:9" ht="24.75" customHeight="1">
      <c r="A13" s="2689" t="s">
        <v>6651</v>
      </c>
      <c r="B13" s="2685"/>
      <c r="C13" s="2690">
        <v>16.5</v>
      </c>
      <c r="D13" s="2691"/>
      <c r="E13" s="2657" t="s">
        <v>6626</v>
      </c>
    </row>
    <row r="14" spans="1:9">
      <c r="A14" s="2684" t="s">
        <v>832</v>
      </c>
      <c r="B14" s="2685"/>
      <c r="C14" s="2686">
        <v>15.39</v>
      </c>
      <c r="D14" s="2687">
        <v>15.39</v>
      </c>
      <c r="E14" s="2656" t="s">
        <v>6627</v>
      </c>
    </row>
    <row r="15" spans="1:9">
      <c r="A15" s="2684" t="s">
        <v>833</v>
      </c>
      <c r="B15" s="2685"/>
      <c r="C15" s="2686">
        <v>16.79</v>
      </c>
      <c r="D15" s="2687">
        <v>16.79</v>
      </c>
      <c r="E15" s="2656" t="s">
        <v>6628</v>
      </c>
    </row>
    <row r="16" spans="1:9">
      <c r="A16" s="2684" t="s">
        <v>834</v>
      </c>
      <c r="B16" s="2685"/>
      <c r="C16" s="2692">
        <v>18.89</v>
      </c>
      <c r="D16" s="2687">
        <v>18.690000000000001</v>
      </c>
      <c r="E16" s="2656" t="s">
        <v>6629</v>
      </c>
    </row>
    <row r="17" spans="1:5">
      <c r="A17" s="2684" t="s">
        <v>835</v>
      </c>
      <c r="B17" s="2685"/>
      <c r="C17" s="2693">
        <v>13.99</v>
      </c>
      <c r="D17" s="2687">
        <v>13.99</v>
      </c>
      <c r="E17" s="2656" t="s">
        <v>6630</v>
      </c>
    </row>
    <row r="18" spans="1:5">
      <c r="A18" s="2684" t="s">
        <v>836</v>
      </c>
      <c r="B18" s="2685"/>
      <c r="C18" s="2693">
        <v>19.59</v>
      </c>
      <c r="D18" s="2687">
        <v>19.59</v>
      </c>
      <c r="E18" s="2656" t="s">
        <v>6631</v>
      </c>
    </row>
    <row r="19" spans="1:5">
      <c r="A19" s="2684" t="s">
        <v>837</v>
      </c>
      <c r="B19" s="2685"/>
      <c r="C19" s="2693">
        <v>23.09</v>
      </c>
      <c r="D19" s="2687">
        <v>23.09</v>
      </c>
      <c r="E19" s="2656" t="s">
        <v>6632</v>
      </c>
    </row>
    <row r="20" spans="1:5">
      <c r="A20" s="2694" t="s">
        <v>838</v>
      </c>
      <c r="B20" s="2685"/>
      <c r="C20" s="2693">
        <v>30.79</v>
      </c>
      <c r="D20" s="2687">
        <v>30.79</v>
      </c>
      <c r="E20" s="2656" t="s">
        <v>6633</v>
      </c>
    </row>
    <row r="21" spans="1:5" ht="13.5" thickBot="1">
      <c r="A21" s="2695"/>
      <c r="B21" s="2696"/>
      <c r="C21" s="2696"/>
      <c r="D21" s="2696"/>
      <c r="E21" s="2658"/>
    </row>
    <row r="22" spans="1:5">
      <c r="A22" s="2697" t="s">
        <v>5330</v>
      </c>
      <c r="B22" s="2675"/>
      <c r="C22" s="2698" t="s">
        <v>5331</v>
      </c>
      <c r="D22" s="2699" t="s">
        <v>5332</v>
      </c>
      <c r="E22" s="2659" t="s">
        <v>6634</v>
      </c>
    </row>
    <row r="23" spans="1:5">
      <c r="A23" s="2700" t="s">
        <v>839</v>
      </c>
      <c r="B23" s="2675"/>
      <c r="C23" s="2701"/>
      <c r="D23" s="2702"/>
      <c r="E23" s="2660"/>
    </row>
    <row r="24" spans="1:5">
      <c r="A24" s="2684" t="s">
        <v>840</v>
      </c>
      <c r="B24" s="2685"/>
      <c r="C24" s="2693">
        <v>16.79</v>
      </c>
      <c r="D24" s="2703">
        <v>22.39</v>
      </c>
      <c r="E24" s="2661" t="s">
        <v>6635</v>
      </c>
    </row>
    <row r="25" spans="1:5">
      <c r="A25" s="2684" t="s">
        <v>6652</v>
      </c>
      <c r="B25" s="2685"/>
      <c r="C25" s="2693">
        <v>23.09</v>
      </c>
      <c r="D25" s="2703">
        <v>23.09</v>
      </c>
      <c r="E25" s="2661" t="s">
        <v>6636</v>
      </c>
    </row>
    <row r="26" spans="1:5">
      <c r="A26" s="2684" t="s">
        <v>841</v>
      </c>
      <c r="B26" s="2685"/>
      <c r="C26" s="2690" t="s">
        <v>363</v>
      </c>
      <c r="D26" s="2704"/>
      <c r="E26" s="2660"/>
    </row>
    <row r="27" spans="1:5">
      <c r="A27" s="2684" t="s">
        <v>842</v>
      </c>
      <c r="B27" s="2685"/>
      <c r="C27" s="2693">
        <v>19.59</v>
      </c>
      <c r="D27" s="2703">
        <v>23.79</v>
      </c>
      <c r="E27" s="2661" t="s">
        <v>6637</v>
      </c>
    </row>
    <row r="28" spans="1:5">
      <c r="A28" s="2695"/>
      <c r="B28" s="2696"/>
      <c r="C28" s="2696"/>
      <c r="D28" s="2696"/>
      <c r="E28" s="2658"/>
    </row>
    <row r="29" spans="1:5" ht="13.5" thickBot="1">
      <c r="A29" s="2705" t="s">
        <v>5333</v>
      </c>
      <c r="B29" s="2706"/>
      <c r="C29" s="2707"/>
      <c r="D29" s="2707"/>
      <c r="E29" s="2662"/>
    </row>
    <row r="30" spans="1:5">
      <c r="A30" s="2684" t="s">
        <v>843</v>
      </c>
      <c r="B30" s="2685"/>
      <c r="C30" s="2708">
        <v>16.79</v>
      </c>
      <c r="D30" s="2709">
        <v>16.79</v>
      </c>
      <c r="E30" s="2663" t="s">
        <v>6638</v>
      </c>
    </row>
    <row r="31" spans="1:5">
      <c r="A31" s="2684" t="s">
        <v>844</v>
      </c>
      <c r="B31" s="2685"/>
      <c r="C31" s="2686">
        <v>15.39</v>
      </c>
      <c r="D31" s="2703">
        <v>15.39</v>
      </c>
      <c r="E31" s="2661" t="s">
        <v>6639</v>
      </c>
    </row>
    <row r="32" spans="1:5">
      <c r="A32" s="2684" t="s">
        <v>845</v>
      </c>
      <c r="B32" s="2685"/>
      <c r="C32" s="2686">
        <v>16.79</v>
      </c>
      <c r="D32" s="2703">
        <v>16.79</v>
      </c>
      <c r="E32" s="2661" t="s">
        <v>6640</v>
      </c>
    </row>
    <row r="33" spans="1:5">
      <c r="A33" s="2684" t="s">
        <v>846</v>
      </c>
      <c r="B33" s="2685"/>
      <c r="C33" s="2686">
        <v>15.39</v>
      </c>
      <c r="D33" s="2703">
        <v>15.39</v>
      </c>
      <c r="E33" s="2661" t="s">
        <v>6641</v>
      </c>
    </row>
    <row r="34" spans="1:5">
      <c r="A34" s="2684" t="s">
        <v>847</v>
      </c>
      <c r="B34" s="2685"/>
      <c r="C34" s="2686">
        <v>15.39</v>
      </c>
      <c r="D34" s="2703">
        <v>15.39</v>
      </c>
      <c r="E34" s="2661" t="s">
        <v>6642</v>
      </c>
    </row>
    <row r="35" spans="1:5">
      <c r="A35" s="2684" t="s">
        <v>848</v>
      </c>
      <c r="B35" s="2685"/>
      <c r="C35" s="2686">
        <v>19.59</v>
      </c>
      <c r="D35" s="2703">
        <v>19.59</v>
      </c>
      <c r="E35" s="2661" t="s">
        <v>6643</v>
      </c>
    </row>
    <row r="36" spans="1:5">
      <c r="A36" s="2684" t="s">
        <v>849</v>
      </c>
      <c r="B36" s="2685"/>
      <c r="C36" s="2686">
        <v>15.39</v>
      </c>
      <c r="D36" s="2703">
        <v>15.39</v>
      </c>
      <c r="E36" s="2661" t="s">
        <v>6644</v>
      </c>
    </row>
    <row r="37" spans="1:5">
      <c r="A37" s="2684" t="s">
        <v>850</v>
      </c>
      <c r="B37" s="2675"/>
      <c r="C37" s="2710" t="s">
        <v>363</v>
      </c>
      <c r="D37" s="2702"/>
      <c r="E37" s="2660"/>
    </row>
    <row r="38" spans="1:5" ht="13.5" thickBot="1">
      <c r="A38" s="2695"/>
      <c r="B38" s="2696"/>
      <c r="C38" s="2696"/>
      <c r="D38" s="2696"/>
      <c r="E38" s="2658"/>
    </row>
    <row r="39" spans="1:5">
      <c r="A39" s="2697" t="s">
        <v>5330</v>
      </c>
      <c r="B39" s="2711"/>
      <c r="C39" s="2712" t="s">
        <v>5334</v>
      </c>
      <c r="D39" s="2713" t="s">
        <v>5335</v>
      </c>
      <c r="E39" s="2664" t="s">
        <v>6634</v>
      </c>
    </row>
    <row r="40" spans="1:5">
      <c r="A40" s="2700" t="s">
        <v>851</v>
      </c>
      <c r="B40" s="2714"/>
      <c r="C40" s="2693">
        <v>27.99</v>
      </c>
      <c r="D40" s="2703">
        <v>27.99</v>
      </c>
      <c r="E40" s="2661" t="s">
        <v>6645</v>
      </c>
    </row>
    <row r="41" spans="1:5">
      <c r="A41" s="2684" t="s">
        <v>852</v>
      </c>
      <c r="B41" s="2714"/>
      <c r="C41" s="2693">
        <v>30.09</v>
      </c>
      <c r="D41" s="2703">
        <v>30.09</v>
      </c>
      <c r="E41" s="2661" t="s">
        <v>6646</v>
      </c>
    </row>
    <row r="42" spans="1:5">
      <c r="A42" s="2684" t="s">
        <v>853</v>
      </c>
      <c r="B42" s="2714"/>
      <c r="C42" s="2693">
        <v>37.090000000000003</v>
      </c>
      <c r="D42" s="2703">
        <v>37.090000000000003</v>
      </c>
      <c r="E42" s="2661" t="s">
        <v>6647</v>
      </c>
    </row>
    <row r="43" spans="1:5">
      <c r="A43" s="2684" t="s">
        <v>854</v>
      </c>
      <c r="B43" s="2714"/>
      <c r="C43" s="2693">
        <v>38.49</v>
      </c>
      <c r="D43" s="2703">
        <v>38.49</v>
      </c>
      <c r="E43" s="2661" t="s">
        <v>6648</v>
      </c>
    </row>
    <row r="44" spans="1:5">
      <c r="A44" s="2695"/>
      <c r="B44" s="2715"/>
      <c r="C44" s="2716"/>
      <c r="D44" s="2716"/>
      <c r="E44" s="2658"/>
    </row>
    <row r="45" spans="1:5" ht="13.5" thickBot="1">
      <c r="A45" s="2705" t="s">
        <v>5336</v>
      </c>
      <c r="B45" s="2688"/>
      <c r="C45" s="2688"/>
      <c r="D45" s="2688"/>
      <c r="E45" s="2665"/>
    </row>
    <row r="46" spans="1:5" ht="27" customHeight="1">
      <c r="A46" s="2684" t="s">
        <v>5337</v>
      </c>
      <c r="B46" s="2717"/>
      <c r="C46" s="2718">
        <v>13.29</v>
      </c>
      <c r="D46" s="2719">
        <v>13.29</v>
      </c>
      <c r="E46" s="2666" t="s">
        <v>6649</v>
      </c>
    </row>
    <row r="47" spans="1:5">
      <c r="A47" s="2684" t="s">
        <v>5338</v>
      </c>
      <c r="B47" s="2717"/>
      <c r="C47" s="2690" t="s">
        <v>363</v>
      </c>
      <c r="D47" s="2704"/>
      <c r="E47" s="2660"/>
    </row>
    <row r="48" spans="1:5">
      <c r="A48" s="2695"/>
      <c r="B48" s="2716"/>
      <c r="C48" s="2716"/>
      <c r="D48" s="2716"/>
      <c r="E48" s="2658"/>
    </row>
    <row r="49" spans="1:5" ht="13.5" thickBot="1">
      <c r="A49" s="2705" t="s">
        <v>1826</v>
      </c>
      <c r="B49" s="2688"/>
      <c r="C49" s="2720" t="s">
        <v>5339</v>
      </c>
      <c r="D49" s="2721"/>
      <c r="E49" s="2667"/>
    </row>
    <row r="50" spans="1:5">
      <c r="A50" s="2684" t="s">
        <v>855</v>
      </c>
      <c r="B50" s="2714"/>
      <c r="C50" s="2722">
        <v>8.39</v>
      </c>
      <c r="D50" s="2721"/>
      <c r="E50" s="2667"/>
    </row>
    <row r="51" spans="1:5">
      <c r="A51" s="2723" t="s">
        <v>856</v>
      </c>
      <c r="B51" s="2714"/>
      <c r="C51" s="2724">
        <v>9.09</v>
      </c>
      <c r="D51" s="2721"/>
      <c r="E51" s="2667"/>
    </row>
    <row r="52" spans="1:5">
      <c r="A52" s="2684" t="s">
        <v>857</v>
      </c>
      <c r="B52" s="2714"/>
      <c r="C52" s="2724">
        <v>8.39</v>
      </c>
      <c r="D52" s="2721"/>
      <c r="E52" s="2667"/>
    </row>
    <row r="53" spans="1:5">
      <c r="A53" s="2684" t="s">
        <v>858</v>
      </c>
      <c r="B53" s="2714"/>
      <c r="C53" s="2724">
        <v>6.99</v>
      </c>
      <c r="D53" s="2721"/>
      <c r="E53" s="2667"/>
    </row>
    <row r="54" spans="1:5">
      <c r="A54" s="2695"/>
      <c r="B54" s="2715"/>
      <c r="C54" s="2716"/>
      <c r="D54" s="2721"/>
      <c r="E54" s="2667"/>
    </row>
    <row r="55" spans="1:5" ht="13.5" thickBot="1">
      <c r="A55" s="2705" t="s">
        <v>859</v>
      </c>
      <c r="B55" s="2688"/>
      <c r="C55" s="2720"/>
      <c r="D55" s="2721"/>
      <c r="E55" s="2667"/>
    </row>
    <row r="56" spans="1:5">
      <c r="A56" s="2725" t="s">
        <v>860</v>
      </c>
      <c r="B56" s="2714"/>
      <c r="C56" s="2722">
        <v>3</v>
      </c>
      <c r="D56" s="2721"/>
      <c r="E56" s="2667"/>
    </row>
    <row r="57" spans="1:5">
      <c r="A57" s="2723" t="s">
        <v>861</v>
      </c>
      <c r="B57" s="2685"/>
      <c r="C57" s="2726">
        <v>3.5</v>
      </c>
      <c r="D57" s="2721"/>
      <c r="E57" s="2667"/>
    </row>
    <row r="58" spans="1:5">
      <c r="A58" s="2723" t="s">
        <v>862</v>
      </c>
      <c r="B58" s="2685"/>
      <c r="C58" s="2727"/>
      <c r="D58" s="2721"/>
      <c r="E58" s="2667"/>
    </row>
    <row r="59" spans="1:5">
      <c r="A59" s="2728" t="s">
        <v>863</v>
      </c>
      <c r="B59" s="2685"/>
      <c r="C59" s="2729">
        <v>3</v>
      </c>
      <c r="D59" s="2721"/>
      <c r="E59" s="2667"/>
    </row>
    <row r="60" spans="1:5">
      <c r="A60" s="2728" t="s">
        <v>864</v>
      </c>
      <c r="B60" s="2685"/>
      <c r="C60" s="2729">
        <v>3.5</v>
      </c>
      <c r="D60" s="2721"/>
      <c r="E60" s="2667"/>
    </row>
    <row r="61" spans="1:5">
      <c r="A61" s="2728" t="s">
        <v>865</v>
      </c>
      <c r="B61" s="2685"/>
      <c r="C61" s="2729">
        <v>4</v>
      </c>
      <c r="D61" s="2721"/>
      <c r="E61" s="2667"/>
    </row>
    <row r="62" spans="1:5">
      <c r="A62" s="2728" t="s">
        <v>866</v>
      </c>
      <c r="B62" s="2675"/>
      <c r="C62" s="2730">
        <v>4.5</v>
      </c>
      <c r="D62" s="48"/>
      <c r="E62" s="2667"/>
    </row>
    <row r="63" spans="1:5" ht="13.5" thickBot="1">
      <c r="A63" s="2695"/>
      <c r="B63" s="2696"/>
      <c r="C63" s="2696"/>
      <c r="D63" s="48"/>
      <c r="E63" s="2667"/>
    </row>
    <row r="64" spans="1:5">
      <c r="A64" s="2731" t="s">
        <v>867</v>
      </c>
      <c r="B64" s="2675"/>
      <c r="C64" s="2732" t="s">
        <v>5340</v>
      </c>
      <c r="D64" s="48"/>
      <c r="E64" s="2667"/>
    </row>
    <row r="65" spans="1:5">
      <c r="A65" s="2733" t="s">
        <v>5341</v>
      </c>
      <c r="B65" s="2675"/>
      <c r="C65" s="2734" t="s">
        <v>392</v>
      </c>
      <c r="D65" s="48"/>
      <c r="E65" s="2667"/>
    </row>
    <row r="66" spans="1:5">
      <c r="A66" s="2731" t="s">
        <v>868</v>
      </c>
      <c r="B66" s="2675"/>
      <c r="C66" s="2734"/>
      <c r="D66" s="48"/>
      <c r="E66" s="2667"/>
    </row>
    <row r="67" spans="1:5">
      <c r="A67" s="2731" t="s">
        <v>5342</v>
      </c>
      <c r="B67" s="2675"/>
      <c r="C67" s="2734" t="s">
        <v>392</v>
      </c>
      <c r="D67" s="48"/>
      <c r="E67" s="2667"/>
    </row>
    <row r="68" spans="1:5">
      <c r="A68" s="2731" t="s">
        <v>870</v>
      </c>
      <c r="B68" s="2675"/>
      <c r="C68" s="2734" t="s">
        <v>392</v>
      </c>
      <c r="D68" s="48"/>
      <c r="E68" s="2667"/>
    </row>
    <row r="69" spans="1:5">
      <c r="A69" s="48"/>
      <c r="B69" s="2735"/>
      <c r="C69" s="2736"/>
      <c r="D69" s="2736"/>
      <c r="E69" s="2667"/>
    </row>
    <row r="70" spans="1:5">
      <c r="A70" s="2737" t="s">
        <v>817</v>
      </c>
      <c r="B70" s="2735"/>
      <c r="C70" s="2736"/>
      <c r="D70" s="2736"/>
      <c r="E70" s="2667"/>
    </row>
    <row r="71" spans="1:5">
      <c r="A71" s="2738" t="s">
        <v>5343</v>
      </c>
      <c r="B71" s="660"/>
      <c r="C71" s="660"/>
      <c r="D71" s="660"/>
      <c r="E71" s="2668"/>
    </row>
    <row r="72" spans="1:5">
      <c r="A72" s="2738" t="s">
        <v>5344</v>
      </c>
      <c r="B72" s="660"/>
      <c r="C72" s="660"/>
      <c r="D72" s="660"/>
      <c r="E72" s="2668"/>
    </row>
    <row r="73" spans="1:5">
      <c r="A73" s="2738" t="s">
        <v>5345</v>
      </c>
      <c r="B73" s="660"/>
      <c r="C73" s="660"/>
      <c r="D73" s="660"/>
      <c r="E73" s="2668"/>
    </row>
    <row r="74" spans="1:5">
      <c r="A74" s="2738" t="s">
        <v>5346</v>
      </c>
      <c r="B74" s="660"/>
      <c r="C74" s="660"/>
      <c r="D74" s="660"/>
      <c r="E74" s="2668"/>
    </row>
    <row r="75" spans="1:5">
      <c r="A75" s="2739" t="s">
        <v>5347</v>
      </c>
      <c r="B75" s="660"/>
      <c r="C75" s="660"/>
      <c r="D75" s="660"/>
      <c r="E75" s="2668"/>
    </row>
    <row r="76" spans="1:5">
      <c r="A76" s="2739" t="s">
        <v>5347</v>
      </c>
      <c r="B76" s="660"/>
      <c r="C76" s="660"/>
      <c r="D76" s="660"/>
      <c r="E76" s="2668"/>
    </row>
    <row r="77" spans="1:5">
      <c r="A77" s="2738" t="s">
        <v>5348</v>
      </c>
      <c r="B77" s="660"/>
      <c r="C77" s="660"/>
      <c r="D77" s="660"/>
      <c r="E77" s="2668"/>
    </row>
    <row r="78" spans="1:5">
      <c r="A78" s="2738" t="s">
        <v>5349</v>
      </c>
      <c r="B78" s="660"/>
      <c r="C78" s="660"/>
      <c r="D78" s="660"/>
      <c r="E78" s="2668"/>
    </row>
    <row r="79" spans="1:5">
      <c r="A79" s="2739" t="s">
        <v>5350</v>
      </c>
      <c r="B79" s="660"/>
      <c r="C79" s="660"/>
      <c r="D79" s="660"/>
      <c r="E79" s="2668"/>
    </row>
    <row r="80" spans="1:5">
      <c r="A80" s="2738" t="s">
        <v>5351</v>
      </c>
      <c r="B80" s="660"/>
      <c r="C80" s="660"/>
      <c r="D80" s="660"/>
      <c r="E80" s="2668"/>
    </row>
    <row r="81" spans="1:5">
      <c r="A81" s="2739" t="s">
        <v>5352</v>
      </c>
      <c r="B81" s="660"/>
      <c r="C81" s="660"/>
      <c r="D81" s="660"/>
      <c r="E81" s="2668"/>
    </row>
    <row r="82" spans="1:5">
      <c r="A82" s="2739" t="s">
        <v>5353</v>
      </c>
      <c r="B82" s="660"/>
      <c r="C82" s="660"/>
      <c r="D82" s="660"/>
      <c r="E82" s="2668"/>
    </row>
    <row r="83" spans="1:5">
      <c r="A83" s="2739" t="s">
        <v>5354</v>
      </c>
      <c r="B83" s="660"/>
      <c r="C83" s="660"/>
      <c r="D83" s="660"/>
      <c r="E83" s="2668"/>
    </row>
    <row r="84" spans="1:5">
      <c r="A84" s="2738" t="s">
        <v>5355</v>
      </c>
      <c r="B84" s="660"/>
      <c r="C84" s="660"/>
      <c r="D84" s="660"/>
      <c r="E84" s="2668"/>
    </row>
    <row r="85" spans="1:5">
      <c r="A85" s="2739" t="s">
        <v>5356</v>
      </c>
      <c r="B85" s="660"/>
      <c r="C85" s="660"/>
      <c r="D85" s="660"/>
      <c r="E85" s="2668"/>
    </row>
    <row r="86" spans="1:5">
      <c r="A86" s="2739" t="s">
        <v>5357</v>
      </c>
    </row>
    <row r="87" spans="1:5">
      <c r="A87" s="2738" t="s">
        <v>5358</v>
      </c>
    </row>
  </sheetData>
  <mergeCells count="2">
    <mergeCell ref="C6:E6"/>
    <mergeCell ref="A4:E4"/>
  </mergeCells>
  <printOptions horizontalCentered="1"/>
  <pageMargins left="0.5" right="0.5" top="1" bottom="1" header="0.5" footer="0.5"/>
  <pageSetup fitToHeight="2" orientation="portrait" r:id="rId1"/>
  <headerFooter differentFirst="1" alignWithMargins="0">
    <oddFooter>&amp;R&amp;Z&amp;F</oddFooter>
    <firstFooter>&amp;L&amp;8&amp;Z&amp;F&amp;R&amp;8Page  &amp;P of &amp;N</firstFooter>
  </headerFooter>
  <drawing r:id="rId2"/>
</worksheet>
</file>

<file path=xl/worksheets/sheet32.xml><?xml version="1.0" encoding="utf-8"?>
<worksheet xmlns="http://schemas.openxmlformats.org/spreadsheetml/2006/main" xmlns:r="http://schemas.openxmlformats.org/officeDocument/2006/relationships">
  <dimension ref="A1:F14"/>
  <sheetViews>
    <sheetView workbookViewId="0">
      <selection activeCell="B16" sqref="B16"/>
    </sheetView>
  </sheetViews>
  <sheetFormatPr defaultRowHeight="12.75"/>
  <cols>
    <col min="1" max="1" width="9.140625" style="2" customWidth="1"/>
    <col min="2" max="2" width="27.5703125" customWidth="1"/>
    <col min="3" max="3" width="12.85546875" bestFit="1" customWidth="1"/>
    <col min="5" max="5" width="20.42578125" bestFit="1" customWidth="1"/>
  </cols>
  <sheetData>
    <row r="1" spans="1:6">
      <c r="B1" s="606" t="s">
        <v>220</v>
      </c>
      <c r="C1" s="607"/>
      <c r="D1" s="607"/>
    </row>
    <row r="2" spans="1:6">
      <c r="B2" s="608" t="s">
        <v>1869</v>
      </c>
      <c r="C2" s="608"/>
      <c r="D2" s="608"/>
    </row>
    <row r="3" spans="1:6">
      <c r="B3" s="609" t="s">
        <v>1874</v>
      </c>
      <c r="C3" s="610"/>
      <c r="D3" s="610"/>
    </row>
    <row r="4" spans="1:6">
      <c r="B4" s="611" t="s">
        <v>1870</v>
      </c>
      <c r="C4" s="612" t="s">
        <v>1263</v>
      </c>
      <c r="D4" s="612" t="s">
        <v>1878</v>
      </c>
      <c r="E4" s="594" t="s">
        <v>1717</v>
      </c>
    </row>
    <row r="5" spans="1:6">
      <c r="A5" s="616" t="s">
        <v>1875</v>
      </c>
      <c r="B5" s="617" t="s">
        <v>1871</v>
      </c>
      <c r="C5" s="618" t="s">
        <v>1872</v>
      </c>
      <c r="D5" s="619" t="s">
        <v>1879</v>
      </c>
      <c r="E5" s="616" t="s">
        <v>1880</v>
      </c>
      <c r="F5" s="616"/>
    </row>
    <row r="6" spans="1:6">
      <c r="B6" s="594" t="s">
        <v>1881</v>
      </c>
      <c r="C6" s="615" t="s">
        <v>1882</v>
      </c>
    </row>
    <row r="7" spans="1:6">
      <c r="B7" s="594" t="s">
        <v>1883</v>
      </c>
    </row>
    <row r="8" spans="1:6">
      <c r="B8" s="594" t="s">
        <v>1884</v>
      </c>
    </row>
    <row r="12" spans="1:6">
      <c r="A12" s="2" t="s">
        <v>1078</v>
      </c>
      <c r="B12" s="613" t="s">
        <v>1873</v>
      </c>
      <c r="C12" s="614" t="s">
        <v>1140</v>
      </c>
      <c r="D12" s="429"/>
    </row>
    <row r="13" spans="1:6">
      <c r="B13" s="594" t="s">
        <v>1876</v>
      </c>
    </row>
    <row r="14" spans="1:6">
      <c r="B14" s="594" t="s">
        <v>1877</v>
      </c>
    </row>
  </sheetData>
  <hyperlinks>
    <hyperlink ref="C6" r:id="rId1"/>
  </hyperlinks>
  <pageMargins left="0.7" right="0.7" top="0.75" bottom="0.75" header="0.3" footer="0.3"/>
  <pageSetup orientation="portrait" r:id="rId2"/>
</worksheet>
</file>

<file path=xl/worksheets/sheet33.xml><?xml version="1.0" encoding="utf-8"?>
<worksheet xmlns="http://schemas.openxmlformats.org/spreadsheetml/2006/main" xmlns:r="http://schemas.openxmlformats.org/officeDocument/2006/relationships">
  <dimension ref="A1:J20"/>
  <sheetViews>
    <sheetView workbookViewId="0">
      <selection activeCell="A3" sqref="A3"/>
    </sheetView>
  </sheetViews>
  <sheetFormatPr defaultRowHeight="12"/>
  <cols>
    <col min="1" max="1" width="20.140625" style="324" customWidth="1"/>
    <col min="2" max="2" width="27.7109375" style="324" customWidth="1"/>
    <col min="3" max="3" width="24.7109375" style="323" customWidth="1"/>
    <col min="4" max="4" width="12" style="323" customWidth="1"/>
    <col min="5" max="5" width="3.42578125" style="323" bestFit="1" customWidth="1"/>
    <col min="6" max="6" width="6" style="596" bestFit="1" customWidth="1"/>
    <col min="7" max="7" width="12.85546875" style="323" customWidth="1"/>
    <col min="8" max="8" width="13.28515625" style="323" customWidth="1"/>
    <col min="9" max="9" width="29.85546875" style="323" customWidth="1"/>
    <col min="10" max="10" width="12.42578125" style="323" customWidth="1"/>
    <col min="11" max="11" width="1.28515625" style="323" customWidth="1"/>
    <col min="12" max="12" width="9.140625" style="323"/>
    <col min="13" max="13" width="1.28515625" style="323" customWidth="1"/>
    <col min="14" max="14" width="9.140625" style="323"/>
    <col min="15" max="15" width="1.28515625" style="323" customWidth="1"/>
    <col min="16" max="16384" width="9.140625" style="323"/>
  </cols>
  <sheetData>
    <row r="1" spans="1:10" ht="12" customHeight="1">
      <c r="A1" s="326"/>
      <c r="B1" s="601"/>
      <c r="C1" s="599"/>
      <c r="D1" s="599"/>
      <c r="E1" s="595"/>
      <c r="F1" s="600"/>
    </row>
    <row r="2" spans="1:10" customFormat="1" ht="20.25" customHeight="1">
      <c r="A2" s="604" t="s">
        <v>1865</v>
      </c>
      <c r="B2" s="383"/>
      <c r="C2" s="383"/>
      <c r="D2" s="383"/>
      <c r="E2" s="383"/>
      <c r="F2" s="383"/>
      <c r="G2" s="383"/>
      <c r="H2" s="383"/>
      <c r="I2" s="383"/>
      <c r="J2" s="64"/>
    </row>
    <row r="3" spans="1:10" customFormat="1" ht="12.75">
      <c r="A3" s="605" t="s">
        <v>783</v>
      </c>
      <c r="B3" s="384"/>
      <c r="C3" s="384"/>
      <c r="D3" s="64"/>
      <c r="E3" s="64"/>
      <c r="F3" s="64"/>
      <c r="G3" s="64"/>
      <c r="H3" s="64"/>
      <c r="I3" s="64"/>
      <c r="J3" s="64"/>
    </row>
    <row r="4" spans="1:10" s="381" customFormat="1" ht="25.5">
      <c r="A4" s="379" t="s">
        <v>28</v>
      </c>
      <c r="B4" s="380" t="s">
        <v>29</v>
      </c>
      <c r="C4" s="380" t="s">
        <v>30</v>
      </c>
      <c r="D4" s="380" t="s">
        <v>31</v>
      </c>
      <c r="E4" s="380" t="s">
        <v>32</v>
      </c>
      <c r="F4" s="380" t="s">
        <v>33</v>
      </c>
      <c r="G4" s="380" t="s">
        <v>34</v>
      </c>
      <c r="H4" s="380" t="s">
        <v>35</v>
      </c>
      <c r="I4" s="380" t="s">
        <v>36</v>
      </c>
      <c r="J4" s="381" t="s">
        <v>784</v>
      </c>
    </row>
    <row r="5" spans="1:10" s="378" customFormat="1" ht="25.5">
      <c r="A5" s="603" t="s">
        <v>1848</v>
      </c>
      <c r="B5" s="603" t="s">
        <v>1849</v>
      </c>
      <c r="C5" s="603" t="s">
        <v>1850</v>
      </c>
      <c r="D5" s="603" t="s">
        <v>349</v>
      </c>
      <c r="E5" s="376" t="s">
        <v>307</v>
      </c>
      <c r="F5" s="376">
        <v>76903</v>
      </c>
      <c r="G5" s="603" t="s">
        <v>1851</v>
      </c>
      <c r="H5" s="603" t="s">
        <v>1852</v>
      </c>
      <c r="I5" s="377" t="s">
        <v>1853</v>
      </c>
      <c r="J5" s="382"/>
    </row>
    <row r="6" spans="1:10" s="378" customFormat="1" ht="21" customHeight="1">
      <c r="A6" s="603" t="s">
        <v>1854</v>
      </c>
      <c r="B6" s="603" t="s">
        <v>1847</v>
      </c>
      <c r="C6" s="603" t="s">
        <v>1861</v>
      </c>
      <c r="D6" s="376" t="s">
        <v>349</v>
      </c>
      <c r="E6" s="376" t="s">
        <v>307</v>
      </c>
      <c r="F6" s="376">
        <v>76903</v>
      </c>
      <c r="G6" s="603" t="s">
        <v>1855</v>
      </c>
      <c r="H6" s="603" t="s">
        <v>1856</v>
      </c>
      <c r="I6" s="377" t="s">
        <v>1857</v>
      </c>
      <c r="J6" s="382"/>
    </row>
    <row r="7" spans="1:10" s="378" customFormat="1" ht="25.5">
      <c r="A7" s="603" t="s">
        <v>1858</v>
      </c>
      <c r="B7" s="603" t="s">
        <v>1859</v>
      </c>
      <c r="C7" s="603" t="s">
        <v>1860</v>
      </c>
      <c r="D7" s="603" t="s">
        <v>485</v>
      </c>
      <c r="E7" s="376" t="s">
        <v>307</v>
      </c>
      <c r="F7" s="376">
        <v>77057</v>
      </c>
      <c r="G7" s="603" t="s">
        <v>1862</v>
      </c>
      <c r="H7" s="603" t="s">
        <v>1863</v>
      </c>
      <c r="I7" s="377" t="s">
        <v>1864</v>
      </c>
      <c r="J7" s="382"/>
    </row>
    <row r="8" spans="1:10" ht="12" customHeight="1">
      <c r="A8" s="326"/>
      <c r="B8" s="597"/>
      <c r="C8" s="597"/>
      <c r="D8" s="598"/>
      <c r="E8" s="595"/>
      <c r="F8" s="600"/>
    </row>
    <row r="9" spans="1:10" ht="12" customHeight="1">
      <c r="A9" s="326"/>
      <c r="B9" s="597"/>
      <c r="C9" s="597"/>
      <c r="D9" s="598"/>
      <c r="E9" s="595"/>
      <c r="F9" s="600"/>
    </row>
    <row r="10" spans="1:10" ht="12.75">
      <c r="A10" s="326"/>
      <c r="B10" s="601"/>
      <c r="C10" s="599"/>
      <c r="D10" s="599"/>
      <c r="E10" s="595"/>
      <c r="F10" s="600"/>
    </row>
    <row r="11" spans="1:10" ht="12.75">
      <c r="A11" s="326"/>
      <c r="B11" s="597"/>
      <c r="C11" s="597"/>
      <c r="D11" s="598"/>
      <c r="E11" s="595"/>
      <c r="F11" s="600"/>
    </row>
    <row r="12" spans="1:10" ht="12.75">
      <c r="A12" s="326"/>
      <c r="B12" s="597"/>
      <c r="C12" s="597"/>
      <c r="D12" s="598"/>
      <c r="E12" s="595"/>
      <c r="F12" s="600"/>
    </row>
    <row r="13" spans="1:10" ht="12.75">
      <c r="A13" s="326"/>
      <c r="B13" s="597"/>
      <c r="C13" s="597"/>
      <c r="D13" s="598"/>
      <c r="E13" s="595"/>
      <c r="F13" s="600"/>
    </row>
    <row r="14" spans="1:10" ht="12.75">
      <c r="A14" s="326"/>
      <c r="B14" s="601"/>
      <c r="C14" s="599"/>
      <c r="D14" s="599"/>
      <c r="E14" s="595"/>
      <c r="F14" s="600"/>
    </row>
    <row r="15" spans="1:10" ht="12.75">
      <c r="A15" s="326"/>
      <c r="B15" s="597"/>
      <c r="C15" s="597"/>
      <c r="D15" s="598"/>
      <c r="E15" s="595"/>
      <c r="F15" s="600"/>
    </row>
    <row r="16" spans="1:10" ht="12.75">
      <c r="B16" s="597"/>
      <c r="C16" s="597"/>
      <c r="D16" s="598"/>
      <c r="E16" s="595"/>
      <c r="F16" s="600"/>
    </row>
    <row r="17" spans="1:6" ht="12.75">
      <c r="B17" s="597"/>
      <c r="C17" s="597"/>
      <c r="D17" s="598"/>
      <c r="E17" s="595"/>
      <c r="F17" s="600"/>
    </row>
    <row r="18" spans="1:6" ht="12.75">
      <c r="A18" s="602"/>
      <c r="B18" s="601"/>
      <c r="C18" s="599"/>
      <c r="D18" s="599"/>
      <c r="E18" s="595"/>
      <c r="F18" s="600"/>
    </row>
    <row r="19" spans="1:6">
      <c r="A19" s="602"/>
    </row>
    <row r="20" spans="1:6">
      <c r="A20" s="602"/>
    </row>
  </sheetData>
  <conditionalFormatting sqref="F1:F15">
    <cfRule type="cellIs" dxfId="7" priority="1" stopIfTrue="1" operator="equal">
      <formula>"YES"</formula>
    </cfRule>
  </conditionalFormatting>
  <hyperlinks>
    <hyperlink ref="I6" r:id="rId1"/>
    <hyperlink ref="I7" r:id="rId2"/>
    <hyperlink ref="I5" r:id="rId3"/>
  </hyperlinks>
  <pageMargins left="0.7" right="0.7" top="0.75" bottom="0.75" header="0.3" footer="0.3"/>
  <pageSetup orientation="portrait" r:id="rId4"/>
</worksheet>
</file>

<file path=xl/worksheets/sheet34.xml><?xml version="1.0" encoding="utf-8"?>
<worksheet xmlns="http://schemas.openxmlformats.org/spreadsheetml/2006/main" xmlns:r="http://schemas.openxmlformats.org/officeDocument/2006/relationships">
  <dimension ref="A1:K315"/>
  <sheetViews>
    <sheetView topLeftCell="A101" workbookViewId="0">
      <selection activeCell="J9" sqref="J9:J141"/>
    </sheetView>
  </sheetViews>
  <sheetFormatPr defaultRowHeight="12.75"/>
  <cols>
    <col min="1" max="1" width="5.7109375" customWidth="1"/>
    <col min="2" max="2" width="7.5703125" bestFit="1" customWidth="1"/>
    <col min="3" max="3" width="32" customWidth="1"/>
    <col min="4" max="4" width="11.85546875" bestFit="1" customWidth="1"/>
    <col min="5" max="5" width="15" bestFit="1" customWidth="1"/>
    <col min="6" max="6" width="1.28515625" customWidth="1"/>
    <col min="7" max="7" width="12.140625" style="18" customWidth="1"/>
    <col min="8" max="8" width="14.42578125" style="18" customWidth="1"/>
    <col min="9" max="9" width="1.28515625" style="18" customWidth="1"/>
    <col min="10" max="10" width="12.140625" style="18" customWidth="1"/>
    <col min="11" max="11" width="17.7109375" style="18" bestFit="1" customWidth="1"/>
  </cols>
  <sheetData>
    <row r="1" spans="1:11">
      <c r="A1" s="2988" t="s">
        <v>4625</v>
      </c>
      <c r="B1" s="2988"/>
      <c r="C1" s="2988"/>
      <c r="D1" s="2988"/>
      <c r="E1" s="2988"/>
      <c r="F1" s="2988"/>
    </row>
    <row r="2" spans="1:11">
      <c r="A2" s="2988"/>
      <c r="B2" s="2988"/>
      <c r="C2" s="2988"/>
      <c r="D2" s="2988"/>
      <c r="E2" s="2988"/>
      <c r="F2" s="2988"/>
    </row>
    <row r="3" spans="1:11">
      <c r="A3" s="2988"/>
      <c r="B3" s="2988"/>
      <c r="C3" s="2988"/>
      <c r="D3" s="2988"/>
      <c r="E3" s="2988"/>
      <c r="F3" s="2988"/>
    </row>
    <row r="4" spans="1:11">
      <c r="A4" s="2988" t="s">
        <v>4626</v>
      </c>
      <c r="B4" s="2988"/>
      <c r="C4" s="2988"/>
      <c r="D4" s="2988"/>
      <c r="E4" s="2988"/>
      <c r="F4" s="2988"/>
    </row>
    <row r="6" spans="1:11">
      <c r="A6" t="s">
        <v>1206</v>
      </c>
      <c r="G6" s="3233" t="s">
        <v>4627</v>
      </c>
      <c r="H6" s="3233"/>
      <c r="I6" s="3233"/>
      <c r="J6" s="3233" t="s">
        <v>4624</v>
      </c>
      <c r="K6" s="3233"/>
    </row>
    <row r="7" spans="1:11">
      <c r="A7" t="s">
        <v>258</v>
      </c>
      <c r="B7" t="s">
        <v>1203</v>
      </c>
      <c r="C7" t="s">
        <v>313</v>
      </c>
      <c r="D7" t="s">
        <v>1204</v>
      </c>
      <c r="E7" t="s">
        <v>4628</v>
      </c>
      <c r="G7" s="18" t="s">
        <v>4629</v>
      </c>
      <c r="H7" s="18" t="s">
        <v>1205</v>
      </c>
      <c r="J7" s="18" t="s">
        <v>4629</v>
      </c>
      <c r="K7" s="18" t="s">
        <v>1205</v>
      </c>
    </row>
    <row r="8" spans="1:11">
      <c r="C8" t="s">
        <v>2363</v>
      </c>
    </row>
    <row r="9" spans="1:11">
      <c r="A9">
        <v>1</v>
      </c>
      <c r="B9" t="s">
        <v>1207</v>
      </c>
      <c r="C9" t="s">
        <v>1208</v>
      </c>
      <c r="D9" t="s">
        <v>1237</v>
      </c>
      <c r="E9">
        <v>10</v>
      </c>
      <c r="G9" s="18">
        <v>45.3</v>
      </c>
      <c r="H9" s="18">
        <f>+E9*G9</f>
        <v>453</v>
      </c>
      <c r="J9" s="18">
        <v>39</v>
      </c>
      <c r="K9" s="18">
        <f>+$E$9*J9</f>
        <v>390</v>
      </c>
    </row>
    <row r="10" spans="1:11">
      <c r="A10">
        <v>2</v>
      </c>
      <c r="B10" t="s">
        <v>1207</v>
      </c>
      <c r="C10" t="s">
        <v>1209</v>
      </c>
      <c r="D10" t="s">
        <v>1237</v>
      </c>
      <c r="E10">
        <v>16</v>
      </c>
      <c r="G10" s="18">
        <v>36.340000000000003</v>
      </c>
      <c r="H10" s="18">
        <f t="shared" ref="H10:H18" si="0">+E10*G10</f>
        <v>581.44000000000005</v>
      </c>
      <c r="J10" s="18">
        <v>35.968668407310702</v>
      </c>
      <c r="K10" s="18">
        <f>+$E$10*J10</f>
        <v>575.49869451697123</v>
      </c>
    </row>
    <row r="11" spans="1:11">
      <c r="A11">
        <v>3</v>
      </c>
      <c r="B11" t="s">
        <v>1207</v>
      </c>
      <c r="C11" t="s">
        <v>4630</v>
      </c>
      <c r="D11" t="s">
        <v>4631</v>
      </c>
      <c r="E11">
        <v>5</v>
      </c>
      <c r="G11" s="18">
        <v>34.270000000000003</v>
      </c>
      <c r="H11" s="18">
        <f t="shared" si="0"/>
        <v>171.35000000000002</v>
      </c>
      <c r="J11" s="18">
        <v>29.00690387679235</v>
      </c>
      <c r="K11" s="18">
        <f>+$E$11*J11</f>
        <v>145.03451938396177</v>
      </c>
    </row>
    <row r="12" spans="1:11">
      <c r="A12">
        <v>4</v>
      </c>
      <c r="B12" t="s">
        <v>1207</v>
      </c>
      <c r="C12" t="s">
        <v>2364</v>
      </c>
      <c r="D12" t="s">
        <v>1210</v>
      </c>
      <c r="E12">
        <v>5</v>
      </c>
      <c r="G12" s="18">
        <v>32.28</v>
      </c>
      <c r="H12" s="18">
        <f t="shared" si="0"/>
        <v>161.4</v>
      </c>
      <c r="J12" s="18">
        <v>40.031864046733929</v>
      </c>
      <c r="K12" s="18">
        <f>+$E$12*J12</f>
        <v>200.15932023366963</v>
      </c>
    </row>
    <row r="13" spans="1:11">
      <c r="A13">
        <v>5</v>
      </c>
      <c r="B13" t="s">
        <v>1207</v>
      </c>
      <c r="C13" t="s">
        <v>1211</v>
      </c>
      <c r="D13" t="s">
        <v>1210</v>
      </c>
      <c r="E13">
        <v>5</v>
      </c>
      <c r="G13" s="18">
        <v>26.72</v>
      </c>
      <c r="H13" s="18">
        <f t="shared" si="0"/>
        <v>133.6</v>
      </c>
      <c r="J13" s="18">
        <v>34.551248008497083</v>
      </c>
      <c r="K13" s="18">
        <f>+$E$13*J13</f>
        <v>172.75624004248542</v>
      </c>
    </row>
    <row r="14" spans="1:11">
      <c r="A14">
        <v>6</v>
      </c>
      <c r="B14" t="s">
        <v>1207</v>
      </c>
      <c r="C14" t="s">
        <v>1212</v>
      </c>
      <c r="D14" t="s">
        <v>1215</v>
      </c>
      <c r="E14">
        <v>4</v>
      </c>
      <c r="G14" s="18">
        <v>20.63</v>
      </c>
      <c r="H14" s="18">
        <f>+E14*G14</f>
        <v>82.52</v>
      </c>
      <c r="J14" s="18">
        <v>17.865957446808512</v>
      </c>
      <c r="K14" s="18">
        <f>+$E$14*J14</f>
        <v>71.463829787234047</v>
      </c>
    </row>
    <row r="15" spans="1:11">
      <c r="A15">
        <v>7</v>
      </c>
      <c r="B15" t="s">
        <v>1207</v>
      </c>
      <c r="C15" t="s">
        <v>2365</v>
      </c>
      <c r="D15" t="s">
        <v>4632</v>
      </c>
      <c r="E15">
        <v>6</v>
      </c>
      <c r="G15" s="18">
        <v>38.619999999999997</v>
      </c>
      <c r="H15" s="18">
        <f t="shared" si="0"/>
        <v>231.71999999999997</v>
      </c>
      <c r="J15" s="18">
        <v>41.546391752577321</v>
      </c>
      <c r="K15" s="18">
        <f>+$E$15*J15</f>
        <v>249.27835051546393</v>
      </c>
    </row>
    <row r="16" spans="1:11">
      <c r="A16">
        <v>8</v>
      </c>
      <c r="B16" t="s">
        <v>1207</v>
      </c>
      <c r="C16" t="s">
        <v>1213</v>
      </c>
      <c r="D16" t="s">
        <v>4632</v>
      </c>
      <c r="E16">
        <v>6</v>
      </c>
      <c r="G16" s="18">
        <v>36.11</v>
      </c>
      <c r="H16" s="18">
        <f t="shared" si="0"/>
        <v>216.66</v>
      </c>
      <c r="J16" s="18">
        <v>34.15789473684211</v>
      </c>
      <c r="K16" s="18">
        <f>+$E$16*J16</f>
        <v>204.94736842105266</v>
      </c>
    </row>
    <row r="17" spans="1:11">
      <c r="A17">
        <v>9</v>
      </c>
      <c r="B17" t="s">
        <v>1207</v>
      </c>
      <c r="C17" t="s">
        <v>1214</v>
      </c>
      <c r="D17" t="s">
        <v>1215</v>
      </c>
      <c r="E17">
        <v>12</v>
      </c>
      <c r="G17" s="18">
        <v>18.329999999999998</v>
      </c>
      <c r="H17" s="18">
        <f t="shared" si="0"/>
        <v>219.95999999999998</v>
      </c>
      <c r="J17" s="18">
        <v>13.842105263157896</v>
      </c>
      <c r="K17" s="18">
        <f>+$E$17*J17</f>
        <v>166.10526315789474</v>
      </c>
    </row>
    <row r="18" spans="1:11" ht="13.5" thickBot="1">
      <c r="A18">
        <v>10</v>
      </c>
      <c r="B18" t="s">
        <v>1207</v>
      </c>
      <c r="C18" t="s">
        <v>1216</v>
      </c>
      <c r="D18" t="s">
        <v>1217</v>
      </c>
      <c r="E18">
        <v>10</v>
      </c>
      <c r="G18" s="18">
        <v>62.64</v>
      </c>
      <c r="H18" s="18">
        <f t="shared" si="0"/>
        <v>626.4</v>
      </c>
      <c r="J18" s="18">
        <v>50.322105263157894</v>
      </c>
      <c r="K18" s="18">
        <f>+$E$18*J18</f>
        <v>503.22105263157891</v>
      </c>
    </row>
    <row r="19" spans="1:11" ht="13.5" thickTop="1">
      <c r="H19" s="18">
        <f>SUM(H9:H18)</f>
        <v>2878.05</v>
      </c>
      <c r="K19" s="18">
        <f>SUM(K9:K18)</f>
        <v>2678.4646386903123</v>
      </c>
    </row>
    <row r="20" spans="1:11">
      <c r="G20" s="18" t="s">
        <v>2366</v>
      </c>
      <c r="H20" s="18" t="s">
        <v>4633</v>
      </c>
      <c r="K20" s="18" t="s">
        <v>4634</v>
      </c>
    </row>
    <row r="21" spans="1:11">
      <c r="A21" t="s">
        <v>1219</v>
      </c>
    </row>
    <row r="22" spans="1:11">
      <c r="A22" t="s">
        <v>258</v>
      </c>
      <c r="B22" t="s">
        <v>1203</v>
      </c>
      <c r="C22" t="s">
        <v>313</v>
      </c>
      <c r="D22" t="s">
        <v>1204</v>
      </c>
      <c r="E22" t="s">
        <v>4628</v>
      </c>
      <c r="G22" s="18" t="s">
        <v>4629</v>
      </c>
      <c r="H22" s="18" t="s">
        <v>1205</v>
      </c>
      <c r="J22" s="18" t="s">
        <v>4629</v>
      </c>
      <c r="K22" s="18" t="s">
        <v>1205</v>
      </c>
    </row>
    <row r="23" spans="1:11">
      <c r="C23" t="s">
        <v>2368</v>
      </c>
    </row>
    <row r="24" spans="1:11">
      <c r="A24">
        <v>11</v>
      </c>
      <c r="B24" t="s">
        <v>1220</v>
      </c>
      <c r="C24" t="s">
        <v>1221</v>
      </c>
      <c r="D24" t="s">
        <v>4635</v>
      </c>
      <c r="E24">
        <v>16</v>
      </c>
      <c r="G24" s="18">
        <v>40.520000000000003</v>
      </c>
      <c r="H24" s="18">
        <f t="shared" ref="H24:H38" si="1">+E24*G24</f>
        <v>648.32000000000005</v>
      </c>
      <c r="J24" s="18">
        <v>49.736842105263158</v>
      </c>
      <c r="K24" s="18">
        <f>+$E$24*J24</f>
        <v>795.78947368421052</v>
      </c>
    </row>
    <row r="25" spans="1:11">
      <c r="A25">
        <v>12</v>
      </c>
      <c r="B25" t="s">
        <v>1220</v>
      </c>
      <c r="C25" t="s">
        <v>1222</v>
      </c>
      <c r="D25" t="s">
        <v>4635</v>
      </c>
      <c r="E25">
        <v>3</v>
      </c>
      <c r="G25" s="18">
        <v>38.17</v>
      </c>
      <c r="H25" s="18">
        <f t="shared" si="1"/>
        <v>114.51</v>
      </c>
      <c r="J25" s="18">
        <v>36.18181818181818</v>
      </c>
      <c r="K25" s="18">
        <f>+$E$25*J25</f>
        <v>108.54545454545453</v>
      </c>
    </row>
    <row r="26" spans="1:11">
      <c r="A26">
        <v>13</v>
      </c>
      <c r="B26" t="s">
        <v>1220</v>
      </c>
      <c r="C26" t="s">
        <v>1223</v>
      </c>
      <c r="D26" t="s">
        <v>4635</v>
      </c>
      <c r="E26">
        <v>12</v>
      </c>
      <c r="G26" s="18">
        <v>43.78</v>
      </c>
      <c r="H26" s="18">
        <f t="shared" si="1"/>
        <v>525.36</v>
      </c>
      <c r="J26" s="18">
        <v>36.17097625329815</v>
      </c>
      <c r="K26" s="18">
        <f>+$E$26*J26</f>
        <v>434.0517150395778</v>
      </c>
    </row>
    <row r="27" spans="1:11">
      <c r="A27">
        <v>14</v>
      </c>
      <c r="B27" t="s">
        <v>1220</v>
      </c>
      <c r="C27" t="s">
        <v>2369</v>
      </c>
      <c r="D27" t="s">
        <v>2370</v>
      </c>
      <c r="E27">
        <v>6</v>
      </c>
      <c r="G27" s="18">
        <v>62.75</v>
      </c>
      <c r="H27" s="18">
        <f t="shared" si="1"/>
        <v>376.5</v>
      </c>
      <c r="J27" s="18">
        <v>50.748691099476446</v>
      </c>
      <c r="K27" s="18">
        <f>+$E$27*J27</f>
        <v>304.49214659685867</v>
      </c>
    </row>
    <row r="28" spans="1:11">
      <c r="A28">
        <v>15</v>
      </c>
      <c r="B28" t="s">
        <v>1220</v>
      </c>
      <c r="C28" t="s">
        <v>1224</v>
      </c>
      <c r="D28" t="s">
        <v>4635</v>
      </c>
      <c r="E28">
        <v>30</v>
      </c>
      <c r="G28" s="18">
        <v>35.14</v>
      </c>
      <c r="H28" s="18">
        <f t="shared" si="1"/>
        <v>1054.2</v>
      </c>
      <c r="J28" s="18">
        <v>47.404188481675398</v>
      </c>
      <c r="K28" s="18">
        <f>+$E$28*J28</f>
        <v>1422.1256544502619</v>
      </c>
    </row>
    <row r="29" spans="1:11">
      <c r="A29">
        <v>16</v>
      </c>
      <c r="B29" t="s">
        <v>1220</v>
      </c>
      <c r="C29" t="s">
        <v>1225</v>
      </c>
      <c r="D29" t="s">
        <v>4635</v>
      </c>
      <c r="E29">
        <v>5</v>
      </c>
      <c r="G29" s="18">
        <v>40.58</v>
      </c>
      <c r="H29" s="18">
        <f t="shared" si="1"/>
        <v>202.89999999999998</v>
      </c>
      <c r="J29" s="18">
        <v>31.310789049919485</v>
      </c>
      <c r="K29" s="18">
        <f>+$E$29*J29</f>
        <v>156.55394524959743</v>
      </c>
    </row>
    <row r="30" spans="1:11">
      <c r="A30">
        <v>17</v>
      </c>
      <c r="B30" t="s">
        <v>1220</v>
      </c>
      <c r="C30" t="s">
        <v>2371</v>
      </c>
      <c r="D30" t="s">
        <v>4635</v>
      </c>
      <c r="E30">
        <v>15</v>
      </c>
      <c r="G30" s="18">
        <v>24.12</v>
      </c>
      <c r="H30" s="18">
        <f t="shared" si="1"/>
        <v>361.8</v>
      </c>
      <c r="J30" s="18">
        <v>34.609523809523814</v>
      </c>
      <c r="K30" s="18">
        <f>+$E$30*J30</f>
        <v>519.14285714285722</v>
      </c>
    </row>
    <row r="31" spans="1:11">
      <c r="A31">
        <v>18</v>
      </c>
      <c r="B31" t="s">
        <v>1220</v>
      </c>
      <c r="C31" t="s">
        <v>1226</v>
      </c>
      <c r="D31" t="s">
        <v>4635</v>
      </c>
      <c r="E31">
        <v>30</v>
      </c>
      <c r="G31" s="18">
        <v>35.119999999999997</v>
      </c>
      <c r="H31" s="18">
        <f t="shared" si="1"/>
        <v>1053.5999999999999</v>
      </c>
      <c r="J31" s="18">
        <v>36.098947368421051</v>
      </c>
      <c r="K31" s="18">
        <f>+$E$31*J31</f>
        <v>1082.9684210526316</v>
      </c>
    </row>
    <row r="32" spans="1:11">
      <c r="A32">
        <v>19</v>
      </c>
      <c r="B32" t="s">
        <v>1220</v>
      </c>
      <c r="C32" t="s">
        <v>1227</v>
      </c>
      <c r="D32" t="s">
        <v>4635</v>
      </c>
      <c r="E32">
        <v>17</v>
      </c>
      <c r="G32" s="18">
        <v>34.17</v>
      </c>
      <c r="H32" s="18">
        <f t="shared" si="1"/>
        <v>580.89</v>
      </c>
      <c r="J32" s="18">
        <v>37.491005291005294</v>
      </c>
      <c r="K32" s="18">
        <f>+$E$32*J32</f>
        <v>637.34708994709001</v>
      </c>
    </row>
    <row r="33" spans="1:11">
      <c r="A33">
        <v>20</v>
      </c>
      <c r="B33" t="s">
        <v>1220</v>
      </c>
      <c r="C33" t="s">
        <v>1228</v>
      </c>
      <c r="D33" t="s">
        <v>4635</v>
      </c>
      <c r="E33">
        <v>16</v>
      </c>
      <c r="G33" s="18">
        <v>34.47</v>
      </c>
      <c r="H33" s="18">
        <f t="shared" si="1"/>
        <v>551.52</v>
      </c>
      <c r="J33" s="18">
        <v>37.928042328042331</v>
      </c>
      <c r="K33" s="18">
        <f>+$E$33*J33</f>
        <v>606.84867724867729</v>
      </c>
    </row>
    <row r="34" spans="1:11">
      <c r="A34">
        <v>21</v>
      </c>
      <c r="B34" t="s">
        <v>1220</v>
      </c>
      <c r="C34" t="s">
        <v>1229</v>
      </c>
      <c r="D34" t="s">
        <v>4635</v>
      </c>
      <c r="E34">
        <v>5</v>
      </c>
      <c r="G34" s="18">
        <v>29.28</v>
      </c>
      <c r="H34" s="18">
        <f>+E34*G34</f>
        <v>146.4</v>
      </c>
      <c r="J34" s="18">
        <v>32.460638297872343</v>
      </c>
      <c r="K34" s="18">
        <f>+$E$34*J34</f>
        <v>162.30319148936172</v>
      </c>
    </row>
    <row r="35" spans="1:11">
      <c r="A35">
        <v>22</v>
      </c>
      <c r="B35" t="s">
        <v>1220</v>
      </c>
      <c r="C35" t="s">
        <v>1230</v>
      </c>
      <c r="D35" t="s">
        <v>4635</v>
      </c>
      <c r="E35">
        <v>12</v>
      </c>
      <c r="G35" s="18">
        <v>29.97</v>
      </c>
      <c r="H35" s="18">
        <f t="shared" si="1"/>
        <v>359.64</v>
      </c>
      <c r="J35" s="18">
        <v>33.206382978723404</v>
      </c>
      <c r="K35" s="18">
        <f>+$E$35*J35</f>
        <v>398.47659574468082</v>
      </c>
    </row>
    <row r="36" spans="1:11">
      <c r="A36">
        <v>23</v>
      </c>
      <c r="B36" t="s">
        <v>1220</v>
      </c>
      <c r="C36" t="s">
        <v>1231</v>
      </c>
      <c r="D36" t="s">
        <v>4635</v>
      </c>
      <c r="E36">
        <v>10</v>
      </c>
      <c r="G36" s="18">
        <v>30.79</v>
      </c>
      <c r="H36" s="18">
        <f>+E36*G36</f>
        <v>307.89999999999998</v>
      </c>
      <c r="J36" s="18">
        <v>29.626455026455027</v>
      </c>
      <c r="K36" s="18">
        <f>+$E$36*J36</f>
        <v>296.26455026455028</v>
      </c>
    </row>
    <row r="37" spans="1:11">
      <c r="A37">
        <v>24</v>
      </c>
      <c r="B37" t="s">
        <v>1220</v>
      </c>
      <c r="C37" t="s">
        <v>1232</v>
      </c>
      <c r="D37" t="s">
        <v>4635</v>
      </c>
      <c r="E37">
        <v>10</v>
      </c>
      <c r="G37" s="18">
        <v>30.79</v>
      </c>
      <c r="H37" s="18">
        <f t="shared" si="1"/>
        <v>307.89999999999998</v>
      </c>
      <c r="J37" s="18">
        <v>27.95461741424802</v>
      </c>
      <c r="K37" s="18">
        <f>+$E$37*J37</f>
        <v>279.5461741424802</v>
      </c>
    </row>
    <row r="38" spans="1:11" ht="13.5" thickBot="1">
      <c r="A38">
        <v>25</v>
      </c>
      <c r="B38" t="s">
        <v>1220</v>
      </c>
      <c r="C38" t="s">
        <v>1233</v>
      </c>
      <c r="D38" t="s">
        <v>4635</v>
      </c>
      <c r="E38">
        <v>3</v>
      </c>
      <c r="G38" s="18">
        <v>30.79</v>
      </c>
      <c r="H38" s="18">
        <f t="shared" si="1"/>
        <v>92.37</v>
      </c>
      <c r="J38" s="18">
        <v>29.742857142857144</v>
      </c>
      <c r="K38" s="18">
        <f>+$E$38*J38</f>
        <v>89.228571428571428</v>
      </c>
    </row>
    <row r="39" spans="1:11" ht="13.5" thickTop="1">
      <c r="G39" s="18" t="s">
        <v>2372</v>
      </c>
      <c r="H39" s="18">
        <f>SUM(H24:H38)</f>
        <v>6683.8099999999995</v>
      </c>
      <c r="K39" s="18">
        <f>SUM(K24:K38)</f>
        <v>7293.684518026862</v>
      </c>
    </row>
    <row r="40" spans="1:11">
      <c r="G40" s="18" t="s">
        <v>2366</v>
      </c>
      <c r="H40" s="18" t="s">
        <v>4633</v>
      </c>
      <c r="K40" s="18" t="s">
        <v>4634</v>
      </c>
    </row>
    <row r="41" spans="1:11">
      <c r="A41" t="s">
        <v>1234</v>
      </c>
    </row>
    <row r="42" spans="1:11">
      <c r="A42" t="s">
        <v>258</v>
      </c>
      <c r="B42" t="s">
        <v>1203</v>
      </c>
      <c r="C42" t="s">
        <v>313</v>
      </c>
      <c r="D42" t="s">
        <v>1204</v>
      </c>
      <c r="E42" t="s">
        <v>4628</v>
      </c>
      <c r="G42" s="18" t="s">
        <v>4629</v>
      </c>
      <c r="H42" s="18" t="s">
        <v>1205</v>
      </c>
      <c r="J42" s="18" t="s">
        <v>4629</v>
      </c>
      <c r="K42" s="18" t="s">
        <v>1205</v>
      </c>
    </row>
    <row r="43" spans="1:11">
      <c r="C43" t="s">
        <v>2373</v>
      </c>
    </row>
    <row r="44" spans="1:11">
      <c r="A44">
        <v>26</v>
      </c>
      <c r="B44" t="s">
        <v>1235</v>
      </c>
      <c r="C44" t="s">
        <v>1236</v>
      </c>
      <c r="D44" t="s">
        <v>1237</v>
      </c>
      <c r="E44">
        <v>4</v>
      </c>
      <c r="G44" s="18">
        <v>55.14</v>
      </c>
      <c r="H44" s="18">
        <f t="shared" ref="H44:H51" si="2">+E44*G44</f>
        <v>220.56</v>
      </c>
      <c r="J44" s="18">
        <v>31.618344754876119</v>
      </c>
      <c r="K44" s="18">
        <f>+$E$44*J44</f>
        <v>126.47337901950448</v>
      </c>
    </row>
    <row r="45" spans="1:11">
      <c r="A45">
        <v>27</v>
      </c>
      <c r="B45" t="s">
        <v>1220</v>
      </c>
      <c r="C45" t="s">
        <v>1238</v>
      </c>
      <c r="D45" t="s">
        <v>4635</v>
      </c>
      <c r="E45">
        <v>7</v>
      </c>
      <c r="G45" s="18">
        <v>46.49</v>
      </c>
      <c r="H45" s="18">
        <f t="shared" si="2"/>
        <v>325.43</v>
      </c>
      <c r="J45" s="18">
        <v>32.229836584080125</v>
      </c>
      <c r="K45" s="18">
        <f>+$E$45*J45</f>
        <v>225.60885608856088</v>
      </c>
    </row>
    <row r="46" spans="1:11">
      <c r="A46">
        <v>28</v>
      </c>
      <c r="B46" t="s">
        <v>1220</v>
      </c>
      <c r="C46" t="s">
        <v>1239</v>
      </c>
      <c r="D46" t="s">
        <v>2418</v>
      </c>
      <c r="E46">
        <v>4</v>
      </c>
      <c r="G46" s="18">
        <v>24.28</v>
      </c>
      <c r="H46" s="18">
        <f t="shared" si="2"/>
        <v>97.12</v>
      </c>
      <c r="J46" s="18">
        <v>53.44573234984194</v>
      </c>
      <c r="K46" s="18">
        <f>+$E$46*J46</f>
        <v>213.78292939936776</v>
      </c>
    </row>
    <row r="47" spans="1:11">
      <c r="A47">
        <v>29</v>
      </c>
      <c r="B47" t="s">
        <v>1220</v>
      </c>
      <c r="C47" t="s">
        <v>0</v>
      </c>
      <c r="D47" t="s">
        <v>1237</v>
      </c>
      <c r="E47">
        <v>7</v>
      </c>
      <c r="G47" s="18">
        <v>40.44</v>
      </c>
      <c r="H47" s="18">
        <f t="shared" si="2"/>
        <v>283.08</v>
      </c>
      <c r="J47" s="18">
        <v>17.673684210526314</v>
      </c>
      <c r="K47" s="18">
        <f>+$E$47*J47</f>
        <v>123.7157894736842</v>
      </c>
    </row>
    <row r="48" spans="1:11">
      <c r="A48">
        <v>30</v>
      </c>
      <c r="B48" t="s">
        <v>1220</v>
      </c>
      <c r="C48" t="s">
        <v>1</v>
      </c>
      <c r="D48" t="s">
        <v>2</v>
      </c>
      <c r="E48">
        <v>10</v>
      </c>
      <c r="G48" s="18">
        <v>15.14</v>
      </c>
      <c r="H48" s="18">
        <f t="shared" si="2"/>
        <v>151.4</v>
      </c>
      <c r="J48" s="18">
        <v>28.255139694254087</v>
      </c>
      <c r="K48" s="18">
        <f>+$E$48*J48</f>
        <v>282.55139694254086</v>
      </c>
    </row>
    <row r="49" spans="1:11">
      <c r="A49">
        <v>31</v>
      </c>
      <c r="B49" t="s">
        <v>1220</v>
      </c>
      <c r="C49" t="s">
        <v>3</v>
      </c>
      <c r="D49" t="s">
        <v>4</v>
      </c>
      <c r="E49">
        <v>13</v>
      </c>
      <c r="G49" s="18">
        <v>17.71</v>
      </c>
      <c r="H49" s="18">
        <f t="shared" si="2"/>
        <v>230.23000000000002</v>
      </c>
      <c r="J49" s="18">
        <v>17.631578947368421</v>
      </c>
      <c r="K49" s="18">
        <f>+$E$49*J49</f>
        <v>229.21052631578948</v>
      </c>
    </row>
    <row r="50" spans="1:11">
      <c r="A50">
        <v>32</v>
      </c>
      <c r="B50" t="s">
        <v>2374</v>
      </c>
      <c r="C50" t="s">
        <v>2375</v>
      </c>
      <c r="D50" t="s">
        <v>107</v>
      </c>
      <c r="E50">
        <v>244</v>
      </c>
      <c r="G50" s="18">
        <v>18.690000000000001</v>
      </c>
      <c r="H50" s="18">
        <f>+E50*G50</f>
        <v>4560.3600000000006</v>
      </c>
      <c r="J50" s="18">
        <v>18.36559139784946</v>
      </c>
      <c r="K50" s="18">
        <f>+$E$50*J50</f>
        <v>4481.2043010752686</v>
      </c>
    </row>
    <row r="51" spans="1:11" ht="13.5" thickBot="1">
      <c r="A51">
        <v>33</v>
      </c>
      <c r="B51" t="s">
        <v>1220</v>
      </c>
      <c r="C51" t="s">
        <v>5</v>
      </c>
      <c r="D51" t="s">
        <v>4636</v>
      </c>
      <c r="E51">
        <v>11</v>
      </c>
      <c r="G51" s="18">
        <v>0</v>
      </c>
      <c r="H51" s="18">
        <f t="shared" si="2"/>
        <v>0</v>
      </c>
      <c r="J51" s="18">
        <v>18.461506020285519</v>
      </c>
      <c r="K51" s="18">
        <f>+$E$51*J51</f>
        <v>203.0765662231407</v>
      </c>
    </row>
    <row r="52" spans="1:11" ht="13.5" thickTop="1">
      <c r="G52" s="18" t="s">
        <v>2376</v>
      </c>
      <c r="H52" s="18">
        <f>SUM(H44:H51)</f>
        <v>5868.18</v>
      </c>
      <c r="K52" s="18">
        <f>SUM(K44:K51)</f>
        <v>5885.6237445378574</v>
      </c>
    </row>
    <row r="53" spans="1:11">
      <c r="G53" s="18" t="s">
        <v>2366</v>
      </c>
      <c r="H53" s="18" t="s">
        <v>4633</v>
      </c>
      <c r="K53" s="18" t="s">
        <v>4634</v>
      </c>
    </row>
    <row r="54" spans="1:11">
      <c r="A54" t="s">
        <v>2377</v>
      </c>
    </row>
    <row r="55" spans="1:11">
      <c r="A55" t="s">
        <v>258</v>
      </c>
      <c r="B55" t="s">
        <v>1203</v>
      </c>
      <c r="C55" t="s">
        <v>313</v>
      </c>
      <c r="D55" t="s">
        <v>1204</v>
      </c>
      <c r="E55" t="s">
        <v>4628</v>
      </c>
      <c r="G55" s="18" t="s">
        <v>4629</v>
      </c>
      <c r="H55" s="18" t="s">
        <v>1205</v>
      </c>
      <c r="J55" s="18" t="s">
        <v>4629</v>
      </c>
      <c r="K55" s="18" t="s">
        <v>1205</v>
      </c>
    </row>
    <row r="56" spans="1:11">
      <c r="C56" t="s">
        <v>2377</v>
      </c>
    </row>
    <row r="57" spans="1:11">
      <c r="A57">
        <v>34</v>
      </c>
      <c r="B57" t="s">
        <v>2378</v>
      </c>
      <c r="C57" t="s">
        <v>4637</v>
      </c>
      <c r="D57" t="s">
        <v>4638</v>
      </c>
      <c r="E57">
        <v>4</v>
      </c>
      <c r="G57" s="18">
        <v>34.94</v>
      </c>
      <c r="H57" s="18">
        <f t="shared" ref="H57:H69" si="3">+E57*G57</f>
        <v>139.76</v>
      </c>
      <c r="J57" s="18">
        <v>26.55957446808511</v>
      </c>
      <c r="K57" s="18">
        <f>+$E$57*J57</f>
        <v>106.23829787234044</v>
      </c>
    </row>
    <row r="58" spans="1:11">
      <c r="A58">
        <v>35</v>
      </c>
      <c r="B58" t="s">
        <v>4639</v>
      </c>
      <c r="C58" t="s">
        <v>4640</v>
      </c>
      <c r="D58" t="s">
        <v>4638</v>
      </c>
      <c r="E58">
        <v>4</v>
      </c>
      <c r="G58" s="18">
        <v>27.31</v>
      </c>
      <c r="H58" s="18">
        <f t="shared" si="3"/>
        <v>109.24</v>
      </c>
      <c r="J58" s="18">
        <v>23.467368421052633</v>
      </c>
      <c r="K58" s="18">
        <f>+$E$58*J58</f>
        <v>93.869473684210533</v>
      </c>
    </row>
    <row r="59" spans="1:11">
      <c r="A59">
        <v>36</v>
      </c>
      <c r="B59" t="s">
        <v>4639</v>
      </c>
      <c r="C59" t="s">
        <v>4641</v>
      </c>
      <c r="D59" t="s">
        <v>4642</v>
      </c>
      <c r="E59">
        <v>3</v>
      </c>
      <c r="G59" s="18">
        <v>19.8</v>
      </c>
      <c r="H59" s="18">
        <f t="shared" si="3"/>
        <v>59.400000000000006</v>
      </c>
      <c r="J59" s="18">
        <v>24.072225172596923</v>
      </c>
      <c r="K59" s="18">
        <f>+$E$59*J59</f>
        <v>72.216675517790776</v>
      </c>
    </row>
    <row r="60" spans="1:11">
      <c r="A60">
        <v>37</v>
      </c>
      <c r="B60" t="s">
        <v>2378</v>
      </c>
      <c r="C60" t="s">
        <v>4643</v>
      </c>
      <c r="D60" t="s">
        <v>4644</v>
      </c>
      <c r="E60">
        <v>2</v>
      </c>
      <c r="G60" s="18">
        <v>14.81</v>
      </c>
      <c r="H60" s="18">
        <f t="shared" si="3"/>
        <v>29.62</v>
      </c>
      <c r="J60" s="18">
        <v>21.798194370685078</v>
      </c>
      <c r="K60" s="18">
        <f>+$E$60*J60</f>
        <v>43.596388741370156</v>
      </c>
    </row>
    <row r="61" spans="1:11">
      <c r="A61">
        <v>38</v>
      </c>
      <c r="B61" t="s">
        <v>2378</v>
      </c>
      <c r="C61" t="s">
        <v>4645</v>
      </c>
      <c r="D61" t="s">
        <v>4646</v>
      </c>
      <c r="E61">
        <v>4</v>
      </c>
      <c r="G61" s="18">
        <v>13.16</v>
      </c>
      <c r="H61" s="18">
        <f t="shared" si="3"/>
        <v>52.64</v>
      </c>
      <c r="J61" s="18">
        <v>15.3968085106383</v>
      </c>
      <c r="K61" s="18">
        <f>+$E$61*J61</f>
        <v>61.587234042553199</v>
      </c>
    </row>
    <row r="62" spans="1:11">
      <c r="A62">
        <v>39</v>
      </c>
      <c r="B62" t="s">
        <v>2378</v>
      </c>
      <c r="C62" t="s">
        <v>4647</v>
      </c>
      <c r="D62" t="s">
        <v>4644</v>
      </c>
      <c r="E62">
        <v>12</v>
      </c>
      <c r="G62" s="18">
        <v>18.7</v>
      </c>
      <c r="H62" s="18">
        <f t="shared" si="3"/>
        <v>224.39999999999998</v>
      </c>
      <c r="J62" s="18">
        <v>14.029787234042555</v>
      </c>
      <c r="K62" s="18">
        <f>+$E$62*J62</f>
        <v>168.35744680851064</v>
      </c>
    </row>
    <row r="63" spans="1:11">
      <c r="A63">
        <v>40</v>
      </c>
      <c r="B63" t="s">
        <v>2378</v>
      </c>
      <c r="C63" t="s">
        <v>4648</v>
      </c>
      <c r="D63" t="s">
        <v>4649</v>
      </c>
      <c r="E63">
        <v>6</v>
      </c>
      <c r="G63" s="18">
        <v>21.31</v>
      </c>
      <c r="H63" s="18">
        <f t="shared" si="3"/>
        <v>127.85999999999999</v>
      </c>
      <c r="J63" s="18">
        <v>32.474468085106388</v>
      </c>
      <c r="K63" s="18">
        <f>+$E$63*J63</f>
        <v>194.84680851063831</v>
      </c>
    </row>
    <row r="64" spans="1:11">
      <c r="A64">
        <v>41</v>
      </c>
      <c r="B64" t="s">
        <v>2378</v>
      </c>
      <c r="C64" t="s">
        <v>2379</v>
      </c>
      <c r="D64" t="s">
        <v>4650</v>
      </c>
      <c r="E64">
        <v>2</v>
      </c>
      <c r="G64" s="18">
        <v>11.63</v>
      </c>
      <c r="H64" s="18">
        <f t="shared" si="3"/>
        <v>23.26</v>
      </c>
      <c r="J64" s="18">
        <v>20.156382978723403</v>
      </c>
      <c r="K64" s="18">
        <f>+$E$64*J64</f>
        <v>40.312765957446807</v>
      </c>
    </row>
    <row r="65" spans="1:11">
      <c r="A65">
        <v>42</v>
      </c>
      <c r="B65" t="s">
        <v>2378</v>
      </c>
      <c r="C65" t="s">
        <v>2380</v>
      </c>
      <c r="D65" t="s">
        <v>1237</v>
      </c>
      <c r="E65">
        <v>10</v>
      </c>
      <c r="G65" s="18">
        <v>17.45</v>
      </c>
      <c r="H65" s="18">
        <f t="shared" si="3"/>
        <v>174.5</v>
      </c>
      <c r="J65" s="18">
        <v>13.678723404255321</v>
      </c>
      <c r="K65" s="18">
        <f>+$E$65*J65</f>
        <v>136.78723404255319</v>
      </c>
    </row>
    <row r="66" spans="1:11">
      <c r="A66">
        <v>43</v>
      </c>
      <c r="B66" t="s">
        <v>2378</v>
      </c>
      <c r="C66" t="s">
        <v>2381</v>
      </c>
      <c r="D66" t="s">
        <v>1237</v>
      </c>
      <c r="E66">
        <v>10</v>
      </c>
      <c r="G66" s="18">
        <v>17.940000000000001</v>
      </c>
      <c r="H66" s="18">
        <f t="shared" si="3"/>
        <v>179.4</v>
      </c>
      <c r="J66" s="18">
        <v>16.711702127659574</v>
      </c>
      <c r="K66" s="18">
        <f>+$E$66*J66</f>
        <v>167.11702127659575</v>
      </c>
    </row>
    <row r="67" spans="1:11">
      <c r="A67">
        <v>44</v>
      </c>
      <c r="B67" t="s">
        <v>2378</v>
      </c>
      <c r="C67" t="s">
        <v>2382</v>
      </c>
      <c r="D67" t="s">
        <v>4651</v>
      </c>
      <c r="E67">
        <v>8</v>
      </c>
      <c r="G67" s="18">
        <v>12.08</v>
      </c>
      <c r="H67" s="18">
        <f t="shared" si="3"/>
        <v>96.64</v>
      </c>
      <c r="J67" s="18">
        <v>14.575531914893618</v>
      </c>
      <c r="K67" s="18">
        <f>+$E$67*J67</f>
        <v>116.60425531914895</v>
      </c>
    </row>
    <row r="68" spans="1:11">
      <c r="A68">
        <v>45</v>
      </c>
      <c r="B68" t="s">
        <v>2378</v>
      </c>
      <c r="C68" t="s">
        <v>2383</v>
      </c>
      <c r="D68" t="s">
        <v>4652</v>
      </c>
      <c r="E68">
        <v>5</v>
      </c>
      <c r="G68" s="18">
        <v>14.71</v>
      </c>
      <c r="H68" s="18">
        <f>+E68*G68</f>
        <v>73.550000000000011</v>
      </c>
      <c r="J68" s="18">
        <v>18.691489361702128</v>
      </c>
      <c r="K68" s="18">
        <f>+$E$68*J68</f>
        <v>93.457446808510639</v>
      </c>
    </row>
    <row r="69" spans="1:11" ht="13.5" thickBot="1">
      <c r="A69">
        <v>46</v>
      </c>
      <c r="B69" t="s">
        <v>2378</v>
      </c>
      <c r="C69" t="s">
        <v>2384</v>
      </c>
      <c r="D69" t="s">
        <v>4653</v>
      </c>
      <c r="E69">
        <v>5</v>
      </c>
      <c r="G69" s="18">
        <v>17.5</v>
      </c>
      <c r="H69" s="18">
        <f t="shared" si="3"/>
        <v>87.5</v>
      </c>
      <c r="J69" s="18">
        <v>16.468085106382979</v>
      </c>
      <c r="K69" s="18">
        <f>+$E$69*J69</f>
        <v>82.340425531914889</v>
      </c>
    </row>
    <row r="70" spans="1:11" ht="13.5" thickTop="1">
      <c r="G70" s="18" t="s">
        <v>2385</v>
      </c>
      <c r="H70" s="18">
        <f>SUM(H63:H69)</f>
        <v>762.71</v>
      </c>
      <c r="K70" s="18">
        <f>SUM(K57:K69)</f>
        <v>1377.3314741135841</v>
      </c>
    </row>
    <row r="71" spans="1:11">
      <c r="G71" s="18" t="s">
        <v>2366</v>
      </c>
      <c r="H71" s="18" t="s">
        <v>4633</v>
      </c>
      <c r="K71" s="18" t="s">
        <v>4634</v>
      </c>
    </row>
    <row r="72" spans="1:11">
      <c r="A72" t="s">
        <v>6</v>
      </c>
    </row>
    <row r="73" spans="1:11">
      <c r="A73" t="s">
        <v>258</v>
      </c>
      <c r="B73" t="s">
        <v>1203</v>
      </c>
      <c r="C73" t="s">
        <v>313</v>
      </c>
      <c r="D73" t="s">
        <v>1204</v>
      </c>
      <c r="E73" t="s">
        <v>4628</v>
      </c>
      <c r="G73" s="18" t="s">
        <v>4629</v>
      </c>
      <c r="H73" s="18" t="s">
        <v>1205</v>
      </c>
      <c r="J73" s="18" t="s">
        <v>4629</v>
      </c>
      <c r="K73" s="18" t="s">
        <v>1205</v>
      </c>
    </row>
    <row r="74" spans="1:11">
      <c r="C74" t="s">
        <v>6</v>
      </c>
    </row>
    <row r="75" spans="1:11">
      <c r="A75">
        <v>47</v>
      </c>
      <c r="B75" t="s">
        <v>7</v>
      </c>
      <c r="C75" t="s">
        <v>8</v>
      </c>
      <c r="D75" t="s">
        <v>4654</v>
      </c>
      <c r="E75">
        <v>3</v>
      </c>
      <c r="G75" s="18">
        <v>3.58</v>
      </c>
      <c r="H75" s="18">
        <f>+E75*G75</f>
        <v>10.74</v>
      </c>
      <c r="J75" s="18">
        <v>6.8010471204188487</v>
      </c>
      <c r="K75" s="18">
        <f>+$E$75*J75</f>
        <v>20.403141361256544</v>
      </c>
    </row>
    <row r="76" spans="1:11" ht="13.5" thickBot="1">
      <c r="A76">
        <v>48</v>
      </c>
      <c r="B76" t="s">
        <v>7</v>
      </c>
      <c r="C76" t="s">
        <v>9</v>
      </c>
      <c r="D76" t="s">
        <v>4655</v>
      </c>
      <c r="E76">
        <v>3</v>
      </c>
      <c r="G76" s="18">
        <v>13.28</v>
      </c>
      <c r="H76" s="18">
        <f>+E76*G76</f>
        <v>39.839999999999996</v>
      </c>
      <c r="J76" s="18">
        <v>11.570680628272253</v>
      </c>
      <c r="K76" s="18">
        <f>+$E$76*J76</f>
        <v>34.712041884816756</v>
      </c>
    </row>
    <row r="77" spans="1:11" ht="13.5" thickTop="1">
      <c r="G77" s="18" t="s">
        <v>2386</v>
      </c>
      <c r="H77" s="18">
        <f>SUM(H75:H76)</f>
        <v>50.58</v>
      </c>
      <c r="J77" s="18" t="s">
        <v>2386</v>
      </c>
      <c r="K77" s="18">
        <f>SUM(K75:K76)</f>
        <v>55.1151832460733</v>
      </c>
    </row>
    <row r="78" spans="1:11">
      <c r="G78" s="18" t="s">
        <v>2366</v>
      </c>
      <c r="H78" s="18" t="s">
        <v>4633</v>
      </c>
      <c r="K78" s="18" t="s">
        <v>4634</v>
      </c>
    </row>
    <row r="80" spans="1:11">
      <c r="A80" t="s">
        <v>10</v>
      </c>
    </row>
    <row r="81" spans="1:11">
      <c r="A81" t="s">
        <v>258</v>
      </c>
      <c r="B81" t="s">
        <v>1203</v>
      </c>
      <c r="C81" t="s">
        <v>313</v>
      </c>
      <c r="D81" t="s">
        <v>1204</v>
      </c>
      <c r="E81" t="s">
        <v>4628</v>
      </c>
      <c r="G81" s="18" t="s">
        <v>4629</v>
      </c>
      <c r="H81" s="18" t="s">
        <v>1205</v>
      </c>
      <c r="J81" s="18" t="s">
        <v>4629</v>
      </c>
      <c r="K81" s="18" t="s">
        <v>1205</v>
      </c>
    </row>
    <row r="82" spans="1:11">
      <c r="C82" t="s">
        <v>10</v>
      </c>
    </row>
    <row r="83" spans="1:11">
      <c r="A83">
        <v>49</v>
      </c>
      <c r="B83" t="s">
        <v>11</v>
      </c>
      <c r="C83" t="s">
        <v>12</v>
      </c>
      <c r="D83" t="s">
        <v>4656</v>
      </c>
      <c r="E83">
        <v>6</v>
      </c>
      <c r="G83" s="18">
        <v>24.97</v>
      </c>
      <c r="H83" s="18">
        <f t="shared" ref="H83:H90" si="4">+E83*G83</f>
        <v>149.82</v>
      </c>
      <c r="J83" s="18">
        <v>20.053763440860216</v>
      </c>
      <c r="K83" s="18">
        <f>+$E$83*J83</f>
        <v>120.3225806451613</v>
      </c>
    </row>
    <row r="84" spans="1:11">
      <c r="A84">
        <v>50</v>
      </c>
      <c r="B84" t="s">
        <v>11</v>
      </c>
      <c r="C84" t="s">
        <v>13</v>
      </c>
      <c r="D84" t="s">
        <v>4657</v>
      </c>
      <c r="E84">
        <v>18</v>
      </c>
      <c r="G84" s="18">
        <v>31.11</v>
      </c>
      <c r="H84" s="18">
        <f t="shared" si="4"/>
        <v>559.98</v>
      </c>
      <c r="J84" s="18">
        <v>31.655913978494628</v>
      </c>
      <c r="K84" s="18">
        <f>+$E$84*J84</f>
        <v>569.80645161290329</v>
      </c>
    </row>
    <row r="85" spans="1:11">
      <c r="A85">
        <v>51</v>
      </c>
      <c r="B85" t="s">
        <v>11</v>
      </c>
      <c r="C85" t="s">
        <v>15</v>
      </c>
      <c r="D85" t="s">
        <v>14</v>
      </c>
      <c r="E85">
        <v>125</v>
      </c>
      <c r="G85" s="18">
        <v>15.51</v>
      </c>
      <c r="H85" s="18">
        <f t="shared" si="4"/>
        <v>1938.75</v>
      </c>
      <c r="J85" s="18">
        <v>22.060000000000002</v>
      </c>
      <c r="K85" s="18">
        <f>+$E$85*J85</f>
        <v>2757.5000000000005</v>
      </c>
    </row>
    <row r="86" spans="1:11">
      <c r="A86">
        <v>52</v>
      </c>
      <c r="B86" t="s">
        <v>11</v>
      </c>
      <c r="C86" t="s">
        <v>16</v>
      </c>
      <c r="D86" t="s">
        <v>17</v>
      </c>
      <c r="E86">
        <v>4</v>
      </c>
      <c r="G86" s="18">
        <v>13.73</v>
      </c>
      <c r="H86" s="18">
        <f>+E86*G86</f>
        <v>54.92</v>
      </c>
      <c r="J86" s="18">
        <v>30.058666666666667</v>
      </c>
      <c r="K86" s="18">
        <f>+$E$86*J86</f>
        <v>120.23466666666667</v>
      </c>
    </row>
    <row r="87" spans="1:11">
      <c r="A87">
        <v>53</v>
      </c>
      <c r="B87" t="s">
        <v>11</v>
      </c>
      <c r="C87" t="s">
        <v>18</v>
      </c>
      <c r="D87" t="s">
        <v>19</v>
      </c>
      <c r="E87">
        <v>30</v>
      </c>
      <c r="G87" s="18">
        <v>9.14</v>
      </c>
      <c r="H87" s="18">
        <f t="shared" si="4"/>
        <v>274.20000000000005</v>
      </c>
      <c r="J87" s="18">
        <v>27.146666666666665</v>
      </c>
      <c r="K87" s="18">
        <f>+$E$87*J87</f>
        <v>814.4</v>
      </c>
    </row>
    <row r="88" spans="1:11">
      <c r="A88">
        <v>54</v>
      </c>
      <c r="B88" t="s">
        <v>11</v>
      </c>
      <c r="C88" t="s">
        <v>2387</v>
      </c>
      <c r="D88" t="s">
        <v>4658</v>
      </c>
      <c r="E88">
        <v>3</v>
      </c>
      <c r="G88" s="18">
        <v>19.03</v>
      </c>
      <c r="H88" s="18">
        <f t="shared" si="4"/>
        <v>57.09</v>
      </c>
      <c r="J88" s="18">
        <v>18.342245989304811</v>
      </c>
      <c r="K88" s="18">
        <f>+$E$88*J88</f>
        <v>55.026737967914428</v>
      </c>
    </row>
    <row r="89" spans="1:11">
      <c r="A89">
        <v>55</v>
      </c>
      <c r="B89" t="s">
        <v>11</v>
      </c>
      <c r="C89" t="s">
        <v>20</v>
      </c>
      <c r="D89" t="s">
        <v>4659</v>
      </c>
      <c r="E89">
        <v>70</v>
      </c>
      <c r="G89" s="18">
        <v>18.21</v>
      </c>
      <c r="H89" s="18">
        <f t="shared" si="4"/>
        <v>1274.7</v>
      </c>
      <c r="J89" s="18">
        <v>17.421052631578949</v>
      </c>
      <c r="K89" s="18">
        <f>+$E$89*J89</f>
        <v>1219.4736842105265</v>
      </c>
    </row>
    <row r="90" spans="1:11" ht="13.5" thickBot="1">
      <c r="A90">
        <v>56</v>
      </c>
      <c r="B90" t="s">
        <v>11</v>
      </c>
      <c r="C90" t="s">
        <v>21</v>
      </c>
      <c r="D90" t="s">
        <v>4660</v>
      </c>
      <c r="E90">
        <v>35</v>
      </c>
      <c r="G90" s="18">
        <v>20.149999999999999</v>
      </c>
      <c r="H90" s="18">
        <f t="shared" si="4"/>
        <v>705.25</v>
      </c>
      <c r="J90" s="18">
        <v>30.297872340425535</v>
      </c>
      <c r="K90" s="18">
        <f>+$E$90*J90</f>
        <v>1060.4255319148938</v>
      </c>
    </row>
    <row r="91" spans="1:11" ht="13.5" thickTop="1">
      <c r="G91" s="18" t="s">
        <v>2388</v>
      </c>
      <c r="H91" s="18">
        <f>SUM(H83:H90)</f>
        <v>5014.71</v>
      </c>
      <c r="J91" s="18" t="s">
        <v>2388</v>
      </c>
      <c r="K91" s="18">
        <f>SUM(K83:K90)</f>
        <v>6717.1896530180675</v>
      </c>
    </row>
    <row r="92" spans="1:11">
      <c r="G92" s="18" t="s">
        <v>2366</v>
      </c>
      <c r="H92" s="18" t="s">
        <v>4633</v>
      </c>
      <c r="K92" s="18" t="s">
        <v>4634</v>
      </c>
    </row>
    <row r="93" spans="1:11">
      <c r="A93" t="s">
        <v>22</v>
      </c>
    </row>
    <row r="94" spans="1:11">
      <c r="A94" t="s">
        <v>258</v>
      </c>
      <c r="B94" t="s">
        <v>1203</v>
      </c>
      <c r="C94" t="s">
        <v>313</v>
      </c>
      <c r="D94" t="s">
        <v>1204</v>
      </c>
      <c r="E94" t="s">
        <v>4628</v>
      </c>
      <c r="G94" s="18" t="s">
        <v>4629</v>
      </c>
      <c r="H94" s="18" t="s">
        <v>1205</v>
      </c>
      <c r="J94" s="18" t="s">
        <v>4629</v>
      </c>
      <c r="K94" s="18" t="s">
        <v>1205</v>
      </c>
    </row>
    <row r="95" spans="1:11">
      <c r="C95" t="s">
        <v>22</v>
      </c>
    </row>
    <row r="96" spans="1:11">
      <c r="A96">
        <v>57</v>
      </c>
      <c r="B96" t="s">
        <v>1220</v>
      </c>
      <c r="C96" t="s">
        <v>42</v>
      </c>
      <c r="D96" t="s">
        <v>43</v>
      </c>
      <c r="E96">
        <v>5</v>
      </c>
      <c r="G96" s="18">
        <v>33.79</v>
      </c>
      <c r="H96" s="18">
        <f t="shared" ref="H96:H121" si="5">+E96*G96</f>
        <v>168.95</v>
      </c>
      <c r="J96" s="18">
        <v>32.877005347593581</v>
      </c>
      <c r="K96" s="18">
        <f>+$E$96*J96</f>
        <v>164.38502673796791</v>
      </c>
    </row>
    <row r="97" spans="1:11">
      <c r="A97">
        <v>58</v>
      </c>
      <c r="B97" t="s">
        <v>11</v>
      </c>
      <c r="C97" t="s">
        <v>65</v>
      </c>
      <c r="D97" t="s">
        <v>24</v>
      </c>
      <c r="E97">
        <v>20</v>
      </c>
      <c r="G97" s="18">
        <v>22.64</v>
      </c>
      <c r="H97" s="18">
        <f t="shared" si="5"/>
        <v>452.8</v>
      </c>
      <c r="J97" s="18">
        <v>24.554973821989527</v>
      </c>
      <c r="K97" s="18">
        <f>+$E$97*J97</f>
        <v>491.09947643979058</v>
      </c>
    </row>
    <row r="98" spans="1:11">
      <c r="A98">
        <v>59</v>
      </c>
      <c r="B98" t="s">
        <v>11</v>
      </c>
      <c r="C98" t="s">
        <v>66</v>
      </c>
      <c r="D98" t="s">
        <v>67</v>
      </c>
      <c r="E98">
        <v>15</v>
      </c>
      <c r="G98" s="18">
        <v>22.02</v>
      </c>
      <c r="H98" s="18">
        <f t="shared" si="5"/>
        <v>330.3</v>
      </c>
      <c r="J98" s="18">
        <v>21.778947368421054</v>
      </c>
      <c r="K98" s="18">
        <f>+$E$98*J98</f>
        <v>326.68421052631584</v>
      </c>
    </row>
    <row r="99" spans="1:11">
      <c r="A99">
        <v>60</v>
      </c>
      <c r="B99" t="s">
        <v>11</v>
      </c>
      <c r="C99" t="s">
        <v>68</v>
      </c>
      <c r="D99" t="s">
        <v>67</v>
      </c>
      <c r="E99">
        <v>5</v>
      </c>
      <c r="G99" s="18">
        <v>19.61</v>
      </c>
      <c r="H99" s="18">
        <f t="shared" si="5"/>
        <v>98.05</v>
      </c>
      <c r="J99" s="18">
        <v>19.172631578947367</v>
      </c>
      <c r="K99" s="18">
        <f>+$E$99*J99</f>
        <v>95.863157894736844</v>
      </c>
    </row>
    <row r="100" spans="1:11">
      <c r="A100">
        <v>61</v>
      </c>
      <c r="B100" t="s">
        <v>11</v>
      </c>
      <c r="C100" t="s">
        <v>69</v>
      </c>
      <c r="D100" t="s">
        <v>67</v>
      </c>
      <c r="E100">
        <v>15</v>
      </c>
      <c r="G100" s="18">
        <v>19.02</v>
      </c>
      <c r="H100" s="18">
        <f t="shared" si="5"/>
        <v>285.3</v>
      </c>
      <c r="J100" s="18">
        <v>19.171578947368424</v>
      </c>
      <c r="K100" s="18">
        <f>+$E$100*J100</f>
        <v>287.57368421052638</v>
      </c>
    </row>
    <row r="101" spans="1:11">
      <c r="A101">
        <v>62</v>
      </c>
      <c r="B101" t="s">
        <v>11</v>
      </c>
      <c r="C101" t="s">
        <v>2389</v>
      </c>
      <c r="D101" t="s">
        <v>1681</v>
      </c>
      <c r="E101">
        <v>5</v>
      </c>
      <c r="G101" s="18">
        <v>21.58</v>
      </c>
      <c r="H101" s="18">
        <f t="shared" si="5"/>
        <v>107.89999999999999</v>
      </c>
      <c r="J101" s="18">
        <v>21.51628403630539</v>
      </c>
      <c r="K101" s="18">
        <f>+$E$101*J101</f>
        <v>107.58142018152695</v>
      </c>
    </row>
    <row r="102" spans="1:11">
      <c r="A102">
        <v>63</v>
      </c>
      <c r="B102" t="s">
        <v>11</v>
      </c>
      <c r="C102" t="s">
        <v>71</v>
      </c>
      <c r="D102" t="s">
        <v>70</v>
      </c>
      <c r="E102">
        <v>4</v>
      </c>
      <c r="G102" s="18">
        <v>7.41</v>
      </c>
      <c r="H102" s="18">
        <f t="shared" si="5"/>
        <v>29.64</v>
      </c>
      <c r="J102" s="18">
        <v>7.6479999999999997</v>
      </c>
      <c r="K102" s="18">
        <f>+$E$102*J102</f>
        <v>30.591999999999999</v>
      </c>
    </row>
    <row r="103" spans="1:11">
      <c r="A103">
        <v>64</v>
      </c>
      <c r="B103" t="s">
        <v>11</v>
      </c>
      <c r="C103" t="s">
        <v>72</v>
      </c>
      <c r="D103" t="s">
        <v>73</v>
      </c>
      <c r="E103">
        <v>5</v>
      </c>
      <c r="G103" s="18">
        <v>24.39</v>
      </c>
      <c r="H103" s="18">
        <f t="shared" si="5"/>
        <v>121.95</v>
      </c>
      <c r="J103" s="18">
        <v>15.989333333333333</v>
      </c>
      <c r="K103" s="18">
        <f>+$E$103*J103</f>
        <v>79.946666666666658</v>
      </c>
    </row>
    <row r="104" spans="1:11">
      <c r="A104">
        <v>65</v>
      </c>
      <c r="B104" t="s">
        <v>11</v>
      </c>
      <c r="C104" t="s">
        <v>74</v>
      </c>
      <c r="D104" t="s">
        <v>75</v>
      </c>
      <c r="E104">
        <v>5</v>
      </c>
      <c r="G104" s="18">
        <v>29.85</v>
      </c>
      <c r="H104" s="18">
        <f t="shared" si="5"/>
        <v>149.25</v>
      </c>
      <c r="J104" s="18">
        <v>25.08421052631579</v>
      </c>
      <c r="K104" s="18">
        <f>+$E$104*J104</f>
        <v>125.42105263157895</v>
      </c>
    </row>
    <row r="105" spans="1:11">
      <c r="A105">
        <v>66</v>
      </c>
      <c r="B105" t="s">
        <v>11</v>
      </c>
      <c r="C105" t="s">
        <v>76</v>
      </c>
      <c r="D105" t="s">
        <v>75</v>
      </c>
      <c r="E105">
        <v>4</v>
      </c>
      <c r="G105" s="18">
        <v>29.55</v>
      </c>
      <c r="H105" s="18">
        <f t="shared" si="5"/>
        <v>118.2</v>
      </c>
      <c r="J105" s="18">
        <v>25.063157894736843</v>
      </c>
      <c r="K105" s="18">
        <f>+$E$105*J105</f>
        <v>100.25263157894737</v>
      </c>
    </row>
    <row r="106" spans="1:11">
      <c r="A106">
        <v>67</v>
      </c>
      <c r="B106" t="s">
        <v>11</v>
      </c>
      <c r="C106" t="s">
        <v>77</v>
      </c>
      <c r="D106" t="s">
        <v>78</v>
      </c>
      <c r="E106">
        <v>28</v>
      </c>
      <c r="G106" s="18">
        <v>17.399999999999999</v>
      </c>
      <c r="H106" s="18">
        <f t="shared" si="5"/>
        <v>487.19999999999993</v>
      </c>
      <c r="J106" s="18">
        <v>19.947643979057592</v>
      </c>
      <c r="K106" s="18">
        <f>+$E$106*J106</f>
        <v>558.53403141361252</v>
      </c>
    </row>
    <row r="107" spans="1:11">
      <c r="A107">
        <v>68</v>
      </c>
      <c r="B107" t="s">
        <v>11</v>
      </c>
      <c r="C107" t="s">
        <v>79</v>
      </c>
      <c r="D107" t="s">
        <v>78</v>
      </c>
      <c r="E107">
        <v>10</v>
      </c>
      <c r="G107" s="18">
        <v>25.16</v>
      </c>
      <c r="H107" s="18">
        <f t="shared" si="5"/>
        <v>251.6</v>
      </c>
      <c r="J107" s="18">
        <v>29.623036649214662</v>
      </c>
      <c r="K107" s="18">
        <f>+$E$107*J107</f>
        <v>296.23036649214663</v>
      </c>
    </row>
    <row r="108" spans="1:11">
      <c r="A108">
        <v>69</v>
      </c>
      <c r="B108" t="s">
        <v>11</v>
      </c>
      <c r="C108" t="s">
        <v>80</v>
      </c>
      <c r="D108" t="s">
        <v>81</v>
      </c>
      <c r="E108">
        <v>9</v>
      </c>
      <c r="G108" s="18">
        <v>16.03</v>
      </c>
      <c r="H108" s="18">
        <f t="shared" si="5"/>
        <v>144.27000000000001</v>
      </c>
      <c r="J108" s="18">
        <v>13.612565445026178</v>
      </c>
      <c r="K108" s="18">
        <f>+$E$108*J108</f>
        <v>122.5130890052356</v>
      </c>
    </row>
    <row r="109" spans="1:11">
      <c r="A109">
        <v>70</v>
      </c>
      <c r="B109" t="s">
        <v>11</v>
      </c>
      <c r="C109" t="s">
        <v>82</v>
      </c>
      <c r="D109" t="s">
        <v>83</v>
      </c>
      <c r="E109">
        <v>13</v>
      </c>
      <c r="G109" s="18">
        <v>21.34</v>
      </c>
      <c r="H109" s="18">
        <f t="shared" si="5"/>
        <v>277.42</v>
      </c>
      <c r="J109" s="18">
        <v>37.539267015706812</v>
      </c>
      <c r="K109" s="18">
        <f>+$E$109*J109</f>
        <v>488.01047120418855</v>
      </c>
    </row>
    <row r="110" spans="1:11" ht="15" hidden="1" customHeight="1">
      <c r="A110">
        <v>71</v>
      </c>
      <c r="B110" t="s">
        <v>11</v>
      </c>
      <c r="C110" t="s">
        <v>84</v>
      </c>
      <c r="D110" t="s">
        <v>4661</v>
      </c>
      <c r="H110" s="18">
        <f t="shared" si="5"/>
        <v>0</v>
      </c>
      <c r="J110" s="18">
        <v>0</v>
      </c>
      <c r="K110" s="18">
        <f>+$E$110*J110</f>
        <v>0</v>
      </c>
    </row>
    <row r="111" spans="1:11">
      <c r="A111">
        <v>71</v>
      </c>
      <c r="B111" t="s">
        <v>11</v>
      </c>
      <c r="C111" t="s">
        <v>2390</v>
      </c>
      <c r="D111" t="s">
        <v>4635</v>
      </c>
      <c r="E111">
        <v>10</v>
      </c>
      <c r="G111" s="18">
        <v>22.54</v>
      </c>
      <c r="H111" s="18">
        <f t="shared" si="5"/>
        <v>225.39999999999998</v>
      </c>
      <c r="J111" s="18">
        <v>21.191416675563151</v>
      </c>
      <c r="K111" s="18">
        <f>+$E$111*J111</f>
        <v>211.9141667556315</v>
      </c>
    </row>
    <row r="112" spans="1:11">
      <c r="A112">
        <v>72.3333333333333</v>
      </c>
      <c r="B112" t="s">
        <v>11</v>
      </c>
      <c r="C112" t="s">
        <v>85</v>
      </c>
      <c r="D112" t="s">
        <v>4635</v>
      </c>
      <c r="E112">
        <v>8</v>
      </c>
      <c r="G112" s="18">
        <v>22.54</v>
      </c>
      <c r="H112" s="18">
        <f t="shared" si="5"/>
        <v>180.32</v>
      </c>
      <c r="J112" s="18">
        <v>21.191416675563151</v>
      </c>
      <c r="K112" s="18">
        <f>+$E$112*J112</f>
        <v>169.5313334045052</v>
      </c>
    </row>
    <row r="113" spans="1:11">
      <c r="A113">
        <v>73.190476190476204</v>
      </c>
      <c r="B113" t="s">
        <v>23</v>
      </c>
      <c r="C113" t="s">
        <v>86</v>
      </c>
      <c r="D113" t="s">
        <v>4662</v>
      </c>
      <c r="E113">
        <v>3</v>
      </c>
      <c r="G113" s="18">
        <v>10.92</v>
      </c>
      <c r="H113" s="18">
        <f t="shared" si="5"/>
        <v>32.76</v>
      </c>
      <c r="J113" s="18">
        <v>61.741935483870975</v>
      </c>
      <c r="K113" s="18">
        <f>+$E$113*J113</f>
        <v>185.22580645161293</v>
      </c>
    </row>
    <row r="114" spans="1:11">
      <c r="A114">
        <v>74.047619047619094</v>
      </c>
      <c r="B114" t="s">
        <v>11</v>
      </c>
      <c r="C114" t="s">
        <v>87</v>
      </c>
      <c r="D114" t="s">
        <v>4663</v>
      </c>
      <c r="E114">
        <v>4</v>
      </c>
      <c r="G114" s="18">
        <v>19.21</v>
      </c>
      <c r="H114" s="18">
        <f t="shared" si="5"/>
        <v>76.84</v>
      </c>
      <c r="J114" s="18">
        <v>20.241272552578202</v>
      </c>
      <c r="K114" s="18">
        <f>+$E$114*J114</f>
        <v>80.965090210312809</v>
      </c>
    </row>
    <row r="115" spans="1:11">
      <c r="A115">
        <v>74.904761904761898</v>
      </c>
      <c r="B115" t="s">
        <v>23</v>
      </c>
      <c r="C115" t="s">
        <v>88</v>
      </c>
      <c r="D115" t="s">
        <v>1683</v>
      </c>
      <c r="E115">
        <v>3</v>
      </c>
      <c r="G115" s="18">
        <v>27.74</v>
      </c>
      <c r="H115" s="18">
        <f t="shared" si="5"/>
        <v>83.22</v>
      </c>
      <c r="J115" s="18">
        <v>25.989304812834224</v>
      </c>
      <c r="K115" s="18">
        <f>+$E$115*J115</f>
        <v>77.967914438502675</v>
      </c>
    </row>
    <row r="116" spans="1:11">
      <c r="A116">
        <v>75.761904761904901</v>
      </c>
      <c r="B116" t="s">
        <v>11</v>
      </c>
      <c r="C116" t="s">
        <v>89</v>
      </c>
      <c r="D116" t="s">
        <v>1215</v>
      </c>
      <c r="E116">
        <v>6</v>
      </c>
      <c r="G116" s="18">
        <v>16.12</v>
      </c>
      <c r="H116" s="18">
        <f t="shared" si="5"/>
        <v>96.72</v>
      </c>
      <c r="J116" s="18">
        <v>21.436170212765958</v>
      </c>
      <c r="K116" s="18">
        <f>+$E$116*J116</f>
        <v>128.61702127659575</v>
      </c>
    </row>
    <row r="117" spans="1:11">
      <c r="A117">
        <v>76.619047619047507</v>
      </c>
      <c r="B117" t="s">
        <v>11</v>
      </c>
      <c r="C117" t="s">
        <v>90</v>
      </c>
      <c r="D117" t="s">
        <v>91</v>
      </c>
      <c r="E117">
        <v>4</v>
      </c>
      <c r="G117" s="18">
        <v>18.5</v>
      </c>
      <c r="H117" s="18">
        <f t="shared" si="5"/>
        <v>74</v>
      </c>
      <c r="J117" s="18">
        <v>13.670212765957448</v>
      </c>
      <c r="K117" s="18">
        <f>+$E$117*J117</f>
        <v>54.680851063829792</v>
      </c>
    </row>
    <row r="118" spans="1:11">
      <c r="A118">
        <v>78</v>
      </c>
      <c r="B118" t="s">
        <v>11</v>
      </c>
      <c r="C118" t="s">
        <v>92</v>
      </c>
      <c r="D118" t="s">
        <v>91</v>
      </c>
      <c r="E118">
        <v>7</v>
      </c>
      <c r="G118" s="18">
        <v>17.989999999999998</v>
      </c>
      <c r="H118" s="18">
        <f t="shared" si="5"/>
        <v>125.92999999999999</v>
      </c>
      <c r="J118" s="18">
        <v>13.670212765957448</v>
      </c>
      <c r="K118" s="18">
        <f>+$E$118*J118</f>
        <v>95.691489361702139</v>
      </c>
    </row>
    <row r="119" spans="1:11">
      <c r="A119">
        <v>79</v>
      </c>
      <c r="B119" t="s">
        <v>23</v>
      </c>
      <c r="C119" t="s">
        <v>2391</v>
      </c>
      <c r="D119" t="s">
        <v>2392</v>
      </c>
      <c r="E119">
        <v>6</v>
      </c>
      <c r="G119" s="18">
        <v>25.7</v>
      </c>
      <c r="H119" s="18">
        <f t="shared" si="5"/>
        <v>154.19999999999999</v>
      </c>
      <c r="J119" s="18">
        <v>0</v>
      </c>
      <c r="K119" s="18">
        <f>+$E$119*J119</f>
        <v>0</v>
      </c>
    </row>
    <row r="120" spans="1:11">
      <c r="A120">
        <v>80</v>
      </c>
      <c r="B120" t="s">
        <v>11</v>
      </c>
      <c r="C120" t="s">
        <v>93</v>
      </c>
      <c r="D120" t="s">
        <v>70</v>
      </c>
      <c r="E120">
        <v>17</v>
      </c>
      <c r="G120" s="18">
        <v>10.5</v>
      </c>
      <c r="H120" s="18">
        <f t="shared" si="5"/>
        <v>178.5</v>
      </c>
      <c r="J120" s="18">
        <v>10.363636363636363</v>
      </c>
      <c r="K120" s="18">
        <f>+$E$120*J120</f>
        <v>176.18181818181819</v>
      </c>
    </row>
    <row r="121" spans="1:11">
      <c r="A121">
        <v>81</v>
      </c>
      <c r="B121" t="s">
        <v>11</v>
      </c>
      <c r="C121" t="s">
        <v>2393</v>
      </c>
      <c r="D121" t="s">
        <v>1682</v>
      </c>
      <c r="E121">
        <v>3</v>
      </c>
      <c r="G121" s="18">
        <v>27.63</v>
      </c>
      <c r="H121" s="18">
        <f t="shared" si="5"/>
        <v>82.89</v>
      </c>
      <c r="J121" s="18">
        <v>26.256684491978611</v>
      </c>
      <c r="K121" s="18">
        <f>+$E$121*J121</f>
        <v>78.770053475935839</v>
      </c>
    </row>
    <row r="122" spans="1:11">
      <c r="A122">
        <v>82</v>
      </c>
      <c r="B122" t="s">
        <v>23</v>
      </c>
      <c r="C122" t="s">
        <v>94</v>
      </c>
      <c r="D122" t="s">
        <v>4664</v>
      </c>
      <c r="E122">
        <v>3</v>
      </c>
      <c r="G122" s="18">
        <v>4.92</v>
      </c>
      <c r="H122" s="18">
        <f>+E122*G122</f>
        <v>14.76</v>
      </c>
      <c r="J122" s="18">
        <v>6.2150537634408609</v>
      </c>
      <c r="K122" s="18">
        <f>+$E$122*J122</f>
        <v>18.645161290322584</v>
      </c>
    </row>
    <row r="123" spans="1:11">
      <c r="A123">
        <v>83</v>
      </c>
      <c r="B123" t="s">
        <v>23</v>
      </c>
      <c r="C123" t="s">
        <v>95</v>
      </c>
      <c r="D123" t="s">
        <v>4665</v>
      </c>
      <c r="E123">
        <v>3</v>
      </c>
      <c r="G123" s="18">
        <v>11.12</v>
      </c>
      <c r="H123" s="18">
        <f t="shared" ref="H123:H130" si="6">+E123*G123</f>
        <v>33.36</v>
      </c>
      <c r="J123" s="18">
        <v>10.214516129032258</v>
      </c>
      <c r="K123" s="18">
        <f>+$E$123*J123</f>
        <v>30.643548387096775</v>
      </c>
    </row>
    <row r="124" spans="1:11">
      <c r="A124">
        <v>84</v>
      </c>
      <c r="B124" t="s">
        <v>23</v>
      </c>
      <c r="C124" t="s">
        <v>96</v>
      </c>
      <c r="D124" t="s">
        <v>4666</v>
      </c>
      <c r="E124">
        <v>4</v>
      </c>
      <c r="G124" s="18">
        <v>68.3</v>
      </c>
      <c r="H124" s="18">
        <f t="shared" si="6"/>
        <v>273.2</v>
      </c>
      <c r="J124" s="18">
        <v>65.150537634408607</v>
      </c>
      <c r="K124" s="18">
        <f>+$E$124*J124</f>
        <v>260.60215053763443</v>
      </c>
    </row>
    <row r="125" spans="1:11">
      <c r="A125">
        <v>85</v>
      </c>
      <c r="B125" t="s">
        <v>1220</v>
      </c>
      <c r="C125" t="s">
        <v>97</v>
      </c>
      <c r="D125" t="s">
        <v>98</v>
      </c>
      <c r="E125">
        <v>8</v>
      </c>
      <c r="G125" s="18">
        <v>22.98</v>
      </c>
      <c r="H125" s="18">
        <f t="shared" si="6"/>
        <v>183.84</v>
      </c>
      <c r="J125" s="18">
        <v>22.297872340425535</v>
      </c>
      <c r="K125" s="18">
        <f>+$E$125*J125</f>
        <v>178.38297872340428</v>
      </c>
    </row>
    <row r="126" spans="1:11">
      <c r="A126">
        <v>86</v>
      </c>
      <c r="B126" t="s">
        <v>1220</v>
      </c>
      <c r="C126" t="s">
        <v>99</v>
      </c>
      <c r="D126" t="s">
        <v>100</v>
      </c>
      <c r="E126">
        <v>5</v>
      </c>
      <c r="G126" s="18">
        <v>25.34</v>
      </c>
      <c r="H126" s="18">
        <f t="shared" si="6"/>
        <v>126.7</v>
      </c>
      <c r="J126" s="18">
        <v>21.351063829787236</v>
      </c>
      <c r="K126" s="18">
        <f>+$E$126*J126</f>
        <v>106.75531914893618</v>
      </c>
    </row>
    <row r="127" spans="1:11">
      <c r="A127">
        <v>87</v>
      </c>
      <c r="B127" t="s">
        <v>1220</v>
      </c>
      <c r="C127" t="s">
        <v>101</v>
      </c>
      <c r="D127" t="s">
        <v>70</v>
      </c>
      <c r="E127">
        <v>20</v>
      </c>
      <c r="G127" s="18">
        <v>14.61</v>
      </c>
      <c r="H127" s="18">
        <f t="shared" si="6"/>
        <v>292.2</v>
      </c>
      <c r="J127" s="18">
        <v>12.968085106382979</v>
      </c>
      <c r="K127" s="18">
        <f>+$E$127*J127</f>
        <v>259.36170212765956</v>
      </c>
    </row>
    <row r="128" spans="1:11">
      <c r="A128">
        <v>88</v>
      </c>
      <c r="B128" t="s">
        <v>1220</v>
      </c>
      <c r="C128" t="s">
        <v>102</v>
      </c>
      <c r="D128" t="s">
        <v>103</v>
      </c>
      <c r="E128">
        <v>12</v>
      </c>
      <c r="G128" s="18">
        <v>23.24</v>
      </c>
      <c r="H128" s="18">
        <f t="shared" si="6"/>
        <v>278.88</v>
      </c>
      <c r="J128" s="18">
        <v>12.021390374331551</v>
      </c>
      <c r="K128" s="18">
        <f>+$E$128*J128</f>
        <v>144.2566844919786</v>
      </c>
    </row>
    <row r="129" spans="1:11">
      <c r="A129">
        <v>89</v>
      </c>
      <c r="B129" t="s">
        <v>1220</v>
      </c>
      <c r="C129" t="s">
        <v>104</v>
      </c>
      <c r="D129" t="s">
        <v>105</v>
      </c>
      <c r="E129">
        <v>12</v>
      </c>
      <c r="G129" s="18">
        <v>21.02</v>
      </c>
      <c r="H129" s="18">
        <f t="shared" si="6"/>
        <v>252.24</v>
      </c>
      <c r="J129" s="18">
        <v>22.834224598930483</v>
      </c>
      <c r="K129" s="18">
        <f>+$E$129*J129</f>
        <v>274.01069518716577</v>
      </c>
    </row>
    <row r="130" spans="1:11" ht="13.5" thickBot="1">
      <c r="A130">
        <v>90</v>
      </c>
      <c r="B130" t="s">
        <v>1220</v>
      </c>
      <c r="C130" t="s">
        <v>106</v>
      </c>
      <c r="D130" t="s">
        <v>107</v>
      </c>
      <c r="E130">
        <v>4</v>
      </c>
      <c r="G130" s="18">
        <v>7.17</v>
      </c>
      <c r="H130" s="18">
        <f t="shared" si="6"/>
        <v>28.68</v>
      </c>
      <c r="J130" s="18">
        <v>6.8449197860962565</v>
      </c>
      <c r="K130" s="18">
        <f>+$E$130*J130</f>
        <v>27.379679144385026</v>
      </c>
    </row>
    <row r="131" spans="1:11" ht="13.5" thickTop="1">
      <c r="G131" s="18" t="s">
        <v>2394</v>
      </c>
      <c r="H131" s="18">
        <f>SUM(H96:H130)</f>
        <v>5817.4699999999993</v>
      </c>
      <c r="K131" s="18">
        <f>SUM(K96:K130)</f>
        <v>5834.2707486422714</v>
      </c>
    </row>
    <row r="132" spans="1:11">
      <c r="G132" s="18" t="s">
        <v>2366</v>
      </c>
      <c r="H132" s="18" t="s">
        <v>4633</v>
      </c>
      <c r="K132" s="18" t="s">
        <v>4634</v>
      </c>
    </row>
    <row r="133" spans="1:11">
      <c r="A133" t="s">
        <v>108</v>
      </c>
    </row>
    <row r="134" spans="1:11">
      <c r="A134" t="s">
        <v>258</v>
      </c>
      <c r="B134" t="s">
        <v>1203</v>
      </c>
      <c r="C134" t="s">
        <v>313</v>
      </c>
      <c r="D134" t="s">
        <v>1204</v>
      </c>
      <c r="E134" t="s">
        <v>4628</v>
      </c>
      <c r="G134" s="18" t="s">
        <v>4629</v>
      </c>
      <c r="H134" s="18" t="s">
        <v>1205</v>
      </c>
      <c r="J134" s="18" t="s">
        <v>4629</v>
      </c>
      <c r="K134" s="18" t="s">
        <v>1205</v>
      </c>
    </row>
    <row r="135" spans="1:11">
      <c r="C135" t="s">
        <v>2395</v>
      </c>
    </row>
    <row r="136" spans="1:11">
      <c r="A136">
        <v>91</v>
      </c>
      <c r="B136" t="s">
        <v>109</v>
      </c>
      <c r="C136" t="s">
        <v>111</v>
      </c>
      <c r="D136" t="s">
        <v>4661</v>
      </c>
      <c r="E136">
        <v>2</v>
      </c>
      <c r="G136" s="18">
        <v>68.98</v>
      </c>
      <c r="H136" s="18">
        <f t="shared" ref="H136:H147" si="7">+E136*G136</f>
        <v>137.96</v>
      </c>
      <c r="J136" s="18">
        <v>70.75132275132276</v>
      </c>
      <c r="K136" s="18">
        <f>+$E$136*J136</f>
        <v>141.50264550264552</v>
      </c>
    </row>
    <row r="137" spans="1:11">
      <c r="A137">
        <v>92</v>
      </c>
      <c r="B137" t="s">
        <v>109</v>
      </c>
      <c r="C137" t="s">
        <v>112</v>
      </c>
      <c r="D137" t="s">
        <v>107</v>
      </c>
      <c r="E137">
        <v>3</v>
      </c>
      <c r="G137" s="18">
        <v>37.25</v>
      </c>
      <c r="H137" s="18">
        <f t="shared" si="7"/>
        <v>111.75</v>
      </c>
      <c r="J137" s="18">
        <v>45.100529100529101</v>
      </c>
      <c r="K137" s="18">
        <f>+$E$137*J137</f>
        <v>135.30158730158729</v>
      </c>
    </row>
    <row r="138" spans="1:11">
      <c r="A138">
        <v>93</v>
      </c>
      <c r="B138" t="s">
        <v>109</v>
      </c>
      <c r="C138" t="s">
        <v>2396</v>
      </c>
      <c r="D138" t="s">
        <v>107</v>
      </c>
      <c r="E138">
        <v>3</v>
      </c>
      <c r="G138" s="18">
        <v>27.92</v>
      </c>
      <c r="H138" s="18">
        <f t="shared" si="7"/>
        <v>83.76</v>
      </c>
      <c r="J138" s="18">
        <v>23.06878306878307</v>
      </c>
      <c r="K138" s="18">
        <f>+$E$138*J138</f>
        <v>69.206349206349216</v>
      </c>
    </row>
    <row r="139" spans="1:11">
      <c r="A139">
        <v>94</v>
      </c>
      <c r="B139" t="s">
        <v>109</v>
      </c>
      <c r="C139" t="s">
        <v>4667</v>
      </c>
      <c r="D139" t="s">
        <v>4668</v>
      </c>
      <c r="E139">
        <v>3</v>
      </c>
      <c r="G139" s="18">
        <v>32.26</v>
      </c>
      <c r="H139" s="18">
        <f t="shared" si="7"/>
        <v>96.78</v>
      </c>
      <c r="J139" s="18">
        <v>22.857142857142861</v>
      </c>
      <c r="K139" s="18">
        <f>+$E$139*J139</f>
        <v>68.571428571428584</v>
      </c>
    </row>
    <row r="140" spans="1:11">
      <c r="A140">
        <v>95</v>
      </c>
      <c r="B140" t="s">
        <v>109</v>
      </c>
      <c r="C140" t="s">
        <v>114</v>
      </c>
      <c r="D140" t="s">
        <v>115</v>
      </c>
      <c r="E140">
        <v>11</v>
      </c>
      <c r="G140" s="18">
        <v>14.3</v>
      </c>
      <c r="H140" s="18">
        <f t="shared" si="7"/>
        <v>157.30000000000001</v>
      </c>
      <c r="J140" s="18">
        <v>15.597883597883598</v>
      </c>
      <c r="K140" s="18">
        <f>+$E$140*J140</f>
        <v>171.57671957671957</v>
      </c>
    </row>
    <row r="141" spans="1:11">
      <c r="A141">
        <v>96</v>
      </c>
      <c r="B141" t="s">
        <v>109</v>
      </c>
      <c r="C141" t="s">
        <v>116</v>
      </c>
      <c r="D141" t="s">
        <v>4669</v>
      </c>
      <c r="E141">
        <v>8</v>
      </c>
      <c r="G141" s="18">
        <v>26.96</v>
      </c>
      <c r="H141" s="18">
        <f t="shared" si="7"/>
        <v>215.68</v>
      </c>
      <c r="J141" s="18">
        <v>27.597883597883598</v>
      </c>
      <c r="K141" s="18">
        <f>+$E$141*J141</f>
        <v>220.78306878306879</v>
      </c>
    </row>
    <row r="142" spans="1:11">
      <c r="A142">
        <v>97</v>
      </c>
      <c r="B142" t="s">
        <v>109</v>
      </c>
      <c r="C142" t="s">
        <v>2397</v>
      </c>
      <c r="D142" t="s">
        <v>2398</v>
      </c>
      <c r="E142">
        <v>4</v>
      </c>
      <c r="G142" s="18">
        <v>41.09</v>
      </c>
      <c r="H142" s="18">
        <f t="shared" si="7"/>
        <v>164.36</v>
      </c>
      <c r="J142" s="18">
        <v>28.994708994708994</v>
      </c>
      <c r="K142" s="18">
        <f>+$E$142*J142</f>
        <v>115.97883597883597</v>
      </c>
    </row>
    <row r="143" spans="1:11">
      <c r="A143">
        <v>98</v>
      </c>
      <c r="B143" t="s">
        <v>109</v>
      </c>
      <c r="C143" t="s">
        <v>117</v>
      </c>
      <c r="D143" t="s">
        <v>107</v>
      </c>
      <c r="E143">
        <v>5</v>
      </c>
      <c r="G143" s="18">
        <v>30.51</v>
      </c>
      <c r="H143" s="18">
        <f t="shared" si="7"/>
        <v>152.55000000000001</v>
      </c>
      <c r="J143" s="18">
        <v>32.761904761904766</v>
      </c>
      <c r="K143" s="18">
        <f>+$E$143*J143</f>
        <v>163.80952380952382</v>
      </c>
    </row>
    <row r="144" spans="1:11">
      <c r="A144">
        <v>99</v>
      </c>
      <c r="B144" t="s">
        <v>109</v>
      </c>
      <c r="C144" t="s">
        <v>4670</v>
      </c>
      <c r="D144" t="s">
        <v>2398</v>
      </c>
      <c r="E144">
        <v>5</v>
      </c>
      <c r="G144" s="18">
        <v>37.520000000000003</v>
      </c>
      <c r="H144" s="18">
        <f t="shared" si="7"/>
        <v>187.60000000000002</v>
      </c>
      <c r="J144" s="18">
        <v>34.825396825396822</v>
      </c>
      <c r="K144" s="18">
        <f>+$E$144*J144</f>
        <v>174.1269841269841</v>
      </c>
    </row>
    <row r="145" spans="1:11">
      <c r="A145">
        <v>100</v>
      </c>
      <c r="B145" t="s">
        <v>109</v>
      </c>
      <c r="C145" t="s">
        <v>118</v>
      </c>
      <c r="D145" t="s">
        <v>119</v>
      </c>
      <c r="E145">
        <v>4</v>
      </c>
      <c r="G145" s="18">
        <v>33.89</v>
      </c>
      <c r="H145" s="18">
        <f t="shared" si="7"/>
        <v>135.56</v>
      </c>
      <c r="J145" s="18">
        <v>43.259259259259267</v>
      </c>
      <c r="K145" s="18">
        <f>+$E$145*J145</f>
        <v>173.03703703703707</v>
      </c>
    </row>
    <row r="146" spans="1:11">
      <c r="A146">
        <v>101</v>
      </c>
      <c r="B146" t="s">
        <v>109</v>
      </c>
      <c r="C146" t="s">
        <v>120</v>
      </c>
      <c r="D146" t="s">
        <v>4669</v>
      </c>
      <c r="E146">
        <v>6</v>
      </c>
      <c r="G146" s="18">
        <v>18.53</v>
      </c>
      <c r="H146" s="18">
        <f t="shared" si="7"/>
        <v>111.18</v>
      </c>
      <c r="J146" s="18">
        <v>21.280423280423282</v>
      </c>
      <c r="K146" s="18">
        <f>+$E$146*J146</f>
        <v>127.6825396825397</v>
      </c>
    </row>
    <row r="147" spans="1:11" ht="13.5" thickBot="1">
      <c r="A147">
        <v>102</v>
      </c>
      <c r="B147" t="s">
        <v>121</v>
      </c>
      <c r="C147" t="s">
        <v>122</v>
      </c>
      <c r="D147" t="s">
        <v>4661</v>
      </c>
      <c r="E147">
        <v>9</v>
      </c>
      <c r="G147" s="18">
        <v>19.03</v>
      </c>
      <c r="H147" s="18">
        <f t="shared" si="7"/>
        <v>171.27</v>
      </c>
      <c r="J147" s="18">
        <v>21.238095238095241</v>
      </c>
      <c r="K147" s="18">
        <f>+$E$147*J147</f>
        <v>191.14285714285717</v>
      </c>
    </row>
    <row r="148" spans="1:11" ht="13.5" thickTop="1">
      <c r="G148" s="18" t="s">
        <v>2399</v>
      </c>
      <c r="H148" s="18">
        <f>SUM(H141:H147)</f>
        <v>1138.2</v>
      </c>
      <c r="K148" s="18">
        <f>SUM(K136:K147)</f>
        <v>1752.7195767195769</v>
      </c>
    </row>
    <row r="149" spans="1:11">
      <c r="G149" s="18" t="s">
        <v>2366</v>
      </c>
      <c r="H149" s="18" t="s">
        <v>4633</v>
      </c>
      <c r="K149" s="18" t="s">
        <v>4634</v>
      </c>
    </row>
    <row r="150" spans="1:11">
      <c r="A150" t="s">
        <v>123</v>
      </c>
    </row>
    <row r="151" spans="1:11">
      <c r="A151" t="s">
        <v>258</v>
      </c>
      <c r="B151" t="s">
        <v>1203</v>
      </c>
      <c r="C151" t="s">
        <v>313</v>
      </c>
      <c r="D151" t="s">
        <v>1204</v>
      </c>
      <c r="E151" t="s">
        <v>4628</v>
      </c>
      <c r="G151" s="18" t="s">
        <v>4629</v>
      </c>
      <c r="H151" s="18" t="s">
        <v>1205</v>
      </c>
      <c r="J151" s="18" t="s">
        <v>4629</v>
      </c>
      <c r="K151" s="18" t="s">
        <v>1205</v>
      </c>
    </row>
    <row r="152" spans="1:11">
      <c r="C152" t="s">
        <v>123</v>
      </c>
    </row>
    <row r="153" spans="1:11">
      <c r="A153">
        <v>103</v>
      </c>
      <c r="B153" t="s">
        <v>124</v>
      </c>
      <c r="C153" t="s">
        <v>125</v>
      </c>
      <c r="D153" t="s">
        <v>4635</v>
      </c>
      <c r="E153">
        <v>6</v>
      </c>
      <c r="G153" s="18">
        <v>27.63</v>
      </c>
      <c r="H153" s="18">
        <f t="shared" ref="H153:H173" si="8">+E153*G153</f>
        <v>165.78</v>
      </c>
      <c r="J153" s="18">
        <v>23.25531914893617</v>
      </c>
      <c r="K153" s="18">
        <f>+$E$153*J153</f>
        <v>139.53191489361703</v>
      </c>
    </row>
    <row r="154" spans="1:11">
      <c r="A154">
        <v>104</v>
      </c>
      <c r="B154" t="s">
        <v>124</v>
      </c>
      <c r="C154" t="s">
        <v>126</v>
      </c>
      <c r="D154" t="s">
        <v>4635</v>
      </c>
      <c r="E154">
        <v>5</v>
      </c>
      <c r="G154" s="18">
        <v>30.07</v>
      </c>
      <c r="H154" s="18">
        <f t="shared" si="8"/>
        <v>150.35</v>
      </c>
      <c r="J154" s="18">
        <v>29.691489361702128</v>
      </c>
      <c r="K154" s="18">
        <f>+$E$154*J154</f>
        <v>148.45744680851064</v>
      </c>
    </row>
    <row r="155" spans="1:11">
      <c r="A155">
        <v>105</v>
      </c>
      <c r="B155" t="s">
        <v>124</v>
      </c>
      <c r="C155" t="s">
        <v>127</v>
      </c>
      <c r="D155" t="s">
        <v>4635</v>
      </c>
      <c r="E155">
        <v>8</v>
      </c>
      <c r="G155" s="18">
        <v>25</v>
      </c>
      <c r="H155" s="18">
        <f t="shared" si="8"/>
        <v>200</v>
      </c>
      <c r="J155" s="18">
        <v>23.393617021276594</v>
      </c>
      <c r="K155" s="18">
        <f>+$E$155*J155</f>
        <v>187.14893617021275</v>
      </c>
    </row>
    <row r="156" spans="1:11">
      <c r="A156">
        <v>106</v>
      </c>
      <c r="B156" t="s">
        <v>124</v>
      </c>
      <c r="C156" t="s">
        <v>128</v>
      </c>
      <c r="D156" t="s">
        <v>4635</v>
      </c>
      <c r="E156">
        <v>10</v>
      </c>
      <c r="G156" s="18">
        <v>20.92</v>
      </c>
      <c r="H156" s="18">
        <f t="shared" si="8"/>
        <v>209.20000000000002</v>
      </c>
      <c r="J156" s="18">
        <v>24.159151193633953</v>
      </c>
      <c r="K156" s="18">
        <f>+$E$156*J156</f>
        <v>241.59151193633954</v>
      </c>
    </row>
    <row r="157" spans="1:11">
      <c r="A157">
        <v>107</v>
      </c>
      <c r="B157" t="s">
        <v>124</v>
      </c>
      <c r="C157" t="s">
        <v>129</v>
      </c>
      <c r="D157" t="s">
        <v>4635</v>
      </c>
      <c r="E157">
        <v>3</v>
      </c>
      <c r="G157" s="18">
        <v>27.65</v>
      </c>
      <c r="H157" s="18">
        <f t="shared" si="8"/>
        <v>82.949999999999989</v>
      </c>
      <c r="J157" s="18">
        <v>26.513368983957218</v>
      </c>
      <c r="K157" s="18">
        <f>+$E$157*J157</f>
        <v>79.54010695187165</v>
      </c>
    </row>
    <row r="158" spans="1:11">
      <c r="A158">
        <v>108</v>
      </c>
      <c r="B158" t="s">
        <v>124</v>
      </c>
      <c r="C158" t="s">
        <v>2400</v>
      </c>
      <c r="D158" t="s">
        <v>4635</v>
      </c>
      <c r="E158">
        <v>15</v>
      </c>
      <c r="G158" s="18">
        <v>24.66</v>
      </c>
      <c r="H158" s="18">
        <f t="shared" si="8"/>
        <v>369.9</v>
      </c>
      <c r="J158" s="18">
        <v>23.643122676579928</v>
      </c>
      <c r="K158" s="18">
        <f>+$E$158*J158</f>
        <v>354.64684014869891</v>
      </c>
    </row>
    <row r="159" spans="1:11">
      <c r="A159">
        <v>109</v>
      </c>
      <c r="B159" t="s">
        <v>124</v>
      </c>
      <c r="C159" t="s">
        <v>130</v>
      </c>
      <c r="D159" t="s">
        <v>4635</v>
      </c>
      <c r="E159">
        <v>20</v>
      </c>
      <c r="G159" s="18">
        <v>23.5</v>
      </c>
      <c r="H159" s="18">
        <f t="shared" si="8"/>
        <v>470</v>
      </c>
      <c r="J159" s="18">
        <v>22.484210526315788</v>
      </c>
      <c r="K159" s="18">
        <f>+$E$159*J159</f>
        <v>449.68421052631578</v>
      </c>
    </row>
    <row r="160" spans="1:11">
      <c r="A160">
        <v>110</v>
      </c>
      <c r="B160" t="s">
        <v>124</v>
      </c>
      <c r="C160" t="s">
        <v>131</v>
      </c>
      <c r="D160" t="s">
        <v>4635</v>
      </c>
      <c r="E160">
        <v>13</v>
      </c>
      <c r="G160" s="18">
        <v>21.2</v>
      </c>
      <c r="H160" s="18">
        <f t="shared" si="8"/>
        <v>275.59999999999997</v>
      </c>
      <c r="J160" s="18">
        <v>26.326315789473686</v>
      </c>
      <c r="K160" s="18">
        <f>+$E$160*J160</f>
        <v>342.2421052631579</v>
      </c>
    </row>
    <row r="161" spans="1:11">
      <c r="A161">
        <v>111</v>
      </c>
      <c r="B161" t="s">
        <v>124</v>
      </c>
      <c r="C161" t="s">
        <v>132</v>
      </c>
      <c r="D161" t="s">
        <v>4671</v>
      </c>
      <c r="E161">
        <v>18</v>
      </c>
      <c r="G161" s="18">
        <v>11.6</v>
      </c>
      <c r="H161" s="18">
        <f t="shared" si="8"/>
        <v>208.79999999999998</v>
      </c>
      <c r="J161" s="18">
        <v>11.22994652406417</v>
      </c>
      <c r="K161" s="18">
        <f>+$E$161*J161</f>
        <v>202.13903743315507</v>
      </c>
    </row>
    <row r="162" spans="1:11">
      <c r="A162">
        <v>112</v>
      </c>
      <c r="B162" t="s">
        <v>124</v>
      </c>
      <c r="C162" t="s">
        <v>133</v>
      </c>
      <c r="D162" t="s">
        <v>4635</v>
      </c>
      <c r="E162">
        <v>9</v>
      </c>
      <c r="G162" s="18">
        <v>27.39</v>
      </c>
      <c r="H162" s="18">
        <f t="shared" si="8"/>
        <v>246.51</v>
      </c>
      <c r="J162" s="18">
        <v>24.787234042553195</v>
      </c>
      <c r="K162" s="18">
        <f>+$E$162*J162</f>
        <v>223.08510638297875</v>
      </c>
    </row>
    <row r="163" spans="1:11">
      <c r="A163">
        <v>113</v>
      </c>
      <c r="B163" t="s">
        <v>124</v>
      </c>
      <c r="C163" t="s">
        <v>134</v>
      </c>
      <c r="D163" t="s">
        <v>4672</v>
      </c>
      <c r="E163">
        <v>8</v>
      </c>
      <c r="G163" s="18">
        <v>37.619999999999997</v>
      </c>
      <c r="H163" s="18">
        <f t="shared" si="8"/>
        <v>300.95999999999998</v>
      </c>
      <c r="J163" s="18">
        <v>38.670212765957451</v>
      </c>
      <c r="K163" s="18">
        <f>+$E$163*J163</f>
        <v>309.36170212765961</v>
      </c>
    </row>
    <row r="164" spans="1:11">
      <c r="A164">
        <v>114</v>
      </c>
      <c r="B164" t="s">
        <v>124</v>
      </c>
      <c r="C164" t="s">
        <v>135</v>
      </c>
      <c r="D164" t="s">
        <v>113</v>
      </c>
      <c r="E164">
        <v>4</v>
      </c>
      <c r="G164" s="18">
        <v>6.01</v>
      </c>
      <c r="H164" s="18">
        <f t="shared" si="8"/>
        <v>24.04</v>
      </c>
      <c r="J164" s="18">
        <v>20.759358288770052</v>
      </c>
      <c r="K164" s="18">
        <f>+$E$164*J164</f>
        <v>83.037433155080208</v>
      </c>
    </row>
    <row r="165" spans="1:11">
      <c r="A165">
        <v>115</v>
      </c>
      <c r="B165" t="s">
        <v>124</v>
      </c>
      <c r="C165" t="s">
        <v>136</v>
      </c>
      <c r="D165" t="s">
        <v>4673</v>
      </c>
      <c r="E165">
        <v>4</v>
      </c>
      <c r="G165" s="18">
        <v>50.22</v>
      </c>
      <c r="H165" s="18">
        <f t="shared" si="8"/>
        <v>200.88</v>
      </c>
      <c r="J165" s="18">
        <v>47.691489361702132</v>
      </c>
      <c r="K165" s="18">
        <f>+$E$165*J165</f>
        <v>190.76595744680853</v>
      </c>
    </row>
    <row r="166" spans="1:11">
      <c r="A166">
        <v>116</v>
      </c>
      <c r="B166" t="s">
        <v>124</v>
      </c>
      <c r="C166" t="s">
        <v>2401</v>
      </c>
      <c r="D166" t="s">
        <v>2402</v>
      </c>
      <c r="E166">
        <v>15</v>
      </c>
      <c r="G166" s="18">
        <v>45.6</v>
      </c>
      <c r="H166" s="18">
        <f t="shared" si="8"/>
        <v>684</v>
      </c>
      <c r="J166" s="18">
        <v>45.260416666666671</v>
      </c>
      <c r="K166" s="18">
        <f>+$E$166*J166</f>
        <v>678.90625000000011</v>
      </c>
    </row>
    <row r="167" spans="1:11">
      <c r="A167">
        <v>117</v>
      </c>
      <c r="B167" t="s">
        <v>124</v>
      </c>
      <c r="C167" t="s">
        <v>137</v>
      </c>
      <c r="D167" t="s">
        <v>138</v>
      </c>
      <c r="E167">
        <v>5</v>
      </c>
      <c r="G167" s="18">
        <v>49.32</v>
      </c>
      <c r="H167" s="18">
        <f t="shared" si="8"/>
        <v>246.6</v>
      </c>
      <c r="J167" s="18">
        <v>45.84375</v>
      </c>
      <c r="K167" s="18">
        <f>+$E$167*J167</f>
        <v>229.21875</v>
      </c>
    </row>
    <row r="168" spans="1:11">
      <c r="A168">
        <v>118</v>
      </c>
      <c r="B168" t="s">
        <v>124</v>
      </c>
      <c r="C168" t="s">
        <v>4674</v>
      </c>
      <c r="D168" t="s">
        <v>4635</v>
      </c>
      <c r="E168">
        <v>25</v>
      </c>
      <c r="G168" s="18">
        <v>33.15</v>
      </c>
      <c r="H168" s="18">
        <f t="shared" si="8"/>
        <v>828.75</v>
      </c>
      <c r="J168" s="18">
        <v>28.237129485179405</v>
      </c>
      <c r="K168" s="18">
        <f>+$E$168*J168</f>
        <v>705.92823712948518</v>
      </c>
    </row>
    <row r="169" spans="1:11">
      <c r="A169">
        <v>119</v>
      </c>
      <c r="B169" t="s">
        <v>124</v>
      </c>
      <c r="C169" t="s">
        <v>2403</v>
      </c>
      <c r="D169" t="s">
        <v>4675</v>
      </c>
      <c r="E169">
        <v>15</v>
      </c>
      <c r="G169" s="18">
        <v>35.659999999999997</v>
      </c>
      <c r="H169" s="18">
        <f t="shared" si="8"/>
        <v>534.9</v>
      </c>
      <c r="J169" s="18">
        <v>29.350893697083723</v>
      </c>
      <c r="K169" s="18">
        <f>+$E$169*J169</f>
        <v>440.26340545625584</v>
      </c>
    </row>
    <row r="170" spans="1:11">
      <c r="A170">
        <v>120</v>
      </c>
      <c r="B170" t="s">
        <v>124</v>
      </c>
      <c r="C170" t="s">
        <v>139</v>
      </c>
      <c r="D170" t="s">
        <v>4635</v>
      </c>
      <c r="E170">
        <v>8</v>
      </c>
      <c r="G170" s="18">
        <v>25.05</v>
      </c>
      <c r="H170" s="18">
        <f t="shared" si="8"/>
        <v>200.4</v>
      </c>
      <c r="J170" s="18">
        <v>24.331550802139034</v>
      </c>
      <c r="K170" s="18">
        <f>+$E$170*J170</f>
        <v>194.65240641711227</v>
      </c>
    </row>
    <row r="171" spans="1:11">
      <c r="A171">
        <v>121</v>
      </c>
      <c r="B171" t="s">
        <v>124</v>
      </c>
      <c r="C171" t="s">
        <v>140</v>
      </c>
      <c r="D171" t="s">
        <v>4635</v>
      </c>
      <c r="E171">
        <v>4</v>
      </c>
      <c r="G171" s="18">
        <v>25.05</v>
      </c>
      <c r="H171" s="18">
        <f t="shared" si="8"/>
        <v>100.2</v>
      </c>
      <c r="J171" s="18">
        <v>31.497326203208555</v>
      </c>
      <c r="K171" s="18">
        <f>+$E$171*J171</f>
        <v>125.98930481283422</v>
      </c>
    </row>
    <row r="172" spans="1:11">
      <c r="A172">
        <v>122</v>
      </c>
      <c r="B172" t="s">
        <v>124</v>
      </c>
      <c r="C172" t="s">
        <v>141</v>
      </c>
      <c r="D172" t="s">
        <v>4635</v>
      </c>
      <c r="E172">
        <v>25</v>
      </c>
      <c r="G172" s="18">
        <v>24.77</v>
      </c>
      <c r="H172" s="18">
        <f t="shared" si="8"/>
        <v>619.25</v>
      </c>
      <c r="J172" s="18">
        <v>22.632020117351217</v>
      </c>
      <c r="K172" s="18">
        <f>+$E$172*J172</f>
        <v>565.80050293378042</v>
      </c>
    </row>
    <row r="173" spans="1:11" ht="13.5" thickBot="1">
      <c r="A173">
        <v>123</v>
      </c>
      <c r="B173" t="s">
        <v>124</v>
      </c>
      <c r="C173" t="s">
        <v>2404</v>
      </c>
      <c r="D173" t="s">
        <v>4635</v>
      </c>
      <c r="E173">
        <v>10</v>
      </c>
      <c r="G173" s="18">
        <v>20.9</v>
      </c>
      <c r="H173" s="18">
        <f t="shared" si="8"/>
        <v>209</v>
      </c>
      <c r="J173" s="18">
        <v>26.691489361702128</v>
      </c>
      <c r="K173" s="18">
        <f>+$E$173*J173</f>
        <v>266.91489361702128</v>
      </c>
    </row>
    <row r="174" spans="1:11" ht="13.5" thickTop="1">
      <c r="G174" s="18" t="s">
        <v>2405</v>
      </c>
      <c r="H174" s="18">
        <f>SUM(H153:H173)</f>
        <v>6328.0699999999988</v>
      </c>
      <c r="K174" s="18">
        <f>SUM(K153:K173)</f>
        <v>6158.9060596108957</v>
      </c>
    </row>
    <row r="175" spans="1:11">
      <c r="G175" s="18" t="s">
        <v>2366</v>
      </c>
      <c r="H175" s="18" t="s">
        <v>4633</v>
      </c>
      <c r="K175" s="18" t="s">
        <v>4634</v>
      </c>
    </row>
    <row r="176" spans="1:11">
      <c r="A176" t="s">
        <v>142</v>
      </c>
    </row>
    <row r="177" spans="1:11">
      <c r="A177" t="s">
        <v>258</v>
      </c>
      <c r="B177" t="s">
        <v>1203</v>
      </c>
      <c r="C177" t="s">
        <v>313</v>
      </c>
      <c r="D177" t="s">
        <v>1204</v>
      </c>
      <c r="E177" t="s">
        <v>4628</v>
      </c>
      <c r="G177" s="18" t="s">
        <v>4629</v>
      </c>
      <c r="H177" s="18" t="s">
        <v>1205</v>
      </c>
      <c r="J177" s="18" t="s">
        <v>4629</v>
      </c>
      <c r="K177" s="18" t="s">
        <v>1205</v>
      </c>
    </row>
    <row r="178" spans="1:11">
      <c r="C178" t="s">
        <v>142</v>
      </c>
    </row>
    <row r="179" spans="1:11">
      <c r="A179">
        <v>124</v>
      </c>
      <c r="B179" t="s">
        <v>143</v>
      </c>
      <c r="C179" t="s">
        <v>144</v>
      </c>
      <c r="D179" t="s">
        <v>67</v>
      </c>
      <c r="E179">
        <v>8</v>
      </c>
      <c r="G179" s="18">
        <v>24.54</v>
      </c>
      <c r="H179" s="18">
        <f>+E179*G179</f>
        <v>196.32</v>
      </c>
      <c r="J179" s="18">
        <v>21.229637414608511</v>
      </c>
      <c r="K179" s="18">
        <f>+$E$179*J179</f>
        <v>169.83709931686809</v>
      </c>
    </row>
    <row r="180" spans="1:11" ht="13.5" thickBot="1">
      <c r="A180">
        <v>125</v>
      </c>
      <c r="B180" t="s">
        <v>124</v>
      </c>
      <c r="C180" t="s">
        <v>146</v>
      </c>
      <c r="D180" t="s">
        <v>147</v>
      </c>
      <c r="E180">
        <v>4</v>
      </c>
      <c r="G180" s="18">
        <v>72.59</v>
      </c>
      <c r="H180" s="18">
        <f>+E180*G180</f>
        <v>290.36</v>
      </c>
      <c r="J180" s="18">
        <v>75.937172774869111</v>
      </c>
      <c r="K180" s="18">
        <f>+$E$180*J180</f>
        <v>303.74869109947645</v>
      </c>
    </row>
    <row r="181" spans="1:11" ht="13.5" thickTop="1">
      <c r="G181" s="18" t="s">
        <v>2406</v>
      </c>
      <c r="H181" s="18">
        <f>SUM(H179:H180)</f>
        <v>486.68</v>
      </c>
      <c r="K181" s="18">
        <f>SUM(K179:K180)</f>
        <v>473.58579041634454</v>
      </c>
    </row>
    <row r="182" spans="1:11">
      <c r="G182" s="18" t="s">
        <v>2366</v>
      </c>
      <c r="H182" s="18" t="s">
        <v>4633</v>
      </c>
      <c r="K182" s="18" t="s">
        <v>4634</v>
      </c>
    </row>
    <row r="183" spans="1:11">
      <c r="A183" t="s">
        <v>148</v>
      </c>
    </row>
    <row r="184" spans="1:11">
      <c r="A184" t="s">
        <v>258</v>
      </c>
      <c r="B184" t="s">
        <v>1203</v>
      </c>
      <c r="C184" t="s">
        <v>313</v>
      </c>
      <c r="D184" t="s">
        <v>1204</v>
      </c>
      <c r="E184" t="s">
        <v>4628</v>
      </c>
      <c r="G184" s="18" t="s">
        <v>4629</v>
      </c>
      <c r="H184" s="18" t="s">
        <v>1205</v>
      </c>
      <c r="J184" s="18" t="s">
        <v>4629</v>
      </c>
      <c r="K184" s="18" t="s">
        <v>1205</v>
      </c>
    </row>
    <row r="185" spans="1:11">
      <c r="C185" t="s">
        <v>148</v>
      </c>
    </row>
    <row r="186" spans="1:11">
      <c r="A186">
        <v>126</v>
      </c>
      <c r="B186" t="s">
        <v>121</v>
      </c>
      <c r="C186" t="s">
        <v>2407</v>
      </c>
      <c r="D186" t="s">
        <v>2408</v>
      </c>
      <c r="E186">
        <v>3</v>
      </c>
      <c r="G186" s="18">
        <v>41.11</v>
      </c>
      <c r="H186" s="18">
        <f t="shared" ref="H186:H215" si="9">+E186*G186</f>
        <v>123.33</v>
      </c>
      <c r="J186" s="18">
        <v>36.872340425531917</v>
      </c>
      <c r="K186" s="18">
        <f>+$E$186*J186</f>
        <v>110.61702127659575</v>
      </c>
    </row>
    <row r="187" spans="1:11">
      <c r="A187">
        <v>127</v>
      </c>
      <c r="B187" t="s">
        <v>1680</v>
      </c>
      <c r="C187" t="s">
        <v>149</v>
      </c>
      <c r="D187" t="s">
        <v>100</v>
      </c>
      <c r="E187">
        <v>10</v>
      </c>
      <c r="G187" s="18">
        <v>27.56</v>
      </c>
      <c r="H187" s="18">
        <f t="shared" si="9"/>
        <v>275.59999999999997</v>
      </c>
      <c r="J187" s="18">
        <v>25.05263157894737</v>
      </c>
      <c r="K187" s="18">
        <f>+$E$187*J187</f>
        <v>250.5263157894737</v>
      </c>
    </row>
    <row r="188" spans="1:11">
      <c r="A188">
        <v>128</v>
      </c>
      <c r="B188" t="s">
        <v>1680</v>
      </c>
      <c r="C188" t="s">
        <v>2409</v>
      </c>
      <c r="D188" t="s">
        <v>100</v>
      </c>
      <c r="E188">
        <v>18</v>
      </c>
      <c r="G188" s="18">
        <v>22.09</v>
      </c>
      <c r="H188" s="18">
        <f t="shared" si="9"/>
        <v>397.62</v>
      </c>
      <c r="J188" s="18">
        <v>22.146596858638741</v>
      </c>
      <c r="K188" s="18">
        <f>+$E$188*J188</f>
        <v>398.63874345549732</v>
      </c>
    </row>
    <row r="189" spans="1:11">
      <c r="A189">
        <v>129</v>
      </c>
      <c r="B189" t="s">
        <v>1680</v>
      </c>
      <c r="C189" t="s">
        <v>2410</v>
      </c>
      <c r="D189" t="s">
        <v>100</v>
      </c>
      <c r="E189">
        <v>10</v>
      </c>
      <c r="G189" s="18">
        <v>27.15</v>
      </c>
      <c r="H189" s="18">
        <f t="shared" si="9"/>
        <v>271.5</v>
      </c>
      <c r="J189" s="18">
        <v>25.242105263157896</v>
      </c>
      <c r="K189" s="18">
        <f>+$E$189*J189</f>
        <v>252.42105263157896</v>
      </c>
    </row>
    <row r="190" spans="1:11">
      <c r="A190">
        <v>130</v>
      </c>
      <c r="B190" t="s">
        <v>121</v>
      </c>
      <c r="C190" t="s">
        <v>150</v>
      </c>
      <c r="D190" t="s">
        <v>91</v>
      </c>
      <c r="E190">
        <v>10</v>
      </c>
      <c r="G190" s="18">
        <v>17.989999999999998</v>
      </c>
      <c r="H190" s="18">
        <f t="shared" si="9"/>
        <v>179.89999999999998</v>
      </c>
      <c r="J190" s="18">
        <v>25.776595744680854</v>
      </c>
      <c r="K190" s="18">
        <f>+$E$190*J190</f>
        <v>257.76595744680856</v>
      </c>
    </row>
    <row r="191" spans="1:11">
      <c r="A191">
        <v>131</v>
      </c>
      <c r="B191" t="s">
        <v>121</v>
      </c>
      <c r="C191" t="s">
        <v>2411</v>
      </c>
      <c r="D191" t="s">
        <v>100</v>
      </c>
      <c r="E191">
        <v>13</v>
      </c>
      <c r="G191" s="18">
        <v>34.61</v>
      </c>
      <c r="H191" s="18">
        <f t="shared" si="9"/>
        <v>449.93</v>
      </c>
      <c r="J191" s="18">
        <v>27.193717277486911</v>
      </c>
      <c r="K191" s="18">
        <f>+$E$191*J191</f>
        <v>353.51832460732987</v>
      </c>
    </row>
    <row r="192" spans="1:11">
      <c r="A192">
        <v>132</v>
      </c>
      <c r="B192" t="s">
        <v>121</v>
      </c>
      <c r="C192" t="s">
        <v>2412</v>
      </c>
      <c r="D192" t="s">
        <v>100</v>
      </c>
      <c r="E192">
        <v>2</v>
      </c>
      <c r="G192" s="18">
        <v>27.06</v>
      </c>
      <c r="H192" s="18">
        <f t="shared" si="9"/>
        <v>54.12</v>
      </c>
      <c r="J192" s="18">
        <v>22.946808510638299</v>
      </c>
      <c r="K192" s="18">
        <f>+$E$192*J192</f>
        <v>45.893617021276597</v>
      </c>
    </row>
    <row r="193" spans="1:11">
      <c r="A193">
        <v>133</v>
      </c>
      <c r="B193" t="s">
        <v>121</v>
      </c>
      <c r="C193" t="s">
        <v>151</v>
      </c>
      <c r="D193" t="s">
        <v>100</v>
      </c>
      <c r="E193">
        <v>8</v>
      </c>
      <c r="G193" s="18">
        <v>38.659999999999997</v>
      </c>
      <c r="H193" s="18">
        <f t="shared" si="9"/>
        <v>309.27999999999997</v>
      </c>
      <c r="J193" s="18">
        <v>29.702127659574472</v>
      </c>
      <c r="K193" s="18">
        <f>+$E$193*J193</f>
        <v>237.61702127659578</v>
      </c>
    </row>
    <row r="194" spans="1:11">
      <c r="A194">
        <v>134</v>
      </c>
      <c r="B194" t="s">
        <v>121</v>
      </c>
      <c r="C194" t="s">
        <v>152</v>
      </c>
      <c r="D194" t="s">
        <v>91</v>
      </c>
      <c r="E194">
        <v>12</v>
      </c>
      <c r="G194" s="18">
        <v>23.09</v>
      </c>
      <c r="H194" s="18">
        <f t="shared" si="9"/>
        <v>277.08</v>
      </c>
      <c r="J194" s="18">
        <v>24.28125</v>
      </c>
      <c r="K194" s="18">
        <f>+$E$194*J194</f>
        <v>291.375</v>
      </c>
    </row>
    <row r="195" spans="1:11">
      <c r="A195">
        <v>135</v>
      </c>
      <c r="B195" t="s">
        <v>121</v>
      </c>
      <c r="C195" t="s">
        <v>153</v>
      </c>
      <c r="D195" t="s">
        <v>91</v>
      </c>
      <c r="E195">
        <v>13</v>
      </c>
      <c r="G195" s="18">
        <v>16.649999999999999</v>
      </c>
      <c r="H195" s="18">
        <f t="shared" si="9"/>
        <v>216.45</v>
      </c>
      <c r="J195" s="18">
        <v>22.550264550264551</v>
      </c>
      <c r="K195" s="18">
        <f>+$E$195*J195</f>
        <v>293.15343915343914</v>
      </c>
    </row>
    <row r="196" spans="1:11">
      <c r="A196">
        <v>136</v>
      </c>
      <c r="B196" t="s">
        <v>121</v>
      </c>
      <c r="C196" t="s">
        <v>154</v>
      </c>
      <c r="D196" t="s">
        <v>91</v>
      </c>
      <c r="E196">
        <v>8</v>
      </c>
      <c r="G196" s="18">
        <v>16.809999999999999</v>
      </c>
      <c r="H196" s="18">
        <f t="shared" si="9"/>
        <v>134.47999999999999</v>
      </c>
      <c r="J196" s="18">
        <v>21.238095238095241</v>
      </c>
      <c r="K196" s="18">
        <f>+$E$196*J196</f>
        <v>169.90476190476193</v>
      </c>
    </row>
    <row r="197" spans="1:11">
      <c r="A197">
        <v>137</v>
      </c>
      <c r="B197" t="s">
        <v>121</v>
      </c>
      <c r="C197" t="s">
        <v>155</v>
      </c>
      <c r="D197" t="s">
        <v>91</v>
      </c>
      <c r="E197">
        <v>6</v>
      </c>
      <c r="G197" s="18">
        <v>21.82</v>
      </c>
      <c r="H197" s="18">
        <f t="shared" si="9"/>
        <v>130.92000000000002</v>
      </c>
      <c r="J197" s="18">
        <v>23.48936170212766</v>
      </c>
      <c r="K197" s="18">
        <f>+$E$197*J197</f>
        <v>140.93617021276594</v>
      </c>
    </row>
    <row r="198" spans="1:11">
      <c r="A198">
        <v>138</v>
      </c>
      <c r="B198" t="s">
        <v>1680</v>
      </c>
      <c r="C198" t="s">
        <v>156</v>
      </c>
      <c r="D198" t="s">
        <v>2408</v>
      </c>
      <c r="E198">
        <v>24</v>
      </c>
      <c r="G198" s="18">
        <v>29.2</v>
      </c>
      <c r="H198" s="18">
        <f t="shared" si="9"/>
        <v>700.8</v>
      </c>
      <c r="J198" s="18">
        <v>26.708333333333336</v>
      </c>
      <c r="K198" s="18">
        <f>+$E$198*J198</f>
        <v>641</v>
      </c>
    </row>
    <row r="199" spans="1:11">
      <c r="A199">
        <v>139</v>
      </c>
      <c r="B199" t="s">
        <v>121</v>
      </c>
      <c r="C199" t="s">
        <v>2413</v>
      </c>
      <c r="D199" t="s">
        <v>2414</v>
      </c>
      <c r="E199">
        <v>2</v>
      </c>
      <c r="G199" s="18">
        <v>29.84</v>
      </c>
      <c r="H199" s="18">
        <f t="shared" si="9"/>
        <v>59.68</v>
      </c>
      <c r="J199" s="18">
        <v>31.914893617021278</v>
      </c>
      <c r="K199" s="18">
        <f>+$E$199*J199</f>
        <v>63.829787234042556</v>
      </c>
    </row>
    <row r="200" spans="1:11">
      <c r="A200">
        <v>140</v>
      </c>
      <c r="B200" t="s">
        <v>121</v>
      </c>
      <c r="C200" t="s">
        <v>157</v>
      </c>
      <c r="D200" t="s">
        <v>100</v>
      </c>
      <c r="E200">
        <v>8</v>
      </c>
      <c r="G200" s="18">
        <v>27.12</v>
      </c>
      <c r="H200" s="18">
        <f t="shared" si="9"/>
        <v>216.96</v>
      </c>
      <c r="J200" s="18">
        <v>31.585106382978726</v>
      </c>
      <c r="K200" s="18">
        <f>+$E$200*J200</f>
        <v>252.68085106382981</v>
      </c>
    </row>
    <row r="201" spans="1:11">
      <c r="A201">
        <v>141</v>
      </c>
      <c r="B201" t="s">
        <v>121</v>
      </c>
      <c r="C201" t="s">
        <v>2415</v>
      </c>
      <c r="D201" t="s">
        <v>2414</v>
      </c>
      <c r="E201">
        <v>4</v>
      </c>
      <c r="G201" s="18">
        <v>31.28</v>
      </c>
      <c r="H201" s="18">
        <f t="shared" si="9"/>
        <v>125.12</v>
      </c>
      <c r="J201" s="18">
        <v>35.085106382978722</v>
      </c>
      <c r="K201" s="18">
        <f>+$E$201*J201</f>
        <v>140.34042553191489</v>
      </c>
    </row>
    <row r="202" spans="1:11">
      <c r="A202">
        <v>142</v>
      </c>
      <c r="B202" t="s">
        <v>121</v>
      </c>
      <c r="C202" t="s">
        <v>158</v>
      </c>
      <c r="D202" t="s">
        <v>91</v>
      </c>
      <c r="E202">
        <v>35</v>
      </c>
      <c r="G202" s="18">
        <v>19</v>
      </c>
      <c r="H202" s="18">
        <f t="shared" si="9"/>
        <v>665</v>
      </c>
      <c r="J202" s="18">
        <v>27.882978723404257</v>
      </c>
      <c r="K202" s="18">
        <f>+$E$202*J202</f>
        <v>975.904255319149</v>
      </c>
    </row>
    <row r="203" spans="1:11">
      <c r="A203">
        <v>143</v>
      </c>
      <c r="B203" t="s">
        <v>121</v>
      </c>
      <c r="C203" t="s">
        <v>2416</v>
      </c>
      <c r="D203" t="s">
        <v>24</v>
      </c>
      <c r="E203">
        <v>8</v>
      </c>
      <c r="G203" s="18">
        <v>30.76</v>
      </c>
      <c r="H203" s="18">
        <f t="shared" si="9"/>
        <v>246.08</v>
      </c>
      <c r="J203" s="18">
        <v>18.425531914893618</v>
      </c>
      <c r="K203" s="18">
        <f>+$E$203*J203</f>
        <v>147.40425531914894</v>
      </c>
    </row>
    <row r="204" spans="1:11">
      <c r="A204">
        <v>144</v>
      </c>
      <c r="B204" t="s">
        <v>121</v>
      </c>
      <c r="C204" t="s">
        <v>2417</v>
      </c>
      <c r="D204" t="s">
        <v>2418</v>
      </c>
      <c r="E204">
        <v>4</v>
      </c>
      <c r="G204" s="18">
        <v>22.24</v>
      </c>
      <c r="H204" s="18">
        <f t="shared" si="9"/>
        <v>88.96</v>
      </c>
      <c r="J204" s="18">
        <v>20.595744680851066</v>
      </c>
      <c r="K204" s="18">
        <f>+$E$204*J204</f>
        <v>82.382978723404264</v>
      </c>
    </row>
    <row r="205" spans="1:11">
      <c r="A205">
        <v>145</v>
      </c>
      <c r="B205" t="s">
        <v>121</v>
      </c>
      <c r="C205" t="s">
        <v>2419</v>
      </c>
      <c r="D205" t="s">
        <v>2418</v>
      </c>
      <c r="E205">
        <v>6</v>
      </c>
      <c r="G205" s="18">
        <v>43.65</v>
      </c>
      <c r="H205" s="18">
        <f t="shared" si="9"/>
        <v>261.89999999999998</v>
      </c>
      <c r="J205" s="18">
        <v>30.617021276595747</v>
      </c>
      <c r="K205" s="18">
        <f>+$E$205*J205</f>
        <v>183.70212765957447</v>
      </c>
    </row>
    <row r="206" spans="1:11">
      <c r="A206">
        <v>146</v>
      </c>
      <c r="B206" t="s">
        <v>121</v>
      </c>
      <c r="C206" t="s">
        <v>159</v>
      </c>
      <c r="D206" t="s">
        <v>100</v>
      </c>
      <c r="E206">
        <v>37</v>
      </c>
      <c r="G206" s="18">
        <v>23.15</v>
      </c>
      <c r="H206" s="18">
        <f t="shared" si="9"/>
        <v>856.55</v>
      </c>
      <c r="J206" s="18">
        <v>25.865834633385337</v>
      </c>
      <c r="K206" s="18">
        <f>+$E$206*J206</f>
        <v>957.03588143525747</v>
      </c>
    </row>
    <row r="207" spans="1:11">
      <c r="A207">
        <v>147</v>
      </c>
      <c r="B207" t="s">
        <v>121</v>
      </c>
      <c r="C207" t="s">
        <v>160</v>
      </c>
      <c r="D207" t="s">
        <v>100</v>
      </c>
      <c r="E207">
        <v>22</v>
      </c>
      <c r="G207" s="18">
        <v>23.15</v>
      </c>
      <c r="H207" s="18">
        <f t="shared" si="9"/>
        <v>509.29999999999995</v>
      </c>
      <c r="J207" s="18">
        <v>24.308985811875985</v>
      </c>
      <c r="K207" s="18">
        <f>+$E$207*J207</f>
        <v>534.7976878612717</v>
      </c>
    </row>
    <row r="208" spans="1:11">
      <c r="A208">
        <v>148</v>
      </c>
      <c r="B208" t="s">
        <v>121</v>
      </c>
      <c r="C208" t="s">
        <v>161</v>
      </c>
      <c r="D208" t="s">
        <v>91</v>
      </c>
      <c r="E208">
        <v>15</v>
      </c>
      <c r="G208" s="18">
        <v>20.74</v>
      </c>
      <c r="H208" s="18">
        <f t="shared" si="9"/>
        <v>311.09999999999997</v>
      </c>
      <c r="J208" s="18">
        <v>26.589595375722542</v>
      </c>
      <c r="K208" s="18">
        <f>+$E$208*J208</f>
        <v>398.84393063583815</v>
      </c>
    </row>
    <row r="209" spans="1:11">
      <c r="A209">
        <v>149</v>
      </c>
      <c r="B209" t="s">
        <v>121</v>
      </c>
      <c r="C209" t="s">
        <v>2420</v>
      </c>
      <c r="D209" t="s">
        <v>110</v>
      </c>
      <c r="E209">
        <v>10</v>
      </c>
      <c r="G209" s="18">
        <v>36.26</v>
      </c>
      <c r="H209" s="18">
        <f t="shared" si="9"/>
        <v>362.59999999999997</v>
      </c>
      <c r="J209" s="18">
        <v>34.156594850236466</v>
      </c>
      <c r="K209" s="18">
        <f>+$E$209*J209</f>
        <v>341.56594850236468</v>
      </c>
    </row>
    <row r="210" spans="1:11">
      <c r="A210">
        <v>150</v>
      </c>
      <c r="B210" t="s">
        <v>121</v>
      </c>
      <c r="C210" t="s">
        <v>162</v>
      </c>
      <c r="D210" t="s">
        <v>91</v>
      </c>
      <c r="E210">
        <v>13</v>
      </c>
      <c r="G210" s="18">
        <v>17.73</v>
      </c>
      <c r="H210" s="18">
        <f t="shared" si="9"/>
        <v>230.49</v>
      </c>
      <c r="J210" s="18">
        <v>24.971098265895954</v>
      </c>
      <c r="K210" s="18">
        <f>+$E$210*J210</f>
        <v>324.62427745664741</v>
      </c>
    </row>
    <row r="211" spans="1:11">
      <c r="A211">
        <v>151</v>
      </c>
      <c r="B211" t="s">
        <v>1680</v>
      </c>
      <c r="C211" t="s">
        <v>2421</v>
      </c>
      <c r="D211" t="s">
        <v>110</v>
      </c>
      <c r="E211">
        <v>13</v>
      </c>
      <c r="G211" s="18">
        <v>35.450000000000003</v>
      </c>
      <c r="H211" s="18">
        <f t="shared" si="9"/>
        <v>460.85</v>
      </c>
      <c r="J211" s="18">
        <v>33.441933788754596</v>
      </c>
      <c r="K211" s="18">
        <f>+$E$211*J211</f>
        <v>434.74513925380973</v>
      </c>
    </row>
    <row r="212" spans="1:11">
      <c r="A212">
        <v>152</v>
      </c>
      <c r="B212" t="s">
        <v>121</v>
      </c>
      <c r="C212" t="s">
        <v>2422</v>
      </c>
      <c r="D212" t="s">
        <v>100</v>
      </c>
      <c r="E212">
        <v>2</v>
      </c>
      <c r="G212" s="18">
        <v>34.9</v>
      </c>
      <c r="H212" s="18">
        <f t="shared" si="9"/>
        <v>69.8</v>
      </c>
      <c r="J212" s="18">
        <v>30.436170212765958</v>
      </c>
      <c r="K212" s="18">
        <f>+$E$212*J212</f>
        <v>60.872340425531917</v>
      </c>
    </row>
    <row r="213" spans="1:11">
      <c r="A213">
        <v>153</v>
      </c>
      <c r="B213" t="s">
        <v>1680</v>
      </c>
      <c r="C213" t="s">
        <v>2423</v>
      </c>
      <c r="D213" t="s">
        <v>110</v>
      </c>
      <c r="E213">
        <v>15</v>
      </c>
      <c r="G213" s="18">
        <v>43.19</v>
      </c>
      <c r="H213" s="18">
        <f t="shared" si="9"/>
        <v>647.84999999999991</v>
      </c>
      <c r="J213" s="18">
        <v>21.702574881765631</v>
      </c>
      <c r="K213" s="18">
        <f>+$E$213*J213</f>
        <v>325.53862322648445</v>
      </c>
    </row>
    <row r="214" spans="1:11">
      <c r="A214">
        <v>154</v>
      </c>
      <c r="B214" t="s">
        <v>1680</v>
      </c>
      <c r="C214" t="s">
        <v>2424</v>
      </c>
      <c r="D214" t="s">
        <v>91</v>
      </c>
      <c r="E214">
        <v>15</v>
      </c>
      <c r="G214" s="18">
        <v>21.91</v>
      </c>
      <c r="H214" s="18">
        <f t="shared" si="9"/>
        <v>328.65</v>
      </c>
      <c r="J214" s="18">
        <v>21.629006831318968</v>
      </c>
      <c r="K214" s="18">
        <f>+$E$214*J214</f>
        <v>324.43510246978451</v>
      </c>
    </row>
    <row r="215" spans="1:11" ht="13.5" thickBot="1">
      <c r="A215">
        <v>155</v>
      </c>
      <c r="B215" t="s">
        <v>121</v>
      </c>
      <c r="C215" t="s">
        <v>163</v>
      </c>
      <c r="D215" t="s">
        <v>91</v>
      </c>
      <c r="E215">
        <v>20</v>
      </c>
      <c r="G215" s="18">
        <v>18.54</v>
      </c>
      <c r="H215" s="18">
        <f t="shared" si="9"/>
        <v>370.79999999999995</v>
      </c>
      <c r="J215" s="18">
        <v>25.591171833946401</v>
      </c>
      <c r="K215" s="18">
        <f>+$E$215*J215</f>
        <v>511.82343667892803</v>
      </c>
    </row>
    <row r="216" spans="1:11" ht="13.5" thickTop="1">
      <c r="G216" s="18" t="s">
        <v>2425</v>
      </c>
      <c r="H216" s="18">
        <f>SUM(H186:H215)</f>
        <v>9332.6999999999989</v>
      </c>
      <c r="K216" s="18">
        <f>SUM(K186:K215)</f>
        <v>9503.8944735731056</v>
      </c>
    </row>
    <row r="217" spans="1:11">
      <c r="G217" s="18" t="s">
        <v>2366</v>
      </c>
      <c r="H217" s="18" t="s">
        <v>4633</v>
      </c>
      <c r="K217" s="18" t="s">
        <v>4634</v>
      </c>
    </row>
    <row r="218" spans="1:11">
      <c r="A218" t="s">
        <v>164</v>
      </c>
    </row>
    <row r="219" spans="1:11">
      <c r="A219" t="s">
        <v>258</v>
      </c>
      <c r="B219" t="s">
        <v>1203</v>
      </c>
      <c r="C219" t="s">
        <v>313</v>
      </c>
      <c r="D219" t="s">
        <v>1204</v>
      </c>
      <c r="E219" t="s">
        <v>4628</v>
      </c>
      <c r="G219" s="18" t="s">
        <v>4629</v>
      </c>
      <c r="H219" s="18" t="s">
        <v>1205</v>
      </c>
      <c r="J219" s="18" t="s">
        <v>4629</v>
      </c>
      <c r="K219" s="18" t="s">
        <v>1205</v>
      </c>
    </row>
    <row r="220" spans="1:11">
      <c r="C220" t="s">
        <v>164</v>
      </c>
    </row>
    <row r="221" spans="1:11">
      <c r="A221">
        <v>156</v>
      </c>
      <c r="B221" t="s">
        <v>143</v>
      </c>
      <c r="C221" t="s">
        <v>165</v>
      </c>
      <c r="D221" t="s">
        <v>166</v>
      </c>
      <c r="E221">
        <v>13</v>
      </c>
      <c r="G221" s="18">
        <v>56.1</v>
      </c>
      <c r="H221" s="18">
        <f t="shared" ref="H221:H229" si="10">+E221*G221</f>
        <v>729.30000000000007</v>
      </c>
      <c r="J221" s="18">
        <v>61.689839572192511</v>
      </c>
      <c r="K221" s="18">
        <f>+$E$221*J221</f>
        <v>801.9679144385027</v>
      </c>
    </row>
    <row r="222" spans="1:11">
      <c r="A222">
        <v>157</v>
      </c>
      <c r="B222" t="s">
        <v>143</v>
      </c>
      <c r="C222" t="s">
        <v>167</v>
      </c>
      <c r="D222" t="s">
        <v>168</v>
      </c>
      <c r="E222">
        <v>35</v>
      </c>
      <c r="G222" s="18">
        <v>46.25</v>
      </c>
      <c r="H222" s="18">
        <f t="shared" si="10"/>
        <v>1618.75</v>
      </c>
      <c r="J222" s="18">
        <v>49.421052631578952</v>
      </c>
      <c r="K222" s="18">
        <f>+$E$222*J222</f>
        <v>1729.7368421052633</v>
      </c>
    </row>
    <row r="223" spans="1:11">
      <c r="A223">
        <v>158</v>
      </c>
      <c r="B223" t="s">
        <v>143</v>
      </c>
      <c r="C223" t="s">
        <v>169</v>
      </c>
      <c r="D223" t="s">
        <v>145</v>
      </c>
      <c r="E223">
        <v>4</v>
      </c>
      <c r="G223" s="18">
        <v>19.510000000000002</v>
      </c>
      <c r="H223" s="18">
        <f t="shared" si="10"/>
        <v>78.040000000000006</v>
      </c>
      <c r="J223" s="18">
        <v>24.464864864864861</v>
      </c>
      <c r="K223" s="18">
        <f>+$E$223*J223</f>
        <v>97.859459459459444</v>
      </c>
    </row>
    <row r="224" spans="1:11">
      <c r="A224">
        <v>159</v>
      </c>
      <c r="B224" t="s">
        <v>143</v>
      </c>
      <c r="C224" t="s">
        <v>4676</v>
      </c>
      <c r="D224" t="s">
        <v>4677</v>
      </c>
      <c r="E224">
        <v>10</v>
      </c>
      <c r="G224" s="18">
        <v>2.2599999999999998</v>
      </c>
      <c r="H224" s="18">
        <f t="shared" si="10"/>
        <v>22.599999999999998</v>
      </c>
      <c r="J224" s="18">
        <v>2.1417322834645671</v>
      </c>
      <c r="K224" s="18">
        <f>+$E$224*J224</f>
        <v>21.41732283464567</v>
      </c>
    </row>
    <row r="225" spans="1:11">
      <c r="A225">
        <v>160</v>
      </c>
      <c r="B225" t="s">
        <v>143</v>
      </c>
      <c r="C225" t="s">
        <v>4678</v>
      </c>
      <c r="D225" t="s">
        <v>4679</v>
      </c>
      <c r="E225">
        <v>14</v>
      </c>
      <c r="G225" s="18">
        <v>2.02</v>
      </c>
      <c r="H225" s="18">
        <f t="shared" si="10"/>
        <v>28.28</v>
      </c>
      <c r="J225" s="18">
        <v>2.0052493438320207</v>
      </c>
      <c r="K225" s="18">
        <f>+$E$225*J225</f>
        <v>28.073490813648291</v>
      </c>
    </row>
    <row r="226" spans="1:11">
      <c r="A226">
        <v>161</v>
      </c>
      <c r="B226" t="s">
        <v>143</v>
      </c>
      <c r="C226" t="s">
        <v>2426</v>
      </c>
      <c r="D226" t="s">
        <v>2427</v>
      </c>
      <c r="E226">
        <v>16</v>
      </c>
      <c r="G226" s="18">
        <v>68.45</v>
      </c>
      <c r="H226" s="18">
        <f t="shared" si="10"/>
        <v>1095.2</v>
      </c>
      <c r="J226" s="18">
        <v>59.13227513227514</v>
      </c>
      <c r="K226" s="18">
        <f>+$E$226*J226</f>
        <v>946.11640211640224</v>
      </c>
    </row>
    <row r="227" spans="1:11">
      <c r="A227">
        <v>162</v>
      </c>
      <c r="B227" t="s">
        <v>143</v>
      </c>
      <c r="C227" t="s">
        <v>170</v>
      </c>
      <c r="D227" t="s">
        <v>171</v>
      </c>
      <c r="E227">
        <v>17</v>
      </c>
      <c r="G227" s="18">
        <v>32.409999999999997</v>
      </c>
      <c r="H227" s="18">
        <f t="shared" si="10"/>
        <v>550.96999999999991</v>
      </c>
      <c r="J227" s="18">
        <v>28.328042328042329</v>
      </c>
      <c r="K227" s="18">
        <f>+$E$227*J227</f>
        <v>481.5767195767196</v>
      </c>
    </row>
    <row r="228" spans="1:11">
      <c r="A228">
        <v>163</v>
      </c>
      <c r="B228" t="s">
        <v>143</v>
      </c>
      <c r="C228" t="s">
        <v>172</v>
      </c>
      <c r="D228" t="s">
        <v>173</v>
      </c>
      <c r="E228">
        <v>15</v>
      </c>
      <c r="G228" s="18">
        <v>39.99</v>
      </c>
      <c r="H228" s="18">
        <f t="shared" si="10"/>
        <v>599.85</v>
      </c>
      <c r="J228" s="18">
        <v>46.275132275132272</v>
      </c>
      <c r="K228" s="18">
        <f>+$E$228*J228</f>
        <v>694.1269841269841</v>
      </c>
    </row>
    <row r="229" spans="1:11" ht="13.5" thickBot="1">
      <c r="A229">
        <v>164</v>
      </c>
      <c r="B229" t="s">
        <v>143</v>
      </c>
      <c r="C229" t="s">
        <v>2428</v>
      </c>
      <c r="D229" t="s">
        <v>2429</v>
      </c>
      <c r="E229">
        <v>12</v>
      </c>
      <c r="G229" s="18">
        <v>29.68</v>
      </c>
      <c r="H229" s="18">
        <f t="shared" si="10"/>
        <v>356.15999999999997</v>
      </c>
      <c r="J229" s="18">
        <v>19.741935483870968</v>
      </c>
      <c r="K229" s="18">
        <f>+$E$229*J229</f>
        <v>236.90322580645162</v>
      </c>
    </row>
    <row r="230" spans="1:11" ht="13.5" thickTop="1">
      <c r="G230" s="18" t="s">
        <v>2430</v>
      </c>
      <c r="H230" s="18">
        <f>SUM(H221:H228)</f>
        <v>4722.9900000000007</v>
      </c>
      <c r="K230" s="18">
        <f>SUM(K221:K229)</f>
        <v>5037.7783612780768</v>
      </c>
    </row>
    <row r="231" spans="1:11">
      <c r="G231" s="18" t="s">
        <v>2366</v>
      </c>
      <c r="H231" s="18" t="s">
        <v>4633</v>
      </c>
      <c r="K231" s="18" t="s">
        <v>4634</v>
      </c>
    </row>
    <row r="232" spans="1:11">
      <c r="A232" t="s">
        <v>174</v>
      </c>
    </row>
    <row r="233" spans="1:11">
      <c r="A233" t="s">
        <v>258</v>
      </c>
      <c r="B233" t="s">
        <v>1203</v>
      </c>
      <c r="C233" t="s">
        <v>313</v>
      </c>
      <c r="D233" t="s">
        <v>1204</v>
      </c>
      <c r="E233" t="s">
        <v>4628</v>
      </c>
      <c r="G233" s="18" t="s">
        <v>4629</v>
      </c>
      <c r="H233" s="18" t="s">
        <v>1205</v>
      </c>
      <c r="J233" s="18" t="s">
        <v>4629</v>
      </c>
      <c r="K233" s="18" t="s">
        <v>1205</v>
      </c>
    </row>
    <row r="234" spans="1:11">
      <c r="C234" t="s">
        <v>174</v>
      </c>
    </row>
    <row r="235" spans="1:11">
      <c r="A235">
        <v>165</v>
      </c>
      <c r="B235" t="s">
        <v>143</v>
      </c>
      <c r="C235" t="s">
        <v>175</v>
      </c>
      <c r="D235" t="s">
        <v>1237</v>
      </c>
      <c r="E235">
        <v>7</v>
      </c>
      <c r="G235" s="18">
        <v>46.15</v>
      </c>
      <c r="H235" s="18">
        <f t="shared" ref="H235:H254" si="11">+E235*G235</f>
        <v>323.05</v>
      </c>
      <c r="J235" s="18">
        <v>49.412903225806453</v>
      </c>
      <c r="K235" s="18">
        <f>+$E$235*J235</f>
        <v>345.89032258064515</v>
      </c>
    </row>
    <row r="236" spans="1:11">
      <c r="A236">
        <v>166</v>
      </c>
      <c r="B236" t="s">
        <v>143</v>
      </c>
      <c r="C236" t="s">
        <v>4680</v>
      </c>
      <c r="D236" t="s">
        <v>4681</v>
      </c>
      <c r="E236">
        <v>16</v>
      </c>
      <c r="G236" s="18">
        <v>201.94</v>
      </c>
      <c r="H236" s="18">
        <f t="shared" si="11"/>
        <v>3231.04</v>
      </c>
      <c r="J236" s="18">
        <v>2.1587301587301591</v>
      </c>
      <c r="K236" s="18">
        <f>+$E$236*J236</f>
        <v>34.539682539682545</v>
      </c>
    </row>
    <row r="237" spans="1:11">
      <c r="A237">
        <v>167</v>
      </c>
      <c r="B237" t="s">
        <v>143</v>
      </c>
      <c r="C237" t="s">
        <v>176</v>
      </c>
      <c r="D237" t="s">
        <v>145</v>
      </c>
      <c r="E237">
        <v>55</v>
      </c>
      <c r="G237" s="18">
        <v>20.3</v>
      </c>
      <c r="H237" s="18">
        <f t="shared" si="11"/>
        <v>1116.5</v>
      </c>
      <c r="J237" s="18">
        <v>47.6</v>
      </c>
      <c r="K237" s="18">
        <f>+$E$237*J237</f>
        <v>2618</v>
      </c>
    </row>
    <row r="238" spans="1:11">
      <c r="A238">
        <v>168</v>
      </c>
      <c r="B238" t="s">
        <v>143</v>
      </c>
      <c r="C238" t="s">
        <v>177</v>
      </c>
      <c r="D238" t="s">
        <v>67</v>
      </c>
      <c r="E238">
        <v>9</v>
      </c>
      <c r="G238" s="18">
        <v>36.200000000000003</v>
      </c>
      <c r="H238" s="18">
        <f t="shared" si="11"/>
        <v>325.8</v>
      </c>
      <c r="J238" s="18">
        <v>34.187667560321714</v>
      </c>
      <c r="K238" s="18">
        <f>+$E$238*J238</f>
        <v>307.68900804289541</v>
      </c>
    </row>
    <row r="239" spans="1:11">
      <c r="A239">
        <v>169</v>
      </c>
      <c r="B239" t="s">
        <v>143</v>
      </c>
      <c r="C239" t="s">
        <v>178</v>
      </c>
      <c r="D239" t="s">
        <v>67</v>
      </c>
      <c r="E239">
        <v>29</v>
      </c>
      <c r="G239" s="18">
        <v>37.72</v>
      </c>
      <c r="H239" s="18">
        <f t="shared" si="11"/>
        <v>1093.8799999999999</v>
      </c>
      <c r="J239" s="18">
        <v>3.8931216931216932</v>
      </c>
      <c r="K239" s="18">
        <f>+$E$239*J239</f>
        <v>112.9005291005291</v>
      </c>
    </row>
    <row r="240" spans="1:11">
      <c r="A240">
        <v>170</v>
      </c>
      <c r="B240" t="s">
        <v>143</v>
      </c>
      <c r="C240" t="s">
        <v>179</v>
      </c>
      <c r="D240" t="s">
        <v>145</v>
      </c>
      <c r="E240">
        <v>26</v>
      </c>
      <c r="G240" s="18">
        <v>51.27</v>
      </c>
      <c r="H240" s="18">
        <f t="shared" si="11"/>
        <v>1333.02</v>
      </c>
      <c r="J240" s="18">
        <v>46.734042553191493</v>
      </c>
      <c r="K240" s="18">
        <f>+$E$240*J240</f>
        <v>1215.0851063829789</v>
      </c>
    </row>
    <row r="241" spans="1:11">
      <c r="A241">
        <v>171</v>
      </c>
      <c r="B241" t="s">
        <v>143</v>
      </c>
      <c r="C241" t="s">
        <v>180</v>
      </c>
      <c r="D241" t="s">
        <v>1215</v>
      </c>
      <c r="E241">
        <v>110</v>
      </c>
      <c r="G241" s="18">
        <v>27.05</v>
      </c>
      <c r="H241" s="18">
        <f t="shared" si="11"/>
        <v>2975.5</v>
      </c>
      <c r="J241" s="18">
        <v>27.084439723844927</v>
      </c>
      <c r="K241" s="18">
        <f>+$E$241*J241</f>
        <v>2979.2883696229419</v>
      </c>
    </row>
    <row r="242" spans="1:11">
      <c r="A242">
        <v>172</v>
      </c>
      <c r="B242" t="s">
        <v>143</v>
      </c>
      <c r="C242" t="s">
        <v>181</v>
      </c>
      <c r="D242" t="s">
        <v>1215</v>
      </c>
      <c r="E242">
        <v>24</v>
      </c>
      <c r="G242" s="18">
        <v>18.68</v>
      </c>
      <c r="H242" s="18">
        <f t="shared" si="11"/>
        <v>448.32</v>
      </c>
      <c r="J242" s="18">
        <v>31.841964762413241</v>
      </c>
      <c r="K242" s="18">
        <f>+$E$242*J242</f>
        <v>764.20715429791778</v>
      </c>
    </row>
    <row r="243" spans="1:11">
      <c r="A243">
        <v>173</v>
      </c>
      <c r="B243" t="s">
        <v>143</v>
      </c>
      <c r="C243" t="s">
        <v>182</v>
      </c>
      <c r="D243" t="s">
        <v>67</v>
      </c>
      <c r="E243">
        <v>65</v>
      </c>
      <c r="G243" s="18">
        <v>33.65</v>
      </c>
      <c r="H243" s="18">
        <f t="shared" si="11"/>
        <v>2187.25</v>
      </c>
      <c r="J243" s="18">
        <v>23.280423280423282</v>
      </c>
      <c r="K243" s="18">
        <f>+$E$243*J243</f>
        <v>1513.2275132275133</v>
      </c>
    </row>
    <row r="244" spans="1:11">
      <c r="A244">
        <v>174</v>
      </c>
      <c r="B244" t="s">
        <v>143</v>
      </c>
      <c r="C244" t="s">
        <v>183</v>
      </c>
      <c r="D244" t="s">
        <v>184</v>
      </c>
      <c r="E244">
        <v>25</v>
      </c>
      <c r="G244" s="18">
        <v>47.63</v>
      </c>
      <c r="H244" s="18">
        <f t="shared" si="11"/>
        <v>1190.75</v>
      </c>
      <c r="J244" s="18">
        <v>45.026455026455025</v>
      </c>
      <c r="K244" s="18">
        <f>+$E$244*J244</f>
        <v>1125.6613756613756</v>
      </c>
    </row>
    <row r="245" spans="1:11">
      <c r="A245">
        <v>175</v>
      </c>
      <c r="B245" t="s">
        <v>143</v>
      </c>
      <c r="C245" t="s">
        <v>185</v>
      </c>
      <c r="D245" t="s">
        <v>1215</v>
      </c>
      <c r="E245">
        <v>25</v>
      </c>
      <c r="G245" s="18">
        <v>40.79</v>
      </c>
      <c r="H245" s="18">
        <f t="shared" si="11"/>
        <v>1019.75</v>
      </c>
      <c r="J245" s="18">
        <v>58.560846560846571</v>
      </c>
      <c r="K245" s="18">
        <f>+$E$245*J245</f>
        <v>1464.0211640211642</v>
      </c>
    </row>
    <row r="246" spans="1:11">
      <c r="A246">
        <v>176</v>
      </c>
      <c r="B246" t="s">
        <v>143</v>
      </c>
      <c r="C246" t="s">
        <v>186</v>
      </c>
      <c r="D246" t="s">
        <v>187</v>
      </c>
      <c r="E246">
        <v>21</v>
      </c>
      <c r="G246" s="18">
        <v>49.59</v>
      </c>
      <c r="H246" s="18">
        <f t="shared" si="11"/>
        <v>1041.3900000000001</v>
      </c>
      <c r="J246" s="18">
        <v>41.860962566844918</v>
      </c>
      <c r="K246" s="18">
        <f>+$E$246*J246</f>
        <v>879.08021390374324</v>
      </c>
    </row>
    <row r="247" spans="1:11">
      <c r="A247">
        <v>177</v>
      </c>
      <c r="B247" t="s">
        <v>143</v>
      </c>
      <c r="C247" t="s">
        <v>2431</v>
      </c>
      <c r="D247" t="s">
        <v>145</v>
      </c>
      <c r="E247">
        <v>15</v>
      </c>
      <c r="G247" s="18">
        <v>38.520000000000003</v>
      </c>
      <c r="H247" s="18">
        <f t="shared" si="11"/>
        <v>577.80000000000007</v>
      </c>
      <c r="J247" s="18">
        <v>36.623655913978503</v>
      </c>
      <c r="K247" s="18">
        <f>+$E$247*J247</f>
        <v>549.35483870967755</v>
      </c>
    </row>
    <row r="248" spans="1:11">
      <c r="A248">
        <v>178</v>
      </c>
      <c r="B248" t="s">
        <v>143</v>
      </c>
      <c r="C248" t="s">
        <v>188</v>
      </c>
      <c r="D248" t="s">
        <v>2433</v>
      </c>
      <c r="E248">
        <v>3</v>
      </c>
      <c r="G248" s="18">
        <v>22.6</v>
      </c>
      <c r="H248" s="18">
        <f t="shared" si="11"/>
        <v>67.800000000000011</v>
      </c>
      <c r="J248" s="18">
        <v>23.913043478260867</v>
      </c>
      <c r="K248" s="18">
        <f>+$E$248*J248</f>
        <v>71.739130434782595</v>
      </c>
    </row>
    <row r="249" spans="1:11">
      <c r="A249">
        <v>179</v>
      </c>
      <c r="B249" t="s">
        <v>143</v>
      </c>
      <c r="C249" t="s">
        <v>189</v>
      </c>
      <c r="D249" t="s">
        <v>145</v>
      </c>
      <c r="E249">
        <v>45</v>
      </c>
      <c r="G249" s="18">
        <v>34.29</v>
      </c>
      <c r="H249" s="18">
        <f t="shared" si="11"/>
        <v>1543.05</v>
      </c>
      <c r="J249" s="18">
        <v>28.505263157894735</v>
      </c>
      <c r="K249" s="18">
        <f>+$E$249*J249</f>
        <v>1282.7368421052631</v>
      </c>
    </row>
    <row r="250" spans="1:11">
      <c r="A250">
        <v>180</v>
      </c>
      <c r="B250" t="s">
        <v>143</v>
      </c>
      <c r="C250" t="s">
        <v>190</v>
      </c>
      <c r="D250" t="s">
        <v>4682</v>
      </c>
      <c r="E250">
        <v>10</v>
      </c>
      <c r="G250" s="18">
        <v>64.5</v>
      </c>
      <c r="H250" s="18">
        <f t="shared" si="11"/>
        <v>645</v>
      </c>
      <c r="J250" s="18">
        <v>2.0947368421052635</v>
      </c>
      <c r="K250" s="18">
        <f>+$E$250*J250</f>
        <v>20.947368421052634</v>
      </c>
    </row>
    <row r="251" spans="1:11">
      <c r="A251">
        <v>181</v>
      </c>
      <c r="B251" t="s">
        <v>143</v>
      </c>
      <c r="C251" t="s">
        <v>2432</v>
      </c>
      <c r="D251" t="s">
        <v>67</v>
      </c>
      <c r="E251">
        <v>32</v>
      </c>
      <c r="G251" s="18">
        <v>31.91</v>
      </c>
      <c r="H251" s="18">
        <f t="shared" si="11"/>
        <v>1021.12</v>
      </c>
      <c r="J251" s="18">
        <v>31.414400000000001</v>
      </c>
      <c r="K251" s="18">
        <f>+$E$251*J251</f>
        <v>1005.2608</v>
      </c>
    </row>
    <row r="252" spans="1:11">
      <c r="A252">
        <v>182</v>
      </c>
      <c r="B252" t="s">
        <v>143</v>
      </c>
      <c r="C252" t="s">
        <v>4683</v>
      </c>
      <c r="D252" t="s">
        <v>4679</v>
      </c>
      <c r="E252">
        <v>5</v>
      </c>
      <c r="G252" s="18">
        <v>30.96</v>
      </c>
      <c r="H252" s="18">
        <f t="shared" si="11"/>
        <v>154.80000000000001</v>
      </c>
      <c r="J252" s="18">
        <v>1.256544502617801</v>
      </c>
      <c r="K252" s="18">
        <f>+$E$252*J252</f>
        <v>6.2827225130890056</v>
      </c>
    </row>
    <row r="253" spans="1:11">
      <c r="A253">
        <v>183</v>
      </c>
      <c r="B253" t="s">
        <v>143</v>
      </c>
      <c r="C253" t="s">
        <v>191</v>
      </c>
      <c r="D253" t="s">
        <v>4684</v>
      </c>
      <c r="E253">
        <v>30</v>
      </c>
      <c r="G253" s="18">
        <v>55</v>
      </c>
      <c r="H253" s="18">
        <f t="shared" si="11"/>
        <v>1650</v>
      </c>
      <c r="J253" s="18">
        <v>1.9895287958115184</v>
      </c>
      <c r="K253" s="18">
        <f>+$E$253*J253</f>
        <v>59.68586387434555</v>
      </c>
    </row>
    <row r="254" spans="1:11" ht="13.5" thickBot="1">
      <c r="A254">
        <v>184</v>
      </c>
      <c r="B254" t="s">
        <v>143</v>
      </c>
      <c r="C254" t="s">
        <v>4685</v>
      </c>
      <c r="D254" t="s">
        <v>4686</v>
      </c>
      <c r="E254">
        <v>5</v>
      </c>
      <c r="G254" s="18">
        <v>65</v>
      </c>
      <c r="H254" s="18">
        <f t="shared" si="11"/>
        <v>325</v>
      </c>
      <c r="J254" s="18">
        <v>1.2428198433420365</v>
      </c>
      <c r="K254" s="18">
        <f>+$E$254*J254</f>
        <v>6.2140992167101832</v>
      </c>
    </row>
    <row r="255" spans="1:11" ht="13.5" thickTop="1">
      <c r="G255" s="18" t="s">
        <v>2434</v>
      </c>
      <c r="H255" s="18">
        <f>SUM(H235:H254)</f>
        <v>22270.819999999996</v>
      </c>
      <c r="K255" s="18">
        <f>SUM(K235:K254)</f>
        <v>16361.812104656308</v>
      </c>
    </row>
    <row r="256" spans="1:11">
      <c r="G256" s="18" t="s">
        <v>2366</v>
      </c>
      <c r="H256" s="18" t="s">
        <v>4633</v>
      </c>
      <c r="K256" s="18" t="s">
        <v>4634</v>
      </c>
    </row>
    <row r="257" spans="3:11" ht="13.5" thickBot="1"/>
    <row r="258" spans="3:11" ht="17.25" customHeight="1" thickBot="1">
      <c r="G258" s="3233" t="s">
        <v>4687</v>
      </c>
      <c r="H258" s="3233"/>
      <c r="J258" s="3233" t="s">
        <v>4624</v>
      </c>
      <c r="K258" s="3233"/>
    </row>
    <row r="259" spans="3:11" ht="13.5" thickBot="1">
      <c r="C259" t="s">
        <v>2435</v>
      </c>
      <c r="G259" s="3233" t="s">
        <v>4688</v>
      </c>
      <c r="H259" s="3233"/>
      <c r="J259" s="3233" t="s">
        <v>4688</v>
      </c>
      <c r="K259" s="3233"/>
    </row>
    <row r="260" spans="3:11">
      <c r="C260" t="s">
        <v>1206</v>
      </c>
      <c r="G260" s="3233">
        <f>H19</f>
        <v>2878.05</v>
      </c>
      <c r="H260" s="3233"/>
      <c r="J260" s="3233">
        <f>K19</f>
        <v>2678.4646386903123</v>
      </c>
      <c r="K260" s="3233"/>
    </row>
    <row r="261" spans="3:11">
      <c r="C261" t="s">
        <v>1219</v>
      </c>
      <c r="G261" s="3233">
        <f>H39</f>
        <v>6683.8099999999995</v>
      </c>
      <c r="H261" s="3233"/>
      <c r="J261" s="3233">
        <f>K39</f>
        <v>7293.684518026862</v>
      </c>
      <c r="K261" s="3233"/>
    </row>
    <row r="262" spans="3:11">
      <c r="C262" t="s">
        <v>1234</v>
      </c>
      <c r="G262" s="3233">
        <f>H52</f>
        <v>5868.18</v>
      </c>
      <c r="H262" s="3233"/>
      <c r="J262" s="3233">
        <f>K52</f>
        <v>5885.6237445378574</v>
      </c>
      <c r="K262" s="3233"/>
    </row>
    <row r="263" spans="3:11">
      <c r="C263" t="s">
        <v>2377</v>
      </c>
      <c r="G263" s="3233">
        <f>H70</f>
        <v>762.71</v>
      </c>
      <c r="H263" s="3233"/>
      <c r="J263" s="3233">
        <f>K70</f>
        <v>1377.3314741135841</v>
      </c>
      <c r="K263" s="3233"/>
    </row>
    <row r="264" spans="3:11">
      <c r="C264" t="s">
        <v>6</v>
      </c>
      <c r="G264" s="3233">
        <f>H77</f>
        <v>50.58</v>
      </c>
      <c r="H264" s="3233"/>
      <c r="J264" s="3233">
        <f>K77</f>
        <v>55.1151832460733</v>
      </c>
      <c r="K264" s="3233"/>
    </row>
    <row r="265" spans="3:11">
      <c r="C265" t="s">
        <v>10</v>
      </c>
      <c r="G265" s="3233">
        <f>H91</f>
        <v>5014.71</v>
      </c>
      <c r="H265" s="3233"/>
      <c r="J265" s="3233">
        <f>K91</f>
        <v>6717.1896530180675</v>
      </c>
      <c r="K265" s="3233"/>
    </row>
    <row r="266" spans="3:11">
      <c r="C266" t="s">
        <v>22</v>
      </c>
      <c r="G266" s="3233">
        <f>H131</f>
        <v>5817.4699999999993</v>
      </c>
      <c r="H266" s="3233"/>
      <c r="J266" s="3233">
        <f>K131</f>
        <v>5834.2707486422714</v>
      </c>
      <c r="K266" s="3233"/>
    </row>
    <row r="267" spans="3:11">
      <c r="C267" t="s">
        <v>108</v>
      </c>
      <c r="G267" s="3233">
        <f>H148</f>
        <v>1138.2</v>
      </c>
      <c r="H267" s="3233"/>
      <c r="J267" s="3233">
        <f>K148</f>
        <v>1752.7195767195769</v>
      </c>
      <c r="K267" s="3233"/>
    </row>
    <row r="268" spans="3:11">
      <c r="C268" t="s">
        <v>123</v>
      </c>
      <c r="G268" s="3233">
        <f>H174</f>
        <v>6328.0699999999988</v>
      </c>
      <c r="H268" s="3233"/>
      <c r="J268" s="3233">
        <f>K174</f>
        <v>6158.9060596108957</v>
      </c>
      <c r="K268" s="3233"/>
    </row>
    <row r="269" spans="3:11">
      <c r="C269" t="s">
        <v>142</v>
      </c>
      <c r="G269" s="3233">
        <f>H181</f>
        <v>486.68</v>
      </c>
      <c r="H269" s="3233"/>
      <c r="J269" s="3233">
        <f>K181</f>
        <v>473.58579041634454</v>
      </c>
      <c r="K269" s="3233"/>
    </row>
    <row r="270" spans="3:11">
      <c r="C270" t="s">
        <v>148</v>
      </c>
      <c r="G270" s="3233">
        <f>H216</f>
        <v>9332.6999999999989</v>
      </c>
      <c r="H270" s="3233"/>
      <c r="J270" s="3233">
        <f>K216</f>
        <v>9503.8944735731056</v>
      </c>
      <c r="K270" s="3233"/>
    </row>
    <row r="271" spans="3:11">
      <c r="C271" t="s">
        <v>164</v>
      </c>
      <c r="G271" s="3233">
        <f>H230</f>
        <v>4722.9900000000007</v>
      </c>
      <c r="H271" s="3233"/>
      <c r="J271" s="3233">
        <f>K230</f>
        <v>5037.7783612780768</v>
      </c>
      <c r="K271" s="3233"/>
    </row>
    <row r="272" spans="3:11" ht="13.5" thickBot="1">
      <c r="C272" t="s">
        <v>174</v>
      </c>
      <c r="G272" s="3233">
        <f>H255</f>
        <v>22270.819999999996</v>
      </c>
      <c r="H272" s="3233"/>
      <c r="J272" s="3233">
        <f>K255</f>
        <v>16361.812104656308</v>
      </c>
      <c r="K272" s="3233"/>
    </row>
    <row r="273" spans="3:11" ht="13.5" thickTop="1">
      <c r="D273" s="2988" t="s">
        <v>377</v>
      </c>
      <c r="E273" s="2988"/>
      <c r="G273" s="3233">
        <f>SUM(G260:H272)</f>
        <v>71354.969999999987</v>
      </c>
      <c r="H273" s="3233"/>
      <c r="J273" s="3233">
        <f>SUM(J260:K272)</f>
        <v>69130.376326529338</v>
      </c>
      <c r="K273" s="3233"/>
    </row>
    <row r="275" spans="3:11">
      <c r="G275" s="3233" t="str">
        <f>+G258</f>
        <v>Ben E Keith Foods</v>
      </c>
      <c r="H275" s="3233"/>
      <c r="J275" s="3233" t="str">
        <f>+J258</f>
        <v>Sysco West Texas</v>
      </c>
      <c r="K275" s="3233"/>
    </row>
    <row r="276" spans="3:11">
      <c r="F276" t="s">
        <v>2357</v>
      </c>
      <c r="G276" s="3233" t="s">
        <v>277</v>
      </c>
      <c r="H276" s="3233"/>
      <c r="J276" s="3233" t="s">
        <v>4633</v>
      </c>
      <c r="K276" s="3233"/>
    </row>
    <row r="277" spans="3:11">
      <c r="F277" t="s">
        <v>2436</v>
      </c>
      <c r="G277" s="3233" t="s">
        <v>4689</v>
      </c>
      <c r="H277" s="3233"/>
      <c r="J277" s="3233" t="s">
        <v>4690</v>
      </c>
      <c r="K277" s="3233"/>
    </row>
    <row r="278" spans="3:11">
      <c r="F278" t="s">
        <v>2358</v>
      </c>
      <c r="G278" s="3233" t="s">
        <v>277</v>
      </c>
      <c r="H278" s="3233"/>
      <c r="J278" s="3233" t="s">
        <v>4633</v>
      </c>
      <c r="K278" s="3233"/>
    </row>
    <row r="279" spans="3:11">
      <c r="F279" t="s">
        <v>2437</v>
      </c>
      <c r="G279" s="3233" t="s">
        <v>277</v>
      </c>
      <c r="H279" s="3233"/>
      <c r="J279" s="3233" t="s">
        <v>4633</v>
      </c>
      <c r="K279" s="3233"/>
    </row>
    <row r="280" spans="3:11">
      <c r="F280" t="s">
        <v>2438</v>
      </c>
      <c r="G280" s="3233" t="s">
        <v>277</v>
      </c>
      <c r="H280" s="3233"/>
      <c r="J280" s="3233" t="s">
        <v>4633</v>
      </c>
      <c r="K280" s="3233"/>
    </row>
    <row r="281" spans="3:11">
      <c r="F281" t="s">
        <v>2439</v>
      </c>
      <c r="G281" s="3233" t="s">
        <v>277</v>
      </c>
      <c r="H281" s="3233"/>
      <c r="J281" s="3233" t="s">
        <v>4633</v>
      </c>
      <c r="K281" s="3233"/>
    </row>
    <row r="282" spans="3:11">
      <c r="F282" t="s">
        <v>2440</v>
      </c>
      <c r="G282" s="3233" t="s">
        <v>277</v>
      </c>
      <c r="H282" s="3233"/>
      <c r="J282" s="3233" t="s">
        <v>4633</v>
      </c>
      <c r="K282" s="3233"/>
    </row>
    <row r="283" spans="3:11">
      <c r="E283" s="2988" t="s">
        <v>2441</v>
      </c>
      <c r="F283" s="2988"/>
      <c r="G283" s="3233" t="s">
        <v>277</v>
      </c>
      <c r="H283" s="3233"/>
      <c r="J283" s="3233" t="s">
        <v>4633</v>
      </c>
      <c r="K283" s="3233"/>
    </row>
    <row r="284" spans="3:11">
      <c r="F284" t="s">
        <v>2442</v>
      </c>
      <c r="G284" s="3233" t="s">
        <v>277</v>
      </c>
      <c r="H284" s="3233"/>
      <c r="J284" s="3233" t="s">
        <v>4633</v>
      </c>
      <c r="K284" s="3233"/>
    </row>
    <row r="286" spans="3:11">
      <c r="C286" s="2988" t="s">
        <v>4691</v>
      </c>
      <c r="D286" s="2988"/>
      <c r="E286" s="2988"/>
      <c r="F286" s="2988"/>
    </row>
    <row r="287" spans="3:11">
      <c r="C287" s="2988" t="s">
        <v>4692</v>
      </c>
      <c r="D287" s="2988"/>
      <c r="E287" s="2988"/>
      <c r="F287" s="2988"/>
    </row>
    <row r="288" spans="3:11">
      <c r="C288" s="2988" t="s">
        <v>4693</v>
      </c>
      <c r="D288" s="2988"/>
      <c r="E288" s="2988"/>
      <c r="F288" s="2988"/>
      <c r="J288" s="2350"/>
      <c r="K288" s="2350"/>
    </row>
    <row r="289" spans="3:11">
      <c r="C289" s="2988" t="s">
        <v>4694</v>
      </c>
      <c r="D289" s="2988"/>
      <c r="E289" s="2988"/>
      <c r="F289" s="2988"/>
    </row>
    <row r="290" spans="3:11">
      <c r="C290" s="2988" t="s">
        <v>4695</v>
      </c>
      <c r="D290" s="2988"/>
      <c r="E290" s="2988"/>
      <c r="F290" s="2988"/>
      <c r="J290" s="2350"/>
      <c r="K290" s="2350"/>
    </row>
    <row r="291" spans="3:11">
      <c r="C291" s="2988" t="s">
        <v>4695</v>
      </c>
      <c r="D291" s="2988"/>
      <c r="E291" s="2988"/>
      <c r="F291" s="2988"/>
    </row>
    <row r="292" spans="3:11">
      <c r="C292" s="2988" t="s">
        <v>4696</v>
      </c>
      <c r="D292" s="2988"/>
      <c r="E292" s="2988"/>
      <c r="F292" s="2988"/>
      <c r="J292" s="2350"/>
      <c r="K292" s="2350"/>
    </row>
    <row r="293" spans="3:11" ht="60" customHeight="1">
      <c r="C293" s="2988"/>
      <c r="D293" s="2988"/>
      <c r="E293" s="2988"/>
      <c r="F293" s="2988"/>
    </row>
    <row r="294" spans="3:11">
      <c r="C294" s="2988"/>
      <c r="D294" s="2988"/>
      <c r="E294" s="2988"/>
      <c r="F294" s="2988"/>
    </row>
    <row r="295" spans="3:11" ht="30.75" customHeight="1">
      <c r="C295" s="2988"/>
      <c r="D295" s="2988"/>
      <c r="E295" s="2988"/>
      <c r="F295" s="2988"/>
    </row>
    <row r="296" spans="3:11">
      <c r="C296" s="2988"/>
      <c r="D296" s="2988"/>
      <c r="E296" s="2988"/>
      <c r="F296" s="2988"/>
      <c r="K296" s="2351"/>
    </row>
    <row r="297" spans="3:11" ht="18.75" customHeight="1">
      <c r="C297" s="2988"/>
      <c r="D297" s="2988"/>
      <c r="E297" s="2988"/>
      <c r="F297" s="2988"/>
    </row>
    <row r="298" spans="3:11" ht="9" customHeight="1">
      <c r="C298" s="2988"/>
      <c r="D298" s="2988"/>
      <c r="E298" s="2988"/>
      <c r="F298" s="2988"/>
      <c r="K298" s="2351"/>
    </row>
    <row r="299" spans="3:11">
      <c r="C299" s="2988"/>
      <c r="D299" s="2988"/>
      <c r="E299" s="2988"/>
      <c r="F299" s="2988"/>
    </row>
    <row r="300" spans="3:11" ht="15" customHeight="1"/>
    <row r="301" spans="3:11">
      <c r="K301" s="2351"/>
    </row>
    <row r="303" spans="3:11" ht="15" customHeight="1"/>
    <row r="304" spans="3:11">
      <c r="K304" s="2351"/>
    </row>
    <row r="306" spans="11:11" ht="15" customHeight="1"/>
    <row r="307" spans="11:11">
      <c r="K307" s="2351"/>
    </row>
    <row r="309" spans="11:11" ht="15" customHeight="1"/>
    <row r="310" spans="11:11">
      <c r="K310" s="2351"/>
    </row>
    <row r="312" spans="11:11" ht="15" customHeight="1"/>
    <row r="313" spans="11:11" ht="6" customHeight="1">
      <c r="K313" s="2351"/>
    </row>
    <row r="315" spans="11:11">
      <c r="K315" s="2351"/>
    </row>
  </sheetData>
  <mergeCells count="84">
    <mergeCell ref="C298:D298"/>
    <mergeCell ref="E298:F298"/>
    <mergeCell ref="C299:D299"/>
    <mergeCell ref="E299:F299"/>
    <mergeCell ref="C295:D295"/>
    <mergeCell ref="E295:F295"/>
    <mergeCell ref="C296:D296"/>
    <mergeCell ref="E296:F296"/>
    <mergeCell ref="C297:D297"/>
    <mergeCell ref="E297:F297"/>
    <mergeCell ref="C292:D292"/>
    <mergeCell ref="E292:F292"/>
    <mergeCell ref="C293:D293"/>
    <mergeCell ref="E293:F293"/>
    <mergeCell ref="C294:D294"/>
    <mergeCell ref="E294:F294"/>
    <mergeCell ref="C291:F291"/>
    <mergeCell ref="G284:H284"/>
    <mergeCell ref="J284:K284"/>
    <mergeCell ref="C286:D286"/>
    <mergeCell ref="E286:F286"/>
    <mergeCell ref="C287:D287"/>
    <mergeCell ref="E287:F287"/>
    <mergeCell ref="C288:D288"/>
    <mergeCell ref="E288:F288"/>
    <mergeCell ref="C289:D289"/>
    <mergeCell ref="E289:F289"/>
    <mergeCell ref="C290:F290"/>
    <mergeCell ref="G281:H281"/>
    <mergeCell ref="J281:K281"/>
    <mergeCell ref="G282:H282"/>
    <mergeCell ref="J282:K282"/>
    <mergeCell ref="E283:F283"/>
    <mergeCell ref="G283:H283"/>
    <mergeCell ref="J283:K283"/>
    <mergeCell ref="G278:H278"/>
    <mergeCell ref="J278:K278"/>
    <mergeCell ref="G279:H279"/>
    <mergeCell ref="J279:K279"/>
    <mergeCell ref="G280:H280"/>
    <mergeCell ref="J280:K280"/>
    <mergeCell ref="G275:H275"/>
    <mergeCell ref="J275:K275"/>
    <mergeCell ref="G276:H276"/>
    <mergeCell ref="J276:K276"/>
    <mergeCell ref="G277:H277"/>
    <mergeCell ref="J277:K277"/>
    <mergeCell ref="G271:H271"/>
    <mergeCell ref="J271:K271"/>
    <mergeCell ref="G272:H272"/>
    <mergeCell ref="J272:K272"/>
    <mergeCell ref="D273:E273"/>
    <mergeCell ref="G273:H273"/>
    <mergeCell ref="J273:K273"/>
    <mergeCell ref="G268:H268"/>
    <mergeCell ref="J268:K268"/>
    <mergeCell ref="G269:H269"/>
    <mergeCell ref="J269:K269"/>
    <mergeCell ref="G270:H270"/>
    <mergeCell ref="J270:K270"/>
    <mergeCell ref="G265:H265"/>
    <mergeCell ref="J265:K265"/>
    <mergeCell ref="G266:H266"/>
    <mergeCell ref="J266:K266"/>
    <mergeCell ref="G267:H267"/>
    <mergeCell ref="J267:K267"/>
    <mergeCell ref="G262:H262"/>
    <mergeCell ref="J262:K262"/>
    <mergeCell ref="G263:H263"/>
    <mergeCell ref="J263:K263"/>
    <mergeCell ref="G264:H264"/>
    <mergeCell ref="J264:K264"/>
    <mergeCell ref="G259:H259"/>
    <mergeCell ref="J259:K259"/>
    <mergeCell ref="G260:H260"/>
    <mergeCell ref="J260:K260"/>
    <mergeCell ref="G261:H261"/>
    <mergeCell ref="J261:K261"/>
    <mergeCell ref="A1:F3"/>
    <mergeCell ref="A4:F4"/>
    <mergeCell ref="G6:I6"/>
    <mergeCell ref="J6:K6"/>
    <mergeCell ref="G258:H258"/>
    <mergeCell ref="J258:K258"/>
  </mergeCells>
  <pageMargins left="0.7" right="0.7" top="0.75" bottom="0.75" header="0.3" footer="0.3"/>
  <pageSetup orientation="portrait" r:id="rId1"/>
</worksheet>
</file>

<file path=xl/worksheets/sheet35.xml><?xml version="1.0" encoding="utf-8"?>
<worksheet xmlns="http://schemas.openxmlformats.org/spreadsheetml/2006/main" xmlns:r="http://schemas.openxmlformats.org/officeDocument/2006/relationships">
  <dimension ref="A1:E39"/>
  <sheetViews>
    <sheetView showGridLines="0" workbookViewId="0">
      <selection activeCell="A37" sqref="A37"/>
    </sheetView>
  </sheetViews>
  <sheetFormatPr defaultRowHeight="12.75"/>
  <cols>
    <col min="1" max="1" width="11.85546875" bestFit="1" customWidth="1"/>
    <col min="2" max="2" width="17.7109375" customWidth="1"/>
    <col min="3" max="3" width="15.7109375" style="995" customWidth="1"/>
    <col min="4" max="4" width="12.5703125" style="995" bestFit="1" customWidth="1"/>
  </cols>
  <sheetData>
    <row r="1" spans="1:4">
      <c r="A1" s="978" t="s">
        <v>220</v>
      </c>
      <c r="B1" s="64"/>
      <c r="C1" s="979"/>
      <c r="D1" s="979"/>
    </row>
    <row r="2" spans="1:4">
      <c r="A2" s="978" t="s">
        <v>2666</v>
      </c>
      <c r="B2" s="54"/>
      <c r="C2" s="980"/>
      <c r="D2" s="980"/>
    </row>
    <row r="3" spans="1:4">
      <c r="A3" s="981">
        <v>40288</v>
      </c>
      <c r="B3" s="54"/>
      <c r="C3" s="980"/>
      <c r="D3" s="980"/>
    </row>
    <row r="4" spans="1:4">
      <c r="A4" s="978" t="s">
        <v>1794</v>
      </c>
      <c r="B4" s="54"/>
      <c r="C4" s="980"/>
      <c r="D4" s="980"/>
    </row>
    <row r="6" spans="1:4">
      <c r="B6" s="54" t="s">
        <v>2667</v>
      </c>
      <c r="C6" s="979"/>
      <c r="D6" s="979"/>
    </row>
    <row r="7" spans="1:4" ht="39.75" customHeight="1">
      <c r="A7" s="12" t="s">
        <v>2668</v>
      </c>
      <c r="B7" s="982" t="s">
        <v>2669</v>
      </c>
      <c r="C7" s="983" t="s">
        <v>2670</v>
      </c>
      <c r="D7" s="984" t="s">
        <v>2671</v>
      </c>
    </row>
    <row r="8" spans="1:4">
      <c r="A8" s="13">
        <v>1</v>
      </c>
      <c r="B8" s="985" t="s">
        <v>363</v>
      </c>
      <c r="C8" s="986">
        <v>1221</v>
      </c>
      <c r="D8" s="987">
        <v>1250</v>
      </c>
    </row>
    <row r="9" spans="1:4">
      <c r="A9" s="13">
        <v>2</v>
      </c>
      <c r="B9" s="988"/>
      <c r="C9" s="986">
        <v>935</v>
      </c>
      <c r="D9" s="987">
        <v>825</v>
      </c>
    </row>
    <row r="10" spans="1:4">
      <c r="A10" s="13">
        <v>3</v>
      </c>
      <c r="B10" s="988"/>
      <c r="C10" s="986">
        <v>935</v>
      </c>
      <c r="D10" s="987">
        <v>825</v>
      </c>
    </row>
    <row r="11" spans="1:4">
      <c r="A11" s="13">
        <v>4</v>
      </c>
      <c r="B11" s="988"/>
      <c r="C11" s="986">
        <v>904</v>
      </c>
      <c r="D11" s="987">
        <v>350</v>
      </c>
    </row>
    <row r="12" spans="1:4">
      <c r="A12" s="13">
        <v>5</v>
      </c>
      <c r="B12" s="988"/>
      <c r="C12" s="986">
        <v>1603</v>
      </c>
      <c r="D12" s="987">
        <v>1625</v>
      </c>
    </row>
    <row r="13" spans="1:4">
      <c r="A13" s="13">
        <v>6</v>
      </c>
      <c r="B13" s="988"/>
      <c r="C13" s="986">
        <v>1472</v>
      </c>
      <c r="D13" s="987">
        <v>1050</v>
      </c>
    </row>
    <row r="14" spans="1:4">
      <c r="A14" s="13">
        <v>7</v>
      </c>
      <c r="B14" s="988"/>
      <c r="C14" s="986">
        <v>1126</v>
      </c>
      <c r="D14" s="987">
        <v>950</v>
      </c>
    </row>
    <row r="15" spans="1:4">
      <c r="A15" s="13">
        <v>8</v>
      </c>
      <c r="B15" s="988"/>
      <c r="C15" s="986">
        <v>935</v>
      </c>
      <c r="D15" s="987">
        <v>875</v>
      </c>
    </row>
    <row r="16" spans="1:4">
      <c r="A16" s="13">
        <v>9</v>
      </c>
      <c r="B16" s="988"/>
      <c r="C16" s="986">
        <v>3228</v>
      </c>
      <c r="D16" s="987">
        <v>2850</v>
      </c>
    </row>
    <row r="17" spans="1:4">
      <c r="A17" s="13">
        <v>10</v>
      </c>
      <c r="B17" s="988"/>
      <c r="C17" s="986">
        <v>1994</v>
      </c>
      <c r="D17" s="987">
        <v>2100</v>
      </c>
    </row>
    <row r="18" spans="1:4">
      <c r="A18" s="13">
        <v>11</v>
      </c>
      <c r="B18" s="988"/>
      <c r="C18" s="986">
        <v>1057</v>
      </c>
      <c r="D18" s="987">
        <v>675</v>
      </c>
    </row>
    <row r="19" spans="1:4">
      <c r="A19" s="13">
        <v>12</v>
      </c>
      <c r="B19" s="988"/>
      <c r="C19" s="986">
        <v>1057</v>
      </c>
      <c r="D19" s="987">
        <v>675</v>
      </c>
    </row>
    <row r="20" spans="1:4">
      <c r="A20" s="13">
        <v>13</v>
      </c>
      <c r="B20" s="988"/>
      <c r="C20" s="986">
        <v>1348</v>
      </c>
      <c r="D20" s="987">
        <v>750</v>
      </c>
    </row>
    <row r="21" spans="1:4">
      <c r="A21" s="13">
        <v>14</v>
      </c>
      <c r="B21" s="988"/>
      <c r="C21" s="986">
        <v>2788</v>
      </c>
      <c r="D21" s="987">
        <v>3425</v>
      </c>
    </row>
    <row r="22" spans="1:4">
      <c r="A22" s="13">
        <v>15</v>
      </c>
      <c r="B22" s="988"/>
      <c r="C22" s="986">
        <v>3228</v>
      </c>
      <c r="D22" s="987">
        <v>2850</v>
      </c>
    </row>
    <row r="23" spans="1:4">
      <c r="A23" s="13">
        <v>16</v>
      </c>
      <c r="B23" s="988"/>
      <c r="C23" s="986">
        <v>1443</v>
      </c>
      <c r="D23" s="987">
        <v>1625</v>
      </c>
    </row>
    <row r="24" spans="1:4">
      <c r="A24" s="13">
        <v>17</v>
      </c>
      <c r="B24" s="988"/>
      <c r="C24" s="986">
        <v>935</v>
      </c>
      <c r="D24" s="987">
        <v>825</v>
      </c>
    </row>
    <row r="25" spans="1:4">
      <c r="A25" s="13">
        <v>18</v>
      </c>
      <c r="B25" s="988"/>
      <c r="C25" s="986">
        <v>1221</v>
      </c>
      <c r="D25" s="987">
        <v>1070</v>
      </c>
    </row>
    <row r="26" spans="1:4" ht="13.5" thickBot="1">
      <c r="A26" s="989">
        <v>19</v>
      </c>
      <c r="B26" s="990"/>
      <c r="C26" s="991">
        <v>1126</v>
      </c>
      <c r="D26" s="992">
        <v>1150</v>
      </c>
    </row>
    <row r="27" spans="1:4" ht="13.5" thickTop="1">
      <c r="A27" s="3234" t="s">
        <v>304</v>
      </c>
      <c r="B27" s="3235"/>
      <c r="C27" s="993">
        <f>SUM(C8:C26)</f>
        <v>28556</v>
      </c>
      <c r="D27" s="994">
        <f>SUM(D8:D26)</f>
        <v>25745</v>
      </c>
    </row>
    <row r="28" spans="1:4">
      <c r="D28" s="996"/>
    </row>
    <row r="29" spans="1:4">
      <c r="A29" s="2" t="s">
        <v>2672</v>
      </c>
      <c r="D29" s="996"/>
    </row>
    <row r="30" spans="1:4">
      <c r="A30" s="15" t="s">
        <v>2673</v>
      </c>
      <c r="B30" s="997" t="s">
        <v>363</v>
      </c>
      <c r="C30" s="986">
        <v>94.5</v>
      </c>
      <c r="D30" s="987">
        <v>80</v>
      </c>
    </row>
    <row r="31" spans="1:4">
      <c r="A31" s="15" t="s">
        <v>2674</v>
      </c>
      <c r="B31" s="997" t="s">
        <v>363</v>
      </c>
      <c r="C31" s="986">
        <v>141.75</v>
      </c>
      <c r="D31" s="987">
        <v>80</v>
      </c>
    </row>
    <row r="32" spans="1:4">
      <c r="A32" s="998"/>
      <c r="B32" s="998"/>
      <c r="C32" s="999"/>
      <c r="D32" s="996"/>
    </row>
    <row r="33" spans="1:5">
      <c r="A33" s="15" t="s">
        <v>2675</v>
      </c>
      <c r="B33" s="997" t="s">
        <v>363</v>
      </c>
      <c r="C33" s="1000">
        <v>30</v>
      </c>
      <c r="D33" s="1001">
        <v>0</v>
      </c>
    </row>
    <row r="35" spans="1:5">
      <c r="A35" s="2" t="s">
        <v>817</v>
      </c>
    </row>
    <row r="36" spans="1:5">
      <c r="A36" s="1002" t="s">
        <v>2671</v>
      </c>
      <c r="B36" s="20"/>
      <c r="C36" s="1002" t="s">
        <v>1140</v>
      </c>
      <c r="D36" s="1002"/>
      <c r="E36" s="1002"/>
    </row>
    <row r="37" spans="1:5">
      <c r="A37" s="1002" t="s">
        <v>2676</v>
      </c>
      <c r="B37" s="20"/>
      <c r="C37" s="1002" t="s">
        <v>519</v>
      </c>
      <c r="D37" s="1002"/>
      <c r="E37" s="1002"/>
    </row>
    <row r="38" spans="1:5">
      <c r="A38" s="1003" t="s">
        <v>2677</v>
      </c>
      <c r="B38" s="20"/>
      <c r="C38" s="1003" t="s">
        <v>1747</v>
      </c>
      <c r="D38" s="1003"/>
      <c r="E38" s="1002"/>
    </row>
    <row r="39" spans="1:5">
      <c r="A39" s="1003" t="s">
        <v>2669</v>
      </c>
      <c r="B39" s="1003"/>
      <c r="C39" s="1003" t="s">
        <v>2678</v>
      </c>
      <c r="D39" s="1003"/>
      <c r="E39" s="1003"/>
    </row>
  </sheetData>
  <mergeCells count="1">
    <mergeCell ref="A27:B27"/>
  </mergeCells>
  <printOptions horizontalCentered="1"/>
  <pageMargins left="0.75" right="0.75" top="1" bottom="1" header="0.5" footer="0.5"/>
  <pageSetup orientation="portrait" r:id="rId1"/>
  <headerFooter alignWithMargins="0"/>
  <drawing r:id="rId2"/>
</worksheet>
</file>

<file path=xl/worksheets/sheet36.xml><?xml version="1.0" encoding="utf-8"?>
<worksheet xmlns="http://schemas.openxmlformats.org/spreadsheetml/2006/main" xmlns:r="http://schemas.openxmlformats.org/officeDocument/2006/relationships">
  <sheetPr>
    <pageSetUpPr fitToPage="1"/>
  </sheetPr>
  <dimension ref="A1:T33"/>
  <sheetViews>
    <sheetView view="pageLayout" zoomScaleNormal="100" zoomScaleSheetLayoutView="100" workbookViewId="0"/>
  </sheetViews>
  <sheetFormatPr defaultRowHeight="15"/>
  <cols>
    <col min="1" max="1" width="10.5703125" style="522" customWidth="1"/>
    <col min="2" max="2" width="7.5703125" style="522" customWidth="1"/>
    <col min="3" max="3" width="15.7109375" style="522" customWidth="1"/>
    <col min="4" max="4" width="14.5703125" style="522" customWidth="1"/>
    <col min="5" max="6" width="13" style="522" customWidth="1"/>
    <col min="7" max="7" width="11" style="522" customWidth="1"/>
    <col min="8" max="8" width="14.85546875" style="522" customWidth="1"/>
    <col min="9" max="9" width="15.85546875" style="522" customWidth="1"/>
    <col min="10" max="10" width="12.42578125" style="522" customWidth="1"/>
    <col min="11" max="12" width="10.85546875" style="522" customWidth="1"/>
    <col min="13" max="13" width="10.42578125" style="522" customWidth="1"/>
    <col min="14" max="14" width="11.5703125" style="522" customWidth="1"/>
    <col min="15" max="17" width="9.140625" style="522"/>
    <col min="18" max="18" width="11.7109375" style="522" bestFit="1" customWidth="1"/>
    <col min="19" max="19" width="11.140625" style="522" customWidth="1"/>
    <col min="20" max="20" width="9.7109375" style="522" bestFit="1" customWidth="1"/>
    <col min="21" max="16384" width="9.140625" style="522"/>
  </cols>
  <sheetData>
    <row r="1" spans="1:20">
      <c r="A1" s="463"/>
      <c r="B1" s="465" t="s">
        <v>220</v>
      </c>
      <c r="C1" s="463"/>
      <c r="D1" s="463"/>
      <c r="E1" s="520"/>
      <c r="F1" s="520"/>
      <c r="G1" s="520"/>
      <c r="H1" s="521"/>
      <c r="I1" s="521"/>
      <c r="J1" s="521"/>
      <c r="K1" s="521"/>
      <c r="L1" s="521"/>
      <c r="M1" s="521"/>
      <c r="N1" s="521"/>
    </row>
    <row r="2" spans="1:20">
      <c r="A2" s="465"/>
      <c r="B2" s="465" t="s">
        <v>1719</v>
      </c>
      <c r="C2" s="465"/>
      <c r="D2" s="465"/>
      <c r="E2" s="523"/>
      <c r="F2" s="523"/>
      <c r="G2" s="523"/>
      <c r="H2" s="550"/>
      <c r="I2" s="550"/>
      <c r="J2" s="550"/>
      <c r="K2" s="550"/>
      <c r="L2" s="550"/>
      <c r="M2" s="550"/>
      <c r="N2" s="550"/>
    </row>
    <row r="3" spans="1:20">
      <c r="A3" s="465"/>
      <c r="B3" s="465" t="s">
        <v>1720</v>
      </c>
      <c r="C3" s="465"/>
      <c r="D3" s="465"/>
      <c r="E3" s="523"/>
      <c r="F3" s="523"/>
      <c r="G3" s="523"/>
      <c r="H3" s="550"/>
      <c r="I3" s="550"/>
      <c r="J3" s="550"/>
      <c r="K3" s="550"/>
      <c r="L3" s="550"/>
      <c r="M3" s="550"/>
      <c r="N3" s="550"/>
    </row>
    <row r="4" spans="1:20">
      <c r="A4" s="465"/>
      <c r="B4" s="465" t="s">
        <v>1748</v>
      </c>
      <c r="C4" s="465"/>
      <c r="D4" s="465"/>
      <c r="E4" s="523"/>
      <c r="F4" s="523"/>
      <c r="G4" s="523"/>
      <c r="H4" s="521"/>
      <c r="I4" s="521"/>
      <c r="J4" s="521"/>
      <c r="K4" s="521"/>
      <c r="L4" s="521"/>
      <c r="M4" s="521"/>
      <c r="N4" s="521"/>
    </row>
    <row r="5" spans="1:20" ht="15.75" thickBot="1">
      <c r="A5" s="465"/>
      <c r="B5" s="465" t="s">
        <v>1749</v>
      </c>
      <c r="C5" s="465"/>
      <c r="D5" s="465"/>
      <c r="E5" s="523"/>
      <c r="F5" s="523"/>
      <c r="G5" s="523"/>
      <c r="H5" s="521"/>
      <c r="I5" s="521"/>
      <c r="J5" s="521"/>
      <c r="K5" s="521"/>
      <c r="L5" s="521"/>
      <c r="M5" s="521"/>
      <c r="N5" s="521"/>
    </row>
    <row r="6" spans="1:20" ht="15.75" thickBot="1">
      <c r="B6" s="465"/>
      <c r="C6" s="524" t="str">
        <f>+A29</f>
        <v>Crushed Stone and Asphalt CSA</v>
      </c>
      <c r="D6" s="525"/>
      <c r="E6" s="526"/>
      <c r="F6" s="526"/>
      <c r="G6" s="526"/>
      <c r="H6" s="527"/>
      <c r="I6" s="528" t="str">
        <f>+A33</f>
        <v>Vulcan Materials</v>
      </c>
      <c r="J6" s="529"/>
      <c r="K6" s="529"/>
      <c r="L6" s="529"/>
      <c r="M6" s="529"/>
      <c r="N6" s="527"/>
      <c r="O6" s="528" t="str">
        <f>+A31</f>
        <v>Price Construction</v>
      </c>
      <c r="P6" s="529"/>
      <c r="Q6" s="529"/>
      <c r="R6" s="529"/>
      <c r="S6" s="529"/>
      <c r="T6" s="527"/>
    </row>
    <row r="7" spans="1:20" ht="19.5" customHeight="1">
      <c r="A7" s="3236" t="s">
        <v>313</v>
      </c>
      <c r="B7" s="3238" t="s">
        <v>1721</v>
      </c>
      <c r="C7" s="3240" t="s">
        <v>1722</v>
      </c>
      <c r="D7" s="3241" t="s">
        <v>1723</v>
      </c>
      <c r="E7" s="530" t="s">
        <v>1724</v>
      </c>
      <c r="F7" s="3242" t="s">
        <v>304</v>
      </c>
      <c r="G7" s="3241" t="s">
        <v>1725</v>
      </c>
      <c r="H7" s="3239" t="s">
        <v>1726</v>
      </c>
      <c r="I7" s="3251" t="s">
        <v>1722</v>
      </c>
      <c r="J7" s="3241" t="s">
        <v>1727</v>
      </c>
      <c r="K7" s="530" t="s">
        <v>1724</v>
      </c>
      <c r="L7" s="3242" t="s">
        <v>304</v>
      </c>
      <c r="M7" s="3241" t="s">
        <v>1725</v>
      </c>
      <c r="N7" s="3239" t="s">
        <v>1726</v>
      </c>
      <c r="O7" s="3251" t="s">
        <v>1722</v>
      </c>
      <c r="P7" s="3241" t="s">
        <v>1727</v>
      </c>
      <c r="Q7" s="530" t="s">
        <v>1724</v>
      </c>
      <c r="R7" s="3242" t="s">
        <v>304</v>
      </c>
      <c r="S7" s="3241" t="s">
        <v>1725</v>
      </c>
      <c r="T7" s="3239" t="s">
        <v>1726</v>
      </c>
    </row>
    <row r="8" spans="1:20">
      <c r="A8" s="3237"/>
      <c r="B8" s="3239"/>
      <c r="C8" s="3240"/>
      <c r="D8" s="3241"/>
      <c r="E8" s="531" t="s">
        <v>1728</v>
      </c>
      <c r="F8" s="3243"/>
      <c r="G8" s="3241"/>
      <c r="H8" s="3239"/>
      <c r="I8" s="3251"/>
      <c r="J8" s="3241"/>
      <c r="K8" s="531" t="s">
        <v>1728</v>
      </c>
      <c r="L8" s="3243"/>
      <c r="M8" s="3241"/>
      <c r="N8" s="3239"/>
      <c r="O8" s="3251"/>
      <c r="P8" s="3241"/>
      <c r="Q8" s="531" t="s">
        <v>1728</v>
      </c>
      <c r="R8" s="3243"/>
      <c r="S8" s="3241"/>
      <c r="T8" s="3239"/>
    </row>
    <row r="9" spans="1:20" ht="24.75">
      <c r="A9" s="3237"/>
      <c r="B9" s="3239"/>
      <c r="C9" s="3240"/>
      <c r="D9" s="3241"/>
      <c r="E9" s="532" t="s">
        <v>1729</v>
      </c>
      <c r="F9" s="3244"/>
      <c r="G9" s="3241"/>
      <c r="H9" s="3239"/>
      <c r="I9" s="3251"/>
      <c r="J9" s="3241"/>
      <c r="K9" s="532" t="s">
        <v>1729</v>
      </c>
      <c r="L9" s="3244"/>
      <c r="M9" s="3241"/>
      <c r="N9" s="3239"/>
      <c r="O9" s="3251"/>
      <c r="P9" s="3241"/>
      <c r="Q9" s="532" t="s">
        <v>1729</v>
      </c>
      <c r="R9" s="3244"/>
      <c r="S9" s="3241"/>
      <c r="T9" s="3239"/>
    </row>
    <row r="10" spans="1:20">
      <c r="A10" s="533" t="s">
        <v>1730</v>
      </c>
      <c r="B10" s="3245">
        <v>1000</v>
      </c>
      <c r="C10" s="3247" t="s">
        <v>363</v>
      </c>
      <c r="D10" s="3249" t="s">
        <v>363</v>
      </c>
      <c r="E10" s="3249" t="s">
        <v>363</v>
      </c>
      <c r="F10" s="3249" t="s">
        <v>363</v>
      </c>
      <c r="G10" s="3249" t="s">
        <v>363</v>
      </c>
      <c r="H10" s="3257" t="s">
        <v>363</v>
      </c>
      <c r="I10" s="3252">
        <v>28</v>
      </c>
      <c r="J10" s="3253">
        <v>27.95</v>
      </c>
      <c r="K10" s="3254">
        <f>+J10+I10</f>
        <v>55.95</v>
      </c>
      <c r="L10" s="3255">
        <f>+K10*1000</f>
        <v>55950</v>
      </c>
      <c r="M10" s="3253">
        <v>1.1499999999999999</v>
      </c>
      <c r="N10" s="3262">
        <v>25</v>
      </c>
      <c r="O10" s="3259" t="s">
        <v>363</v>
      </c>
      <c r="P10" s="3260" t="s">
        <v>363</v>
      </c>
      <c r="Q10" s="3260" t="s">
        <v>363</v>
      </c>
      <c r="R10" s="3260" t="s">
        <v>363</v>
      </c>
      <c r="S10" s="3260" t="s">
        <v>363</v>
      </c>
      <c r="T10" s="3261" t="s">
        <v>363</v>
      </c>
    </row>
    <row r="11" spans="1:20">
      <c r="A11" s="534" t="s">
        <v>1731</v>
      </c>
      <c r="B11" s="3246"/>
      <c r="C11" s="3248"/>
      <c r="D11" s="3250"/>
      <c r="E11" s="3250"/>
      <c r="F11" s="3250"/>
      <c r="G11" s="3250"/>
      <c r="H11" s="3258"/>
      <c r="I11" s="3252"/>
      <c r="J11" s="3253"/>
      <c r="K11" s="3253"/>
      <c r="L11" s="3256"/>
      <c r="M11" s="3253"/>
      <c r="N11" s="3263"/>
      <c r="O11" s="3259"/>
      <c r="P11" s="3260"/>
      <c r="Q11" s="3260"/>
      <c r="R11" s="3260"/>
      <c r="S11" s="3260"/>
      <c r="T11" s="3261"/>
    </row>
    <row r="12" spans="1:20">
      <c r="A12" s="533" t="s">
        <v>1732</v>
      </c>
      <c r="B12" s="3264">
        <v>3000</v>
      </c>
      <c r="C12" s="3265">
        <v>70.290000000000006</v>
      </c>
      <c r="D12" s="3253">
        <v>5.58</v>
      </c>
      <c r="E12" s="3253">
        <f>+C12+D12</f>
        <v>75.87</v>
      </c>
      <c r="F12" s="3255">
        <f>+E12*3000</f>
        <v>227610</v>
      </c>
      <c r="G12" s="3253">
        <v>1.4</v>
      </c>
      <c r="H12" s="3266">
        <v>50</v>
      </c>
      <c r="I12" s="3247" t="s">
        <v>363</v>
      </c>
      <c r="J12" s="3249" t="s">
        <v>363</v>
      </c>
      <c r="K12" s="3249" t="s">
        <v>363</v>
      </c>
      <c r="L12" s="3249" t="s">
        <v>363</v>
      </c>
      <c r="M12" s="3249" t="s">
        <v>363</v>
      </c>
      <c r="N12" s="3257" t="s">
        <v>363</v>
      </c>
      <c r="O12" s="3259" t="s">
        <v>363</v>
      </c>
      <c r="P12" s="3260" t="s">
        <v>363</v>
      </c>
      <c r="Q12" s="3260" t="s">
        <v>363</v>
      </c>
      <c r="R12" s="3260" t="s">
        <v>363</v>
      </c>
      <c r="S12" s="3260" t="s">
        <v>363</v>
      </c>
      <c r="T12" s="3261" t="s">
        <v>363</v>
      </c>
    </row>
    <row r="13" spans="1:20">
      <c r="A13" s="534" t="s">
        <v>1733</v>
      </c>
      <c r="B13" s="3264"/>
      <c r="C13" s="3265"/>
      <c r="D13" s="3253"/>
      <c r="E13" s="3253"/>
      <c r="F13" s="3256"/>
      <c r="G13" s="3253"/>
      <c r="H13" s="3266"/>
      <c r="I13" s="3248"/>
      <c r="J13" s="3250"/>
      <c r="K13" s="3250"/>
      <c r="L13" s="3250"/>
      <c r="M13" s="3250"/>
      <c r="N13" s="3258"/>
      <c r="O13" s="3259"/>
      <c r="P13" s="3260"/>
      <c r="Q13" s="3260"/>
      <c r="R13" s="3260"/>
      <c r="S13" s="3260"/>
      <c r="T13" s="3261"/>
    </row>
    <row r="14" spans="1:20">
      <c r="A14" s="533" t="s">
        <v>1734</v>
      </c>
      <c r="B14" s="3264">
        <v>3000</v>
      </c>
      <c r="C14" s="3265">
        <v>75.61</v>
      </c>
      <c r="D14" s="3253">
        <v>5.58</v>
      </c>
      <c r="E14" s="3253">
        <f>+C14+D14</f>
        <v>81.19</v>
      </c>
      <c r="F14" s="3255">
        <f>+E14*3000</f>
        <v>243570</v>
      </c>
      <c r="G14" s="3253">
        <v>1.4</v>
      </c>
      <c r="H14" s="3266">
        <v>200</v>
      </c>
      <c r="I14" s="3247" t="s">
        <v>363</v>
      </c>
      <c r="J14" s="3249" t="s">
        <v>363</v>
      </c>
      <c r="K14" s="3249" t="s">
        <v>363</v>
      </c>
      <c r="L14" s="3249" t="s">
        <v>363</v>
      </c>
      <c r="M14" s="3249" t="s">
        <v>363</v>
      </c>
      <c r="N14" s="3257" t="s">
        <v>363</v>
      </c>
      <c r="O14" s="3259" t="s">
        <v>363</v>
      </c>
      <c r="P14" s="3260" t="s">
        <v>363</v>
      </c>
      <c r="Q14" s="3260" t="s">
        <v>363</v>
      </c>
      <c r="R14" s="3260" t="s">
        <v>363</v>
      </c>
      <c r="S14" s="3260" t="s">
        <v>363</v>
      </c>
      <c r="T14" s="3261" t="s">
        <v>363</v>
      </c>
    </row>
    <row r="15" spans="1:20">
      <c r="A15" s="534" t="s">
        <v>1733</v>
      </c>
      <c r="B15" s="3264"/>
      <c r="C15" s="3265"/>
      <c r="D15" s="3253"/>
      <c r="E15" s="3253"/>
      <c r="F15" s="3256"/>
      <c r="G15" s="3253"/>
      <c r="H15" s="3266"/>
      <c r="I15" s="3248"/>
      <c r="J15" s="3250"/>
      <c r="K15" s="3250"/>
      <c r="L15" s="3250"/>
      <c r="M15" s="3250"/>
      <c r="N15" s="3258"/>
      <c r="O15" s="3259"/>
      <c r="P15" s="3260"/>
      <c r="Q15" s="3260"/>
      <c r="R15" s="3260"/>
      <c r="S15" s="3260"/>
      <c r="T15" s="3261"/>
    </row>
    <row r="16" spans="1:20" ht="15" customHeight="1">
      <c r="A16" s="533" t="s">
        <v>1735</v>
      </c>
      <c r="B16" s="3264">
        <v>15000</v>
      </c>
      <c r="C16" s="3267">
        <v>4.1500000000000004</v>
      </c>
      <c r="D16" s="3268">
        <v>5.58</v>
      </c>
      <c r="E16" s="3268">
        <f>+C16+D16</f>
        <v>9.73</v>
      </c>
      <c r="F16" s="3269">
        <f>+E16*15000</f>
        <v>145950</v>
      </c>
      <c r="G16" s="3268">
        <v>1.5</v>
      </c>
      <c r="H16" s="3272">
        <v>25</v>
      </c>
      <c r="I16" s="3247" t="s">
        <v>363</v>
      </c>
      <c r="J16" s="3249" t="s">
        <v>363</v>
      </c>
      <c r="K16" s="3249" t="s">
        <v>363</v>
      </c>
      <c r="L16" s="3249" t="s">
        <v>363</v>
      </c>
      <c r="M16" s="3249" t="s">
        <v>363</v>
      </c>
      <c r="N16" s="3257" t="s">
        <v>363</v>
      </c>
      <c r="O16" s="3252">
        <v>4.5</v>
      </c>
      <c r="P16" s="3276">
        <v>2.5</v>
      </c>
      <c r="Q16" s="3254">
        <f>+O16+P16</f>
        <v>7</v>
      </c>
      <c r="R16" s="3277">
        <f>+Q16*15000</f>
        <v>105000</v>
      </c>
      <c r="S16" s="3253">
        <v>1.45</v>
      </c>
      <c r="T16" s="3264">
        <v>1000</v>
      </c>
    </row>
    <row r="17" spans="1:20">
      <c r="A17" s="535" t="s">
        <v>1736</v>
      </c>
      <c r="B17" s="3264"/>
      <c r="C17" s="3267"/>
      <c r="D17" s="3268"/>
      <c r="E17" s="3268"/>
      <c r="F17" s="3270"/>
      <c r="G17" s="3268"/>
      <c r="H17" s="3272"/>
      <c r="I17" s="3273"/>
      <c r="J17" s="3274"/>
      <c r="K17" s="3274"/>
      <c r="L17" s="3274"/>
      <c r="M17" s="3274"/>
      <c r="N17" s="3275"/>
      <c r="O17" s="3252"/>
      <c r="P17" s="3276"/>
      <c r="Q17" s="3253"/>
      <c r="R17" s="3278"/>
      <c r="S17" s="3253"/>
      <c r="T17" s="3264"/>
    </row>
    <row r="18" spans="1:20">
      <c r="A18" s="534" t="s">
        <v>1737</v>
      </c>
      <c r="B18" s="3264"/>
      <c r="C18" s="3267"/>
      <c r="D18" s="3268"/>
      <c r="E18" s="3268"/>
      <c r="F18" s="3271"/>
      <c r="G18" s="3268"/>
      <c r="H18" s="3272"/>
      <c r="I18" s="3248"/>
      <c r="J18" s="3250"/>
      <c r="K18" s="3250"/>
      <c r="L18" s="3250"/>
      <c r="M18" s="3250"/>
      <c r="N18" s="3258"/>
      <c r="O18" s="3252"/>
      <c r="P18" s="3276"/>
      <c r="Q18" s="3253"/>
      <c r="R18" s="3279"/>
      <c r="S18" s="3253"/>
      <c r="T18" s="3264"/>
    </row>
    <row r="19" spans="1:20">
      <c r="A19" s="536"/>
      <c r="B19" s="537"/>
      <c r="C19" s="536"/>
      <c r="D19" s="538"/>
      <c r="E19" s="538"/>
      <c r="F19" s="538"/>
      <c r="G19" s="538"/>
      <c r="H19" s="537"/>
      <c r="I19" s="536"/>
      <c r="J19" s="538"/>
      <c r="K19" s="538"/>
      <c r="L19" s="538"/>
      <c r="M19" s="538"/>
      <c r="N19" s="537"/>
      <c r="O19" s="536"/>
      <c r="P19" s="538"/>
      <c r="Q19" s="538"/>
      <c r="R19" s="538"/>
      <c r="S19" s="538"/>
      <c r="T19" s="537"/>
    </row>
    <row r="20" spans="1:20">
      <c r="A20" s="539"/>
      <c r="B20" s="537"/>
      <c r="C20" s="540" t="s">
        <v>1738</v>
      </c>
      <c r="D20" s="538"/>
      <c r="E20" s="538"/>
      <c r="F20" s="538"/>
      <c r="G20" s="538"/>
      <c r="H20" s="537"/>
      <c r="I20" s="540" t="s">
        <v>1738</v>
      </c>
      <c r="J20" s="538"/>
      <c r="K20" s="538"/>
      <c r="L20" s="538"/>
      <c r="M20" s="538"/>
      <c r="N20" s="537"/>
      <c r="O20" s="540" t="s">
        <v>1738</v>
      </c>
      <c r="P20" s="538"/>
      <c r="Q20" s="538"/>
      <c r="R20" s="538"/>
      <c r="S20" s="538"/>
      <c r="T20" s="537"/>
    </row>
    <row r="21" spans="1:20" ht="15" customHeight="1">
      <c r="A21" s="3237" t="s">
        <v>313</v>
      </c>
      <c r="B21" s="3239" t="s">
        <v>1721</v>
      </c>
      <c r="C21" s="3251" t="s">
        <v>1722</v>
      </c>
      <c r="D21" s="3241" t="s">
        <v>1723</v>
      </c>
      <c r="E21" s="530" t="s">
        <v>1724</v>
      </c>
      <c r="F21" s="3241" t="s">
        <v>304</v>
      </c>
      <c r="G21" s="3241" t="s">
        <v>1725</v>
      </c>
      <c r="H21" s="3241" t="s">
        <v>1726</v>
      </c>
      <c r="I21" s="3251" t="s">
        <v>1722</v>
      </c>
      <c r="J21" s="3241" t="s">
        <v>1727</v>
      </c>
      <c r="K21" s="530" t="s">
        <v>1724</v>
      </c>
      <c r="L21" s="3241" t="s">
        <v>304</v>
      </c>
      <c r="M21" s="3241" t="s">
        <v>1725</v>
      </c>
      <c r="N21" s="3241" t="s">
        <v>1726</v>
      </c>
      <c r="O21" s="3251" t="s">
        <v>1722</v>
      </c>
      <c r="P21" s="3241" t="s">
        <v>1727</v>
      </c>
      <c r="Q21" s="530" t="s">
        <v>1724</v>
      </c>
      <c r="R21" s="3242" t="s">
        <v>304</v>
      </c>
      <c r="S21" s="3241" t="s">
        <v>1725</v>
      </c>
      <c r="T21" s="3241" t="s">
        <v>1726</v>
      </c>
    </row>
    <row r="22" spans="1:20">
      <c r="A22" s="3237"/>
      <c r="B22" s="3239"/>
      <c r="C22" s="3251"/>
      <c r="D22" s="3241"/>
      <c r="E22" s="531" t="s">
        <v>1728</v>
      </c>
      <c r="F22" s="3241"/>
      <c r="G22" s="3241"/>
      <c r="H22" s="3241"/>
      <c r="I22" s="3251"/>
      <c r="J22" s="3241"/>
      <c r="K22" s="531" t="s">
        <v>1728</v>
      </c>
      <c r="L22" s="3241"/>
      <c r="M22" s="3241"/>
      <c r="N22" s="3241"/>
      <c r="O22" s="3251"/>
      <c r="P22" s="3241"/>
      <c r="Q22" s="531" t="s">
        <v>1728</v>
      </c>
      <c r="R22" s="3243"/>
      <c r="S22" s="3241"/>
      <c r="T22" s="3241"/>
    </row>
    <row r="23" spans="1:20" ht="42.75" customHeight="1">
      <c r="A23" s="3237"/>
      <c r="B23" s="3239"/>
      <c r="C23" s="3251"/>
      <c r="D23" s="3241"/>
      <c r="E23" s="532" t="s">
        <v>1729</v>
      </c>
      <c r="F23" s="3241"/>
      <c r="G23" s="3241"/>
      <c r="H23" s="3241"/>
      <c r="I23" s="3251"/>
      <c r="J23" s="3241"/>
      <c r="K23" s="532" t="s">
        <v>1729</v>
      </c>
      <c r="L23" s="3241"/>
      <c r="M23" s="3241"/>
      <c r="N23" s="3241"/>
      <c r="O23" s="3251"/>
      <c r="P23" s="3241"/>
      <c r="Q23" s="532" t="s">
        <v>1729</v>
      </c>
      <c r="R23" s="3244"/>
      <c r="S23" s="3241"/>
      <c r="T23" s="3241"/>
    </row>
    <row r="24" spans="1:20" ht="24.75" thickBot="1">
      <c r="A24" s="541" t="s">
        <v>1739</v>
      </c>
      <c r="B24" s="542">
        <v>1000</v>
      </c>
      <c r="C24" s="543" t="s">
        <v>363</v>
      </c>
      <c r="D24" s="544" t="s">
        <v>363</v>
      </c>
      <c r="E24" s="544" t="s">
        <v>363</v>
      </c>
      <c r="F24" s="544" t="s">
        <v>363</v>
      </c>
      <c r="G24" s="544" t="s">
        <v>363</v>
      </c>
      <c r="H24" s="544" t="s">
        <v>363</v>
      </c>
      <c r="I24" s="543" t="s">
        <v>363</v>
      </c>
      <c r="J24" s="544" t="s">
        <v>363</v>
      </c>
      <c r="K24" s="544" t="s">
        <v>363</v>
      </c>
      <c r="L24" s="544" t="s">
        <v>363</v>
      </c>
      <c r="M24" s="544" t="s">
        <v>363</v>
      </c>
      <c r="N24" s="544" t="s">
        <v>363</v>
      </c>
      <c r="O24" s="545">
        <v>3.5</v>
      </c>
      <c r="P24" s="546">
        <v>2.5</v>
      </c>
      <c r="Q24" s="546">
        <v>6</v>
      </c>
      <c r="R24" s="547">
        <f>+Q24*B24</f>
        <v>6000</v>
      </c>
      <c r="S24" s="548">
        <v>1.57</v>
      </c>
      <c r="T24" s="549">
        <v>1000</v>
      </c>
    </row>
    <row r="28" spans="1:20">
      <c r="A28" s="466" t="s">
        <v>1138</v>
      </c>
    </row>
    <row r="29" spans="1:20">
      <c r="A29" s="522" t="s">
        <v>1740</v>
      </c>
      <c r="D29" s="522" t="s">
        <v>1140</v>
      </c>
    </row>
    <row r="30" spans="1:20">
      <c r="A30" s="522" t="s">
        <v>1741</v>
      </c>
      <c r="D30" s="522" t="s">
        <v>1742</v>
      </c>
      <c r="E30" s="522" t="s">
        <v>1743</v>
      </c>
    </row>
    <row r="31" spans="1:20">
      <c r="A31" s="522" t="s">
        <v>1744</v>
      </c>
      <c r="D31" s="522" t="s">
        <v>1745</v>
      </c>
    </row>
    <row r="32" spans="1:20">
      <c r="A32" s="522" t="s">
        <v>266</v>
      </c>
      <c r="D32" s="522" t="s">
        <v>1140</v>
      </c>
      <c r="E32" s="522" t="s">
        <v>1743</v>
      </c>
    </row>
    <row r="33" spans="1:4">
      <c r="A33" s="522" t="s">
        <v>1746</v>
      </c>
      <c r="D33" s="522" t="s">
        <v>1747</v>
      </c>
    </row>
  </sheetData>
  <mergeCells count="110">
    <mergeCell ref="A21:A23"/>
    <mergeCell ref="B21:B23"/>
    <mergeCell ref="C21:C23"/>
    <mergeCell ref="D21:D23"/>
    <mergeCell ref="F21:F23"/>
    <mergeCell ref="G21:G23"/>
    <mergeCell ref="H21:H23"/>
    <mergeCell ref="I14:I15"/>
    <mergeCell ref="J14:J15"/>
    <mergeCell ref="I21:I23"/>
    <mergeCell ref="J21:J23"/>
    <mergeCell ref="T16:T18"/>
    <mergeCell ref="K14:K15"/>
    <mergeCell ref="L14:L15"/>
    <mergeCell ref="M14:M15"/>
    <mergeCell ref="N14:N15"/>
    <mergeCell ref="L21:L23"/>
    <mergeCell ref="M21:M23"/>
    <mergeCell ref="N21:N23"/>
    <mergeCell ref="O21:O23"/>
    <mergeCell ref="P21:P23"/>
    <mergeCell ref="N16:N18"/>
    <mergeCell ref="O16:O18"/>
    <mergeCell ref="P16:P18"/>
    <mergeCell ref="Q16:Q18"/>
    <mergeCell ref="R16:R18"/>
    <mergeCell ref="S16:S18"/>
    <mergeCell ref="T14:T15"/>
    <mergeCell ref="R21:R23"/>
    <mergeCell ref="S21:S23"/>
    <mergeCell ref="T21:T23"/>
    <mergeCell ref="O14:O15"/>
    <mergeCell ref="P14:P15"/>
    <mergeCell ref="Q14:Q15"/>
    <mergeCell ref="R14:R15"/>
    <mergeCell ref="S14:S15"/>
    <mergeCell ref="B16:B18"/>
    <mergeCell ref="C16:C18"/>
    <mergeCell ref="D16:D18"/>
    <mergeCell ref="E16:E18"/>
    <mergeCell ref="F16:F18"/>
    <mergeCell ref="G16:G18"/>
    <mergeCell ref="B14:B15"/>
    <mergeCell ref="C14:C15"/>
    <mergeCell ref="D14:D15"/>
    <mergeCell ref="E14:E15"/>
    <mergeCell ref="F14:F15"/>
    <mergeCell ref="G14:G15"/>
    <mergeCell ref="H16:H18"/>
    <mergeCell ref="I16:I18"/>
    <mergeCell ref="J16:J18"/>
    <mergeCell ref="K16:K18"/>
    <mergeCell ref="L16:L18"/>
    <mergeCell ref="M16:M18"/>
    <mergeCell ref="H14:H15"/>
    <mergeCell ref="B12:B13"/>
    <mergeCell ref="C12:C13"/>
    <mergeCell ref="D12:D13"/>
    <mergeCell ref="E12:E13"/>
    <mergeCell ref="F12:F13"/>
    <mergeCell ref="G12:G13"/>
    <mergeCell ref="H12:H13"/>
    <mergeCell ref="I12:I13"/>
    <mergeCell ref="M10:M11"/>
    <mergeCell ref="G10:G11"/>
    <mergeCell ref="H10:H11"/>
    <mergeCell ref="P7:P9"/>
    <mergeCell ref="R7:R9"/>
    <mergeCell ref="S7:S9"/>
    <mergeCell ref="T7:T9"/>
    <mergeCell ref="M7:M9"/>
    <mergeCell ref="N7:N9"/>
    <mergeCell ref="J12:J13"/>
    <mergeCell ref="K12:K13"/>
    <mergeCell ref="L12:L13"/>
    <mergeCell ref="M12:M13"/>
    <mergeCell ref="N12:N13"/>
    <mergeCell ref="O12:O13"/>
    <mergeCell ref="S10:S11"/>
    <mergeCell ref="T10:T11"/>
    <mergeCell ref="N10:N11"/>
    <mergeCell ref="O10:O11"/>
    <mergeCell ref="P10:P11"/>
    <mergeCell ref="Q10:Q11"/>
    <mergeCell ref="R10:R11"/>
    <mergeCell ref="P12:P13"/>
    <mergeCell ref="Q12:Q13"/>
    <mergeCell ref="R12:R13"/>
    <mergeCell ref="S12:S13"/>
    <mergeCell ref="T12:T13"/>
    <mergeCell ref="H7:H9"/>
    <mergeCell ref="I7:I9"/>
    <mergeCell ref="J7:J9"/>
    <mergeCell ref="L7:L9"/>
    <mergeCell ref="I10:I11"/>
    <mergeCell ref="J10:J11"/>
    <mergeCell ref="K10:K11"/>
    <mergeCell ref="L10:L11"/>
    <mergeCell ref="O7:O9"/>
    <mergeCell ref="A7:A9"/>
    <mergeCell ref="B7:B9"/>
    <mergeCell ref="C7:C9"/>
    <mergeCell ref="D7:D9"/>
    <mergeCell ref="F7:F9"/>
    <mergeCell ref="G7:G9"/>
    <mergeCell ref="B10:B11"/>
    <mergeCell ref="C10:C11"/>
    <mergeCell ref="D10:D11"/>
    <mergeCell ref="E10:E11"/>
    <mergeCell ref="F10:F11"/>
  </mergeCells>
  <printOptions horizontalCentered="1"/>
  <pageMargins left="0.7" right="0.7" top="0.75" bottom="0.75" header="0.3" footer="0.3"/>
  <pageSetup paperSize="5" scale="70" orientation="landscape" r:id="rId1"/>
  <headerFooter>
    <oddFooter>&amp;L&amp;8&amp;Z&amp;F</oddFooter>
  </headerFooter>
  <drawing r:id="rId2"/>
</worksheet>
</file>

<file path=xl/worksheets/sheet37.xml><?xml version="1.0" encoding="utf-8"?>
<worksheet xmlns="http://schemas.openxmlformats.org/spreadsheetml/2006/main" xmlns:r="http://schemas.openxmlformats.org/officeDocument/2006/relationships">
  <dimension ref="A1:G57"/>
  <sheetViews>
    <sheetView workbookViewId="0"/>
  </sheetViews>
  <sheetFormatPr defaultRowHeight="12.75"/>
  <cols>
    <col min="1" max="1" width="6.85546875" customWidth="1"/>
    <col min="2" max="2" width="36.42578125" style="336" customWidth="1"/>
    <col min="3" max="3" width="16.7109375" style="812" customWidth="1"/>
    <col min="4" max="5" width="16.7109375" style="336" customWidth="1"/>
  </cols>
  <sheetData>
    <row r="1" spans="1:5" ht="15">
      <c r="A1" s="817" t="s">
        <v>1108</v>
      </c>
      <c r="B1" s="783"/>
      <c r="C1" s="783"/>
      <c r="D1" s="783"/>
      <c r="E1" s="312"/>
    </row>
    <row r="2" spans="1:5" ht="15">
      <c r="A2" s="64"/>
      <c r="B2" s="3280" t="s">
        <v>2247</v>
      </c>
      <c r="C2" s="3280"/>
      <c r="D2" s="3280"/>
      <c r="E2" s="3280"/>
    </row>
    <row r="3" spans="1:5" ht="24" customHeight="1">
      <c r="B3" s="784"/>
      <c r="C3" s="784"/>
      <c r="D3" s="784"/>
      <c r="E3" s="784"/>
    </row>
    <row r="4" spans="1:5" s="427" customFormat="1" ht="37.5" customHeight="1">
      <c r="A4" s="785"/>
      <c r="B4" s="786"/>
      <c r="C4" s="787" t="s">
        <v>2248</v>
      </c>
      <c r="D4" s="788" t="s">
        <v>2249</v>
      </c>
      <c r="E4" s="789" t="s">
        <v>2250</v>
      </c>
    </row>
    <row r="5" spans="1:5" ht="24.75" thickBot="1">
      <c r="A5" s="790" t="s">
        <v>2251</v>
      </c>
      <c r="B5" s="791" t="s">
        <v>1272</v>
      </c>
      <c r="C5" s="792" t="s">
        <v>2252</v>
      </c>
      <c r="D5" s="792" t="s">
        <v>2252</v>
      </c>
      <c r="E5" s="792" t="s">
        <v>2252</v>
      </c>
    </row>
    <row r="6" spans="1:5" ht="13.5" thickTop="1">
      <c r="A6" s="793" t="s">
        <v>2253</v>
      </c>
      <c r="B6" s="794" t="s">
        <v>2254</v>
      </c>
      <c r="C6" s="795">
        <v>28761.1</v>
      </c>
      <c r="D6" s="795">
        <v>28761.1</v>
      </c>
      <c r="E6" s="796">
        <v>27305.279999999999</v>
      </c>
    </row>
    <row r="7" spans="1:5">
      <c r="A7" s="582" t="s">
        <v>2255</v>
      </c>
      <c r="B7" s="797" t="s">
        <v>2256</v>
      </c>
      <c r="C7" s="798">
        <v>28334.2</v>
      </c>
      <c r="D7" s="798">
        <v>28334.2</v>
      </c>
      <c r="E7" s="799">
        <v>23802.240000000002</v>
      </c>
    </row>
    <row r="8" spans="1:5" ht="24">
      <c r="A8" s="582" t="s">
        <v>2257</v>
      </c>
      <c r="B8" s="797" t="s">
        <v>2258</v>
      </c>
      <c r="C8" s="798" t="s">
        <v>363</v>
      </c>
      <c r="D8" s="798" t="s">
        <v>363</v>
      </c>
      <c r="E8" s="799">
        <v>496.02</v>
      </c>
    </row>
    <row r="9" spans="1:5" ht="24">
      <c r="A9" s="582" t="s">
        <v>2259</v>
      </c>
      <c r="B9" s="797" t="s">
        <v>2260</v>
      </c>
      <c r="C9" s="798" t="s">
        <v>363</v>
      </c>
      <c r="D9" s="798" t="s">
        <v>363</v>
      </c>
      <c r="E9" s="799">
        <v>412.32</v>
      </c>
    </row>
    <row r="10" spans="1:5">
      <c r="A10" s="582" t="s">
        <v>2261</v>
      </c>
      <c r="B10" s="797" t="s">
        <v>2262</v>
      </c>
      <c r="C10" s="798" t="s">
        <v>363</v>
      </c>
      <c r="D10" s="798" t="s">
        <v>363</v>
      </c>
      <c r="E10" s="799">
        <v>190.36</v>
      </c>
    </row>
    <row r="11" spans="1:5">
      <c r="A11" s="582" t="s">
        <v>2263</v>
      </c>
      <c r="B11" s="797" t="s">
        <v>2264</v>
      </c>
      <c r="C11" s="798" t="s">
        <v>363</v>
      </c>
      <c r="D11" s="798" t="s">
        <v>363</v>
      </c>
      <c r="E11" s="799">
        <v>62.48</v>
      </c>
    </row>
    <row r="12" spans="1:5">
      <c r="A12" s="582" t="s">
        <v>2265</v>
      </c>
      <c r="B12" s="797" t="s">
        <v>2266</v>
      </c>
      <c r="C12" s="798" t="s">
        <v>363</v>
      </c>
      <c r="D12" s="798" t="s">
        <v>363</v>
      </c>
      <c r="E12" s="799">
        <v>77.400000000000006</v>
      </c>
    </row>
    <row r="13" spans="1:5">
      <c r="A13" s="582" t="s">
        <v>2267</v>
      </c>
      <c r="B13" s="797" t="s">
        <v>2268</v>
      </c>
      <c r="C13" s="798">
        <v>4428.2</v>
      </c>
      <c r="D13" s="798">
        <v>4428.2</v>
      </c>
      <c r="E13" s="799">
        <v>2093.7600000000002</v>
      </c>
    </row>
    <row r="14" spans="1:5">
      <c r="A14" s="582" t="s">
        <v>2269</v>
      </c>
      <c r="B14" s="797" t="s">
        <v>2270</v>
      </c>
      <c r="C14" s="798">
        <v>2545</v>
      </c>
      <c r="D14" s="798">
        <v>2545</v>
      </c>
      <c r="E14" s="799">
        <v>2007.6</v>
      </c>
    </row>
    <row r="15" spans="1:5">
      <c r="A15" s="582" t="s">
        <v>2271</v>
      </c>
      <c r="B15" s="797" t="s">
        <v>2272</v>
      </c>
      <c r="C15" s="798">
        <v>2545</v>
      </c>
      <c r="D15" s="798">
        <v>2545</v>
      </c>
      <c r="E15" s="799">
        <v>2118.7399999999998</v>
      </c>
    </row>
    <row r="16" spans="1:5">
      <c r="A16" s="582" t="s">
        <v>2273</v>
      </c>
      <c r="B16" s="797" t="s">
        <v>2274</v>
      </c>
      <c r="C16" s="800" t="s">
        <v>363</v>
      </c>
      <c r="D16" s="800" t="s">
        <v>363</v>
      </c>
      <c r="E16" s="800" t="s">
        <v>363</v>
      </c>
    </row>
    <row r="17" spans="1:5">
      <c r="A17" s="582" t="s">
        <v>2275</v>
      </c>
      <c r="B17" s="797" t="s">
        <v>2276</v>
      </c>
      <c r="C17" s="798">
        <v>5227.8</v>
      </c>
      <c r="D17" s="798">
        <v>5227.8</v>
      </c>
      <c r="E17" s="799">
        <v>2150.56</v>
      </c>
    </row>
    <row r="18" spans="1:5">
      <c r="A18" s="582" t="s">
        <v>2277</v>
      </c>
      <c r="B18" s="797" t="s">
        <v>2278</v>
      </c>
      <c r="C18" s="798" t="s">
        <v>363</v>
      </c>
      <c r="D18" s="798" t="s">
        <v>363</v>
      </c>
      <c r="E18" s="799">
        <v>774.81</v>
      </c>
    </row>
    <row r="19" spans="1:5">
      <c r="A19" s="582" t="s">
        <v>2279</v>
      </c>
      <c r="B19" s="797" t="s">
        <v>2280</v>
      </c>
      <c r="C19" s="798" t="s">
        <v>363</v>
      </c>
      <c r="D19" s="798" t="s">
        <v>363</v>
      </c>
      <c r="E19" s="799">
        <v>1150.52</v>
      </c>
    </row>
    <row r="20" spans="1:5">
      <c r="A20" s="582" t="s">
        <v>2281</v>
      </c>
      <c r="B20" s="797" t="s">
        <v>2282</v>
      </c>
      <c r="C20" s="798" t="s">
        <v>363</v>
      </c>
      <c r="D20" s="798" t="s">
        <v>363</v>
      </c>
      <c r="E20" s="799">
        <v>1150.52</v>
      </c>
    </row>
    <row r="21" spans="1:5">
      <c r="A21" s="582" t="s">
        <v>2283</v>
      </c>
      <c r="B21" s="797" t="s">
        <v>2284</v>
      </c>
      <c r="C21" s="799">
        <v>1098.5999999999999</v>
      </c>
      <c r="D21" s="799">
        <v>1098.5999999999999</v>
      </c>
      <c r="E21" s="798" t="s">
        <v>363</v>
      </c>
    </row>
    <row r="22" spans="1:5">
      <c r="A22" s="582" t="s">
        <v>2285</v>
      </c>
      <c r="B22" s="797" t="s">
        <v>2286</v>
      </c>
      <c r="C22" s="798" t="s">
        <v>363</v>
      </c>
      <c r="D22" s="798" t="s">
        <v>363</v>
      </c>
      <c r="E22" s="798" t="s">
        <v>363</v>
      </c>
    </row>
    <row r="23" spans="1:5">
      <c r="A23" s="582" t="s">
        <v>2287</v>
      </c>
      <c r="B23" s="797" t="s">
        <v>2288</v>
      </c>
      <c r="C23" s="798">
        <v>2543.9</v>
      </c>
      <c r="D23" s="798">
        <v>2543.9</v>
      </c>
      <c r="E23" s="799">
        <v>962.85</v>
      </c>
    </row>
    <row r="24" spans="1:5">
      <c r="A24" s="582" t="s">
        <v>2289</v>
      </c>
      <c r="B24" s="797" t="s">
        <v>2290</v>
      </c>
      <c r="C24" s="798" t="s">
        <v>363</v>
      </c>
      <c r="D24" s="798" t="s">
        <v>363</v>
      </c>
      <c r="E24" s="799">
        <v>169.5</v>
      </c>
    </row>
    <row r="25" spans="1:5">
      <c r="A25" s="582" t="s">
        <v>2291</v>
      </c>
      <c r="B25" s="797" t="s">
        <v>2292</v>
      </c>
      <c r="C25" s="798" t="s">
        <v>363</v>
      </c>
      <c r="D25" s="798" t="s">
        <v>363</v>
      </c>
      <c r="E25" s="799">
        <v>554.88</v>
      </c>
    </row>
    <row r="26" spans="1:5">
      <c r="A26" s="582" t="s">
        <v>2293</v>
      </c>
      <c r="B26" s="797" t="s">
        <v>2294</v>
      </c>
      <c r="C26" s="798" t="s">
        <v>363</v>
      </c>
      <c r="D26" s="798" t="s">
        <v>363</v>
      </c>
      <c r="E26" s="799">
        <v>3688.8</v>
      </c>
    </row>
    <row r="27" spans="1:5">
      <c r="A27" s="582" t="s">
        <v>2295</v>
      </c>
      <c r="B27" s="797" t="s">
        <v>2296</v>
      </c>
      <c r="C27" s="798" t="s">
        <v>363</v>
      </c>
      <c r="D27" s="798" t="s">
        <v>363</v>
      </c>
      <c r="E27" s="799">
        <v>71.36</v>
      </c>
    </row>
    <row r="28" spans="1:5">
      <c r="A28" s="582" t="s">
        <v>2297</v>
      </c>
      <c r="B28" s="797" t="s">
        <v>2298</v>
      </c>
      <c r="C28" s="798" t="s">
        <v>363</v>
      </c>
      <c r="D28" s="798" t="s">
        <v>363</v>
      </c>
      <c r="E28" s="799">
        <v>115.1</v>
      </c>
    </row>
    <row r="29" spans="1:5">
      <c r="A29" s="582" t="s">
        <v>2299</v>
      </c>
      <c r="B29" s="797" t="s">
        <v>2300</v>
      </c>
      <c r="C29" s="798" t="s">
        <v>363</v>
      </c>
      <c r="D29" s="798" t="s">
        <v>363</v>
      </c>
      <c r="E29" s="799">
        <v>313.7</v>
      </c>
    </row>
    <row r="30" spans="1:5">
      <c r="A30" s="582" t="s">
        <v>2301</v>
      </c>
      <c r="B30" s="797" t="s">
        <v>2302</v>
      </c>
      <c r="C30" s="798" t="s">
        <v>363</v>
      </c>
      <c r="D30" s="798" t="s">
        <v>363</v>
      </c>
      <c r="E30" s="799">
        <v>4924.6400000000003</v>
      </c>
    </row>
    <row r="31" spans="1:5">
      <c r="A31" s="582" t="s">
        <v>2303</v>
      </c>
      <c r="B31" s="797" t="s">
        <v>2304</v>
      </c>
      <c r="C31" s="798">
        <v>1892.8</v>
      </c>
      <c r="D31" s="798">
        <v>1892.8</v>
      </c>
      <c r="E31" s="799">
        <v>639.6</v>
      </c>
    </row>
    <row r="32" spans="1:5">
      <c r="A32" s="582" t="s">
        <v>2305</v>
      </c>
      <c r="B32" s="797" t="s">
        <v>2306</v>
      </c>
      <c r="C32" s="799">
        <v>1637.6</v>
      </c>
      <c r="D32" s="799">
        <v>1637.6</v>
      </c>
      <c r="E32" s="800">
        <v>2031.06</v>
      </c>
    </row>
    <row r="33" spans="1:6" ht="24">
      <c r="A33" s="582" t="s">
        <v>2307</v>
      </c>
      <c r="B33" s="797" t="s">
        <v>2308</v>
      </c>
      <c r="C33" s="798" t="s">
        <v>363</v>
      </c>
      <c r="D33" s="798" t="s">
        <v>363</v>
      </c>
      <c r="E33" s="799">
        <v>4153.3</v>
      </c>
    </row>
    <row r="34" spans="1:6">
      <c r="A34" s="582" t="s">
        <v>2309</v>
      </c>
      <c r="B34" s="797" t="s">
        <v>2310</v>
      </c>
      <c r="C34" s="798" t="s">
        <v>363</v>
      </c>
      <c r="D34" s="798" t="s">
        <v>363</v>
      </c>
      <c r="E34" s="799">
        <v>2872</v>
      </c>
    </row>
    <row r="35" spans="1:6">
      <c r="A35" s="582" t="s">
        <v>2311</v>
      </c>
      <c r="B35" s="797" t="s">
        <v>2312</v>
      </c>
      <c r="C35" s="798" t="s">
        <v>363</v>
      </c>
      <c r="D35" s="798" t="s">
        <v>363</v>
      </c>
      <c r="E35" s="799">
        <v>137</v>
      </c>
    </row>
    <row r="36" spans="1:6">
      <c r="A36" s="582" t="s">
        <v>2313</v>
      </c>
      <c r="B36" s="797" t="s">
        <v>2314</v>
      </c>
      <c r="C36" s="798" t="s">
        <v>363</v>
      </c>
      <c r="D36" s="798" t="s">
        <v>363</v>
      </c>
      <c r="E36" s="799">
        <v>204.9</v>
      </c>
    </row>
    <row r="37" spans="1:6">
      <c r="A37" s="582" t="s">
        <v>2315</v>
      </c>
      <c r="B37" s="797" t="s">
        <v>2316</v>
      </c>
      <c r="C37" s="798" t="s">
        <v>363</v>
      </c>
      <c r="D37" s="798" t="s">
        <v>363</v>
      </c>
      <c r="E37" s="799">
        <v>40.98</v>
      </c>
    </row>
    <row r="38" spans="1:6">
      <c r="A38" s="582" t="s">
        <v>2317</v>
      </c>
      <c r="B38" s="797" t="s">
        <v>2316</v>
      </c>
      <c r="C38" s="798" t="s">
        <v>363</v>
      </c>
      <c r="D38" s="798" t="s">
        <v>363</v>
      </c>
      <c r="E38" s="799">
        <v>40.98</v>
      </c>
    </row>
    <row r="39" spans="1:6" ht="24">
      <c r="A39" s="582" t="s">
        <v>2318</v>
      </c>
      <c r="B39" s="797" t="s">
        <v>2319</v>
      </c>
      <c r="C39" s="800" t="s">
        <v>363</v>
      </c>
      <c r="D39" s="800" t="s">
        <v>363</v>
      </c>
      <c r="E39" s="800" t="s">
        <v>363</v>
      </c>
    </row>
    <row r="40" spans="1:6" ht="24">
      <c r="A40" s="582"/>
      <c r="B40" s="797" t="s">
        <v>2320</v>
      </c>
      <c r="C40" s="800" t="s">
        <v>363</v>
      </c>
      <c r="D40" s="800" t="s">
        <v>363</v>
      </c>
      <c r="E40" s="800" t="s">
        <v>363</v>
      </c>
    </row>
    <row r="41" spans="1:6">
      <c r="A41" s="582"/>
      <c r="B41" s="797" t="s">
        <v>2321</v>
      </c>
      <c r="C41" s="800" t="s">
        <v>363</v>
      </c>
      <c r="D41" s="800" t="s">
        <v>363</v>
      </c>
      <c r="E41" s="800" t="s">
        <v>363</v>
      </c>
    </row>
    <row r="42" spans="1:6" ht="24">
      <c r="A42" s="582"/>
      <c r="B42" s="797" t="s">
        <v>2322</v>
      </c>
      <c r="C42" s="800" t="s">
        <v>363</v>
      </c>
      <c r="D42" s="800" t="s">
        <v>363</v>
      </c>
      <c r="E42" s="800" t="s">
        <v>363</v>
      </c>
    </row>
    <row r="43" spans="1:6">
      <c r="A43" s="801"/>
      <c r="B43" s="802"/>
      <c r="C43" s="803"/>
      <c r="D43" s="803"/>
      <c r="E43" s="803"/>
    </row>
    <row r="44" spans="1:6" ht="15" customHeight="1">
      <c r="A44" s="801"/>
      <c r="B44" s="804" t="s">
        <v>2323</v>
      </c>
      <c r="C44" s="805" t="s">
        <v>363</v>
      </c>
      <c r="D44" s="805" t="s">
        <v>363</v>
      </c>
      <c r="E44" s="806">
        <v>0.15</v>
      </c>
    </row>
    <row r="45" spans="1:6">
      <c r="A45" s="801"/>
      <c r="B45" s="807"/>
      <c r="C45" s="808"/>
      <c r="D45" s="807"/>
      <c r="E45" s="807"/>
    </row>
    <row r="46" spans="1:6" ht="15" customHeight="1">
      <c r="A46" s="801"/>
      <c r="B46" s="809" t="s">
        <v>2324</v>
      </c>
      <c r="C46" s="810" t="s">
        <v>391</v>
      </c>
      <c r="D46" s="809" t="s">
        <v>391</v>
      </c>
      <c r="E46" s="811" t="s">
        <v>392</v>
      </c>
      <c r="F46" s="20"/>
    </row>
    <row r="47" spans="1:6">
      <c r="A47" s="20"/>
    </row>
    <row r="48" spans="1:6">
      <c r="A48" s="813" t="s">
        <v>817</v>
      </c>
    </row>
    <row r="49" spans="1:7">
      <c r="A49" s="814" t="s">
        <v>2325</v>
      </c>
      <c r="B49" s="815"/>
      <c r="C49" s="816" t="s">
        <v>2326</v>
      </c>
      <c r="D49"/>
      <c r="E49"/>
      <c r="G49" s="20"/>
    </row>
    <row r="50" spans="1:7">
      <c r="A50" s="3281" t="s">
        <v>2327</v>
      </c>
      <c r="B50" s="3281"/>
      <c r="C50" s="816" t="s">
        <v>193</v>
      </c>
      <c r="D50"/>
      <c r="E50"/>
    </row>
    <row r="51" spans="1:7">
      <c r="A51" s="814" t="s">
        <v>2328</v>
      </c>
      <c r="B51" s="815"/>
      <c r="C51" s="816" t="s">
        <v>1140</v>
      </c>
      <c r="D51"/>
      <c r="E51"/>
    </row>
    <row r="52" spans="1:7">
      <c r="A52" s="3281" t="s">
        <v>2329</v>
      </c>
      <c r="B52" s="3281"/>
      <c r="C52" s="816" t="s">
        <v>1140</v>
      </c>
      <c r="D52"/>
      <c r="E52"/>
    </row>
    <row r="53" spans="1:7">
      <c r="A53" s="814" t="s">
        <v>2330</v>
      </c>
      <c r="B53" s="815"/>
      <c r="C53" s="816" t="s">
        <v>2331</v>
      </c>
      <c r="D53"/>
      <c r="E53"/>
    </row>
    <row r="54" spans="1:7">
      <c r="A54" s="814" t="s">
        <v>2332</v>
      </c>
      <c r="B54" s="815"/>
      <c r="C54" s="816" t="s">
        <v>2333</v>
      </c>
      <c r="D54"/>
      <c r="E54"/>
    </row>
    <row r="55" spans="1:7">
      <c r="A55" s="814" t="s">
        <v>2334</v>
      </c>
      <c r="B55" s="815"/>
      <c r="C55" s="816" t="s">
        <v>2335</v>
      </c>
      <c r="D55"/>
      <c r="E55"/>
    </row>
    <row r="56" spans="1:7">
      <c r="A56" s="3281" t="s">
        <v>2336</v>
      </c>
      <c r="B56" s="3281"/>
      <c r="C56" s="816" t="s">
        <v>1747</v>
      </c>
      <c r="D56"/>
      <c r="E56"/>
    </row>
    <row r="57" spans="1:7">
      <c r="A57" s="814" t="s">
        <v>2337</v>
      </c>
      <c r="B57" s="815"/>
      <c r="C57" s="816" t="s">
        <v>193</v>
      </c>
      <c r="D57"/>
      <c r="E57"/>
    </row>
  </sheetData>
  <mergeCells count="4">
    <mergeCell ref="B2:E2"/>
    <mergeCell ref="A50:B50"/>
    <mergeCell ref="A52:B52"/>
    <mergeCell ref="A56:B56"/>
  </mergeCells>
  <hyperlinks>
    <hyperlink ref="A1" r:id="rId1"/>
  </hyperlinks>
  <pageMargins left="0.7" right="0.7" top="0.75" bottom="0.75" header="0.3" footer="0.3"/>
  <pageSetup orientation="portrait" r:id="rId2"/>
</worksheet>
</file>

<file path=xl/worksheets/sheet38.xml><?xml version="1.0" encoding="utf-8"?>
<worksheet xmlns="http://schemas.openxmlformats.org/spreadsheetml/2006/main" xmlns:r="http://schemas.openxmlformats.org/officeDocument/2006/relationships">
  <dimension ref="A1:O23"/>
  <sheetViews>
    <sheetView workbookViewId="0">
      <selection activeCell="W12" sqref="W12"/>
    </sheetView>
  </sheetViews>
  <sheetFormatPr defaultRowHeight="12.75"/>
  <sheetData>
    <row r="1" spans="1:15">
      <c r="A1" s="361"/>
      <c r="B1" s="361"/>
      <c r="C1" s="361"/>
      <c r="D1" s="361"/>
      <c r="E1" s="361"/>
      <c r="F1" s="361"/>
      <c r="G1" s="361"/>
      <c r="H1" s="361"/>
      <c r="I1" s="361"/>
      <c r="J1" s="361"/>
      <c r="K1" s="361"/>
      <c r="L1" s="361"/>
      <c r="M1" s="361"/>
      <c r="N1" s="361"/>
      <c r="O1" s="361"/>
    </row>
    <row r="2" spans="1:15">
      <c r="A2" s="361"/>
      <c r="B2" s="361"/>
      <c r="C2" s="361"/>
      <c r="D2" s="361"/>
      <c r="E2" s="361"/>
      <c r="F2" s="361"/>
      <c r="G2" s="361"/>
      <c r="H2" s="361"/>
      <c r="I2" s="361"/>
      <c r="J2" s="361"/>
      <c r="K2" s="361"/>
      <c r="L2" s="361"/>
      <c r="M2" s="361"/>
      <c r="N2" s="361"/>
      <c r="O2" s="361"/>
    </row>
    <row r="3" spans="1:15">
      <c r="A3" s="361"/>
      <c r="B3" s="361"/>
      <c r="C3" s="361"/>
      <c r="D3" s="361"/>
      <c r="E3" s="361"/>
      <c r="F3" s="361"/>
      <c r="G3" s="361"/>
      <c r="H3" s="361"/>
      <c r="I3" s="361"/>
      <c r="J3" s="361"/>
      <c r="K3" s="361"/>
      <c r="L3" s="361"/>
      <c r="M3" s="361"/>
      <c r="N3" s="361"/>
      <c r="O3" s="361"/>
    </row>
    <row r="4" spans="1:15">
      <c r="A4" s="361"/>
      <c r="B4" s="361"/>
      <c r="C4" s="361"/>
      <c r="D4" s="361"/>
      <c r="E4" s="361"/>
      <c r="F4" s="361"/>
      <c r="G4" s="361"/>
      <c r="H4" s="361"/>
      <c r="I4" s="361"/>
      <c r="J4" s="361"/>
      <c r="K4" s="361"/>
      <c r="L4" s="361"/>
      <c r="M4" s="361"/>
      <c r="N4" s="361"/>
      <c r="O4" s="361"/>
    </row>
    <row r="5" spans="1:15">
      <c r="A5" s="361"/>
      <c r="B5" s="361"/>
      <c r="C5" s="361"/>
      <c r="D5" s="361"/>
      <c r="E5" s="361"/>
      <c r="F5" s="361"/>
      <c r="G5" s="361"/>
      <c r="H5" s="361"/>
      <c r="I5" s="361"/>
      <c r="J5" s="361"/>
      <c r="K5" s="361"/>
      <c r="L5" s="361"/>
      <c r="M5" s="361"/>
      <c r="N5" s="361"/>
      <c r="O5" s="361"/>
    </row>
    <row r="6" spans="1:15">
      <c r="A6" s="361"/>
      <c r="B6" s="361"/>
      <c r="C6" s="361"/>
      <c r="D6" s="361"/>
      <c r="E6" s="361"/>
      <c r="F6" s="361"/>
      <c r="G6" s="361"/>
      <c r="H6" s="361"/>
      <c r="I6" s="361"/>
      <c r="J6" s="361"/>
      <c r="K6" s="361"/>
      <c r="L6" s="361"/>
      <c r="M6" s="361"/>
      <c r="N6" s="361"/>
      <c r="O6" s="361"/>
    </row>
    <row r="7" spans="1:15">
      <c r="A7" s="361"/>
      <c r="B7" s="361"/>
      <c r="C7" s="361"/>
      <c r="D7" s="361"/>
      <c r="E7" s="361"/>
      <c r="F7" s="361"/>
      <c r="G7" s="361"/>
      <c r="H7" s="361"/>
      <c r="I7" s="361"/>
      <c r="J7" s="361"/>
      <c r="K7" s="361"/>
      <c r="L7" s="361"/>
      <c r="M7" s="361"/>
      <c r="N7" s="361"/>
      <c r="O7" s="361"/>
    </row>
    <row r="8" spans="1:15">
      <c r="A8" s="361"/>
      <c r="B8" s="361"/>
      <c r="C8" s="361"/>
      <c r="D8" s="361"/>
      <c r="E8" s="361"/>
      <c r="F8" s="361"/>
      <c r="G8" s="361"/>
      <c r="H8" s="361"/>
      <c r="I8" s="361"/>
      <c r="J8" s="361"/>
      <c r="K8" s="361"/>
      <c r="L8" s="361"/>
      <c r="M8" s="361"/>
      <c r="N8" s="361"/>
      <c r="O8" s="361"/>
    </row>
    <row r="9" spans="1:15">
      <c r="A9" s="361"/>
      <c r="B9" s="361"/>
      <c r="C9" s="361"/>
      <c r="D9" s="361"/>
      <c r="E9" s="361"/>
      <c r="F9" s="361"/>
      <c r="G9" s="361"/>
      <c r="H9" s="361"/>
      <c r="I9" s="361"/>
      <c r="J9" s="361"/>
      <c r="K9" s="361"/>
      <c r="L9" s="361"/>
      <c r="M9" s="361"/>
      <c r="N9" s="361"/>
      <c r="O9" s="361"/>
    </row>
    <row r="10" spans="1:15">
      <c r="A10" s="361"/>
      <c r="B10" s="361"/>
      <c r="C10" s="361"/>
      <c r="D10" s="361"/>
      <c r="E10" s="361"/>
      <c r="F10" s="361"/>
      <c r="G10" s="361"/>
      <c r="H10" s="361"/>
      <c r="I10" s="361"/>
      <c r="J10" s="361"/>
      <c r="K10" s="361"/>
      <c r="L10" s="361"/>
      <c r="M10" s="361"/>
      <c r="N10" s="361"/>
      <c r="O10" s="361"/>
    </row>
    <row r="11" spans="1:15">
      <c r="A11" s="361"/>
      <c r="B11" s="361"/>
      <c r="C11" s="361"/>
      <c r="D11" s="361"/>
      <c r="E11" s="361"/>
      <c r="F11" s="361"/>
      <c r="G11" s="361"/>
      <c r="H11" s="361"/>
      <c r="I11" s="361"/>
      <c r="J11" s="361"/>
      <c r="K11" s="361"/>
      <c r="L11" s="361"/>
      <c r="M11" s="361"/>
      <c r="N11" s="361"/>
      <c r="O11" s="361"/>
    </row>
    <row r="12" spans="1:15">
      <c r="A12" s="361"/>
      <c r="B12" s="361"/>
      <c r="C12" s="361"/>
      <c r="D12" s="361"/>
      <c r="E12" s="361"/>
      <c r="F12" s="361"/>
      <c r="G12" s="361"/>
      <c r="H12" s="361"/>
      <c r="I12" s="361"/>
      <c r="J12" s="361"/>
      <c r="K12" s="361"/>
      <c r="L12" s="361"/>
      <c r="M12" s="361"/>
      <c r="N12" s="361"/>
      <c r="O12" s="361"/>
    </row>
    <row r="13" spans="1:15">
      <c r="A13" s="361"/>
      <c r="B13" s="361"/>
      <c r="C13" s="361"/>
      <c r="D13" s="361"/>
      <c r="E13" s="361"/>
      <c r="F13" s="361"/>
      <c r="G13" s="361"/>
      <c r="H13" s="361"/>
      <c r="I13" s="361"/>
      <c r="J13" s="361"/>
      <c r="K13" s="361"/>
      <c r="L13" s="361"/>
      <c r="M13" s="361"/>
      <c r="N13" s="361"/>
      <c r="O13" s="361"/>
    </row>
    <row r="14" spans="1:15">
      <c r="A14" s="361"/>
      <c r="B14" s="361"/>
      <c r="C14" s="361"/>
      <c r="D14" s="361"/>
      <c r="E14" s="361"/>
      <c r="F14" s="361"/>
      <c r="G14" s="361"/>
      <c r="H14" s="361"/>
      <c r="I14" s="361"/>
      <c r="J14" s="361"/>
      <c r="K14" s="361"/>
      <c r="L14" s="361"/>
      <c r="M14" s="361"/>
      <c r="N14" s="361"/>
      <c r="O14" s="361"/>
    </row>
    <row r="15" spans="1:15">
      <c r="A15" s="361"/>
      <c r="B15" s="361"/>
      <c r="C15" s="361"/>
      <c r="D15" s="361"/>
      <c r="E15" s="361"/>
      <c r="F15" s="361"/>
      <c r="G15" s="361"/>
      <c r="H15" s="361"/>
      <c r="I15" s="361"/>
      <c r="J15" s="361"/>
      <c r="K15" s="361"/>
      <c r="L15" s="361"/>
      <c r="M15" s="361"/>
      <c r="N15" s="361"/>
      <c r="O15" s="361"/>
    </row>
    <row r="16" spans="1:15">
      <c r="A16" s="361"/>
      <c r="B16" s="361"/>
      <c r="C16" s="361"/>
      <c r="D16" s="361"/>
      <c r="E16" s="361"/>
      <c r="F16" s="361"/>
      <c r="G16" s="361"/>
      <c r="H16" s="361"/>
      <c r="I16" s="361"/>
      <c r="J16" s="361"/>
      <c r="K16" s="361"/>
      <c r="L16" s="361"/>
      <c r="M16" s="361"/>
      <c r="N16" s="361"/>
      <c r="O16" s="361"/>
    </row>
    <row r="17" spans="1:15">
      <c r="A17" s="361"/>
      <c r="B17" s="361"/>
      <c r="C17" s="361"/>
      <c r="D17" s="361"/>
      <c r="E17" s="361"/>
      <c r="F17" s="361"/>
      <c r="G17" s="361"/>
      <c r="H17" s="361"/>
      <c r="I17" s="361"/>
      <c r="J17" s="361"/>
      <c r="K17" s="361"/>
      <c r="L17" s="361"/>
      <c r="M17" s="361"/>
      <c r="N17" s="361"/>
      <c r="O17" s="361"/>
    </row>
    <row r="18" spans="1:15">
      <c r="A18" s="361"/>
      <c r="B18" s="361"/>
      <c r="C18" s="361"/>
      <c r="D18" s="361"/>
      <c r="E18" s="361"/>
      <c r="F18" s="361"/>
      <c r="G18" s="361"/>
      <c r="H18" s="361"/>
      <c r="I18" s="361"/>
      <c r="J18" s="361"/>
      <c r="K18" s="361"/>
      <c r="L18" s="361"/>
      <c r="M18" s="361"/>
      <c r="N18" s="361"/>
      <c r="O18" s="361"/>
    </row>
    <row r="19" spans="1:15">
      <c r="A19" s="361"/>
      <c r="B19" s="361"/>
      <c r="C19" s="361"/>
      <c r="D19" s="361"/>
      <c r="E19" s="361"/>
      <c r="F19" s="361"/>
      <c r="G19" s="361"/>
      <c r="H19" s="361"/>
      <c r="I19" s="361"/>
      <c r="J19" s="361"/>
      <c r="K19" s="361"/>
      <c r="L19" s="361"/>
      <c r="M19" s="361"/>
      <c r="N19" s="361"/>
      <c r="O19" s="361"/>
    </row>
    <row r="20" spans="1:15">
      <c r="A20" s="361"/>
      <c r="B20" s="361"/>
      <c r="C20" s="361"/>
      <c r="D20" s="361"/>
      <c r="E20" s="361"/>
      <c r="F20" s="361"/>
      <c r="G20" s="361"/>
      <c r="H20" s="361"/>
      <c r="I20" s="361"/>
      <c r="J20" s="361"/>
      <c r="K20" s="361"/>
      <c r="L20" s="361"/>
      <c r="M20" s="361"/>
      <c r="N20" s="361"/>
      <c r="O20" s="361"/>
    </row>
    <row r="21" spans="1:15">
      <c r="A21" s="361"/>
      <c r="B21" s="361"/>
      <c r="C21" s="361"/>
      <c r="D21" s="361"/>
      <c r="E21" s="361"/>
      <c r="F21" s="361"/>
      <c r="G21" s="361"/>
      <c r="H21" s="361"/>
      <c r="I21" s="361"/>
      <c r="J21" s="361"/>
      <c r="K21" s="361"/>
      <c r="L21" s="361"/>
      <c r="M21" s="361"/>
      <c r="N21" s="361"/>
      <c r="O21" s="361"/>
    </row>
    <row r="22" spans="1:15">
      <c r="A22" s="361"/>
      <c r="B22" s="361"/>
      <c r="C22" s="361"/>
      <c r="D22" s="361"/>
      <c r="E22" s="361"/>
      <c r="F22" s="361"/>
      <c r="G22" s="361"/>
      <c r="H22" s="361"/>
      <c r="I22" s="361"/>
      <c r="J22" s="361"/>
      <c r="K22" s="361"/>
      <c r="L22" s="361"/>
      <c r="M22" s="361"/>
      <c r="N22" s="361"/>
      <c r="O22" s="361"/>
    </row>
    <row r="23" spans="1:15">
      <c r="A23" s="361"/>
      <c r="B23" s="361"/>
      <c r="C23" s="361"/>
      <c r="D23" s="361"/>
      <c r="E23" s="361"/>
      <c r="F23" s="361"/>
      <c r="G23" s="361"/>
      <c r="H23" s="361"/>
      <c r="I23" s="361"/>
      <c r="J23" s="361"/>
      <c r="K23" s="361"/>
      <c r="L23" s="361"/>
      <c r="M23" s="361"/>
      <c r="N23" s="361"/>
      <c r="O23" s="361"/>
    </row>
  </sheetData>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sheetPr>
    <pageSetUpPr fitToPage="1"/>
  </sheetPr>
  <dimension ref="A1:R40"/>
  <sheetViews>
    <sheetView view="pageLayout" zoomScaleNormal="90" workbookViewId="0"/>
  </sheetViews>
  <sheetFormatPr defaultRowHeight="12"/>
  <cols>
    <col min="1" max="1" width="4.140625" style="1546" customWidth="1"/>
    <col min="2" max="2" width="31.28515625" style="1546" customWidth="1"/>
    <col min="3" max="3" width="9" style="1498" customWidth="1"/>
    <col min="4" max="4" width="6.7109375" style="1498" customWidth="1"/>
    <col min="5" max="5" width="10.7109375" style="1498" customWidth="1"/>
    <col min="6" max="6" width="1.28515625" style="1548" customWidth="1"/>
    <col min="7" max="7" width="10" style="1498" customWidth="1"/>
    <col min="8" max="8" width="1.28515625" style="1548" customWidth="1"/>
    <col min="9" max="9" width="11.140625" style="1498" customWidth="1"/>
    <col min="10" max="10" width="1.28515625" style="1498" customWidth="1"/>
    <col min="11" max="11" width="9.85546875" style="1498" customWidth="1"/>
    <col min="12" max="12" width="1.28515625" style="1498" customWidth="1"/>
    <col min="13" max="13" width="9.85546875" style="1498" customWidth="1"/>
    <col min="14" max="14" width="1.42578125" style="1498" customWidth="1"/>
    <col min="15" max="15" width="10" style="1498" customWidth="1"/>
    <col min="16" max="16384" width="9.140625" style="1498"/>
  </cols>
  <sheetData>
    <row r="1" spans="1:15" ht="15">
      <c r="A1" s="1493" t="s">
        <v>1108</v>
      </c>
      <c r="B1" s="1494"/>
      <c r="C1" s="1494"/>
      <c r="D1" s="1494"/>
      <c r="E1" s="1494"/>
      <c r="F1" s="1495"/>
      <c r="G1" s="1494"/>
      <c r="H1" s="1495"/>
      <c r="I1" s="1496"/>
      <c r="J1" s="1497"/>
      <c r="L1" s="1497"/>
    </row>
    <row r="2" spans="1:15" ht="15">
      <c r="A2" s="1499" t="s">
        <v>3202</v>
      </c>
      <c r="B2" s="1500"/>
      <c r="C2" s="1500"/>
      <c r="D2" s="1500"/>
      <c r="E2" s="1500"/>
      <c r="F2" s="1501"/>
      <c r="G2" s="1500"/>
      <c r="H2" s="1501"/>
      <c r="I2" s="1496"/>
      <c r="J2" s="1502"/>
      <c r="L2" s="1502"/>
    </row>
    <row r="3" spans="1:15">
      <c r="A3" s="1503" t="s">
        <v>3203</v>
      </c>
      <c r="B3" s="1504"/>
      <c r="C3" s="1504"/>
      <c r="D3" s="1504"/>
      <c r="E3" s="1504"/>
      <c r="F3" s="1504"/>
      <c r="G3" s="1504"/>
      <c r="H3" s="1504"/>
      <c r="I3" s="1504"/>
    </row>
    <row r="4" spans="1:15" s="1505" customFormat="1" ht="12.75" thickBot="1">
      <c r="F4" s="1506"/>
      <c r="H4" s="1506"/>
    </row>
    <row r="5" spans="1:15" s="1513" customFormat="1" ht="36" customHeight="1">
      <c r="A5" s="1507"/>
      <c r="B5" s="1508"/>
      <c r="C5" s="3284"/>
      <c r="D5" s="3284"/>
      <c r="E5" s="1509" t="s">
        <v>3204</v>
      </c>
      <c r="F5" s="1510"/>
      <c r="G5" s="1509" t="s">
        <v>3205</v>
      </c>
      <c r="H5" s="1510"/>
      <c r="I5" s="1509" t="s">
        <v>3206</v>
      </c>
      <c r="J5" s="1511"/>
      <c r="K5" s="1509" t="s">
        <v>3207</v>
      </c>
      <c r="L5" s="1512"/>
      <c r="M5" s="1509" t="s">
        <v>3208</v>
      </c>
      <c r="N5" s="1512"/>
      <c r="O5" s="1509" t="s">
        <v>3209</v>
      </c>
    </row>
    <row r="6" spans="1:15" s="1518" customFormat="1" ht="23.25" customHeight="1">
      <c r="A6" s="1514" t="s">
        <v>1888</v>
      </c>
      <c r="B6" s="1514" t="s">
        <v>258</v>
      </c>
      <c r="C6" s="1514" t="s">
        <v>246</v>
      </c>
      <c r="D6" s="1515" t="s">
        <v>1115</v>
      </c>
      <c r="E6" s="1516" t="s">
        <v>2252</v>
      </c>
      <c r="F6" s="1517"/>
      <c r="G6" s="1516" t="s">
        <v>2252</v>
      </c>
      <c r="H6" s="1517"/>
      <c r="I6" s="1516" t="s">
        <v>2252</v>
      </c>
      <c r="K6" s="1516" t="s">
        <v>2252</v>
      </c>
      <c r="L6" s="1519"/>
      <c r="M6" s="1516" t="s">
        <v>2252</v>
      </c>
      <c r="N6" s="1519"/>
      <c r="O6" s="1516" t="s">
        <v>2252</v>
      </c>
    </row>
    <row r="7" spans="1:15" s="1526" customFormat="1">
      <c r="A7" s="1520">
        <v>1</v>
      </c>
      <c r="B7" s="1521" t="s">
        <v>3210</v>
      </c>
      <c r="C7" s="1522" t="s">
        <v>3211</v>
      </c>
      <c r="D7" s="1523" t="s">
        <v>277</v>
      </c>
      <c r="E7" s="1524">
        <v>34</v>
      </c>
      <c r="F7" s="1525"/>
      <c r="G7" s="1524">
        <v>40</v>
      </c>
      <c r="H7" s="1525"/>
      <c r="I7" s="1524">
        <v>40</v>
      </c>
      <c r="J7" s="1518"/>
      <c r="K7" s="1524">
        <v>50</v>
      </c>
      <c r="L7" s="1505"/>
      <c r="M7" s="1524" t="s">
        <v>363</v>
      </c>
      <c r="N7" s="1505"/>
      <c r="O7" s="1524">
        <v>73</v>
      </c>
    </row>
    <row r="8" spans="1:15">
      <c r="A8" s="1520">
        <v>2</v>
      </c>
      <c r="B8" s="1527" t="s">
        <v>3212</v>
      </c>
      <c r="C8" s="1522" t="s">
        <v>277</v>
      </c>
      <c r="D8" s="1523" t="s">
        <v>277</v>
      </c>
      <c r="E8" s="1524" t="s">
        <v>3213</v>
      </c>
      <c r="F8" s="1525"/>
      <c r="G8" s="1524" t="s">
        <v>3213</v>
      </c>
      <c r="H8" s="1525"/>
      <c r="I8" s="1524" t="s">
        <v>3214</v>
      </c>
      <c r="J8" s="1518"/>
      <c r="K8" s="1524" t="s">
        <v>3213</v>
      </c>
      <c r="L8" s="1505"/>
      <c r="M8" s="1524" t="s">
        <v>3215</v>
      </c>
      <c r="N8" s="1505"/>
      <c r="O8" s="1524" t="s">
        <v>2350</v>
      </c>
    </row>
    <row r="9" spans="1:15">
      <c r="A9" s="1528"/>
      <c r="B9" s="1529" t="s">
        <v>3216</v>
      </c>
      <c r="C9" s="1530"/>
      <c r="D9" s="1531"/>
      <c r="E9" s="1532"/>
      <c r="F9" s="1525"/>
      <c r="G9" s="1532"/>
      <c r="H9" s="1533"/>
      <c r="I9" s="1532"/>
      <c r="J9" s="1518"/>
      <c r="K9" s="1532"/>
      <c r="L9" s="1505"/>
      <c r="M9" s="1532"/>
      <c r="N9" s="1505"/>
      <c r="O9" s="1532"/>
    </row>
    <row r="10" spans="1:15">
      <c r="A10" s="1520">
        <v>1</v>
      </c>
      <c r="B10" s="1527" t="s">
        <v>3217</v>
      </c>
      <c r="C10" s="1522" t="s">
        <v>3211</v>
      </c>
      <c r="D10" s="1523" t="s">
        <v>277</v>
      </c>
      <c r="E10" s="1524"/>
      <c r="F10" s="1525"/>
      <c r="G10" s="1524">
        <v>50</v>
      </c>
      <c r="H10" s="1525"/>
      <c r="I10" s="1524">
        <v>40</v>
      </c>
      <c r="J10" s="1518"/>
      <c r="K10" s="1524">
        <v>55</v>
      </c>
      <c r="L10" s="1505"/>
      <c r="M10" s="1524"/>
      <c r="N10" s="1505"/>
      <c r="O10" s="1524"/>
    </row>
    <row r="11" spans="1:15">
      <c r="A11" s="1520">
        <v>2</v>
      </c>
      <c r="B11" s="1534" t="s">
        <v>3218</v>
      </c>
      <c r="C11" s="1522" t="s">
        <v>3211</v>
      </c>
      <c r="D11" s="1523" t="s">
        <v>277</v>
      </c>
      <c r="E11" s="1524"/>
      <c r="F11" s="1525"/>
      <c r="G11" s="1524">
        <v>55</v>
      </c>
      <c r="H11" s="1525"/>
      <c r="I11" s="1524"/>
      <c r="J11" s="1518"/>
      <c r="K11" s="1524"/>
      <c r="L11" s="1505"/>
      <c r="M11" s="1524"/>
      <c r="N11" s="1505"/>
      <c r="O11" s="1524"/>
    </row>
    <row r="12" spans="1:15">
      <c r="A12" s="1520">
        <v>3</v>
      </c>
      <c r="B12" s="1534" t="s">
        <v>3219</v>
      </c>
      <c r="C12" s="1522" t="s">
        <v>3211</v>
      </c>
      <c r="D12" s="1523" t="s">
        <v>277</v>
      </c>
      <c r="E12" s="1524"/>
      <c r="F12" s="1525"/>
      <c r="G12" s="1524"/>
      <c r="H12" s="1525"/>
      <c r="I12" s="1524"/>
      <c r="K12" s="1524"/>
      <c r="L12" s="1505"/>
      <c r="M12" s="1524">
        <v>70</v>
      </c>
      <c r="N12" s="1505"/>
      <c r="O12" s="1524"/>
    </row>
    <row r="13" spans="1:15">
      <c r="A13" s="1520">
        <v>4</v>
      </c>
      <c r="B13" s="1534" t="s">
        <v>3220</v>
      </c>
      <c r="C13" s="1522" t="s">
        <v>3211</v>
      </c>
      <c r="D13" s="1523" t="s">
        <v>277</v>
      </c>
      <c r="E13" s="1524"/>
      <c r="F13" s="1525"/>
      <c r="G13" s="1524"/>
      <c r="H13" s="1525"/>
      <c r="I13" s="1524"/>
      <c r="K13" s="1524"/>
      <c r="L13" s="1505"/>
      <c r="M13" s="1524">
        <v>85</v>
      </c>
      <c r="N13" s="1505"/>
      <c r="O13" s="1524">
        <v>80</v>
      </c>
    </row>
    <row r="14" spans="1:15">
      <c r="A14" s="1520">
        <v>5</v>
      </c>
      <c r="B14" s="1534" t="s">
        <v>3221</v>
      </c>
      <c r="C14" s="1522" t="s">
        <v>3211</v>
      </c>
      <c r="D14" s="1523" t="s">
        <v>277</v>
      </c>
      <c r="E14" s="1524"/>
      <c r="F14" s="1525"/>
      <c r="G14" s="1524"/>
      <c r="H14" s="1525"/>
      <c r="I14" s="1524"/>
      <c r="K14" s="1524"/>
      <c r="L14" s="1505"/>
      <c r="M14" s="1524">
        <v>70</v>
      </c>
      <c r="N14" s="1505"/>
      <c r="O14" s="1524"/>
    </row>
    <row r="15" spans="1:15">
      <c r="A15" s="1520">
        <v>6</v>
      </c>
      <c r="B15" s="1534" t="s">
        <v>3222</v>
      </c>
      <c r="C15" s="1522" t="s">
        <v>3211</v>
      </c>
      <c r="D15" s="1523" t="s">
        <v>277</v>
      </c>
      <c r="E15" s="1524"/>
      <c r="F15" s="1525"/>
      <c r="G15" s="1524"/>
      <c r="H15" s="1525"/>
      <c r="I15" s="1524"/>
      <c r="K15" s="1524"/>
      <c r="L15" s="1505"/>
      <c r="M15" s="1524">
        <v>85</v>
      </c>
      <c r="N15" s="1505"/>
      <c r="O15" s="1524"/>
    </row>
    <row r="16" spans="1:15">
      <c r="A16" s="1535">
        <v>7</v>
      </c>
      <c r="B16" s="1536" t="s">
        <v>3223</v>
      </c>
      <c r="C16" s="1522" t="s">
        <v>3211</v>
      </c>
      <c r="D16" s="1523" t="s">
        <v>277</v>
      </c>
      <c r="E16" s="1524"/>
      <c r="F16" s="1525"/>
      <c r="G16" s="1524"/>
      <c r="H16" s="1525"/>
      <c r="I16" s="1524">
        <v>30</v>
      </c>
      <c r="K16" s="1524"/>
      <c r="L16" s="1505"/>
      <c r="M16" s="1524"/>
      <c r="N16" s="1505"/>
      <c r="O16" s="1524"/>
    </row>
    <row r="17" spans="1:18" ht="12.75" thickBot="1">
      <c r="A17" s="1537">
        <v>8</v>
      </c>
      <c r="B17" s="1538" t="s">
        <v>3224</v>
      </c>
      <c r="C17" s="1539" t="s">
        <v>3211</v>
      </c>
      <c r="D17" s="1540" t="s">
        <v>277</v>
      </c>
      <c r="E17" s="1541"/>
      <c r="F17" s="1517"/>
      <c r="G17" s="1541"/>
      <c r="H17" s="1517"/>
      <c r="I17" s="1541">
        <v>40</v>
      </c>
      <c r="K17" s="1541"/>
      <c r="L17" s="1505"/>
      <c r="M17" s="1541"/>
      <c r="N17" s="1505"/>
      <c r="O17" s="1541">
        <v>90</v>
      </c>
    </row>
    <row r="18" spans="1:18" s="1518" customFormat="1" ht="15" customHeight="1" thickTop="1">
      <c r="A18" s="3285"/>
      <c r="B18" s="3285"/>
      <c r="C18" s="3285"/>
      <c r="D18" s="3285"/>
      <c r="E18" s="1542"/>
      <c r="F18" s="1543"/>
      <c r="G18" s="1542"/>
      <c r="H18" s="1543"/>
      <c r="I18" s="1542"/>
      <c r="J18" s="1519"/>
      <c r="K18" s="1542"/>
      <c r="L18" s="1519"/>
    </row>
    <row r="19" spans="1:18" ht="12" customHeight="1">
      <c r="A19" s="1505"/>
      <c r="B19" s="1505"/>
      <c r="C19" s="1505"/>
      <c r="D19" s="1544" t="s">
        <v>3225</v>
      </c>
      <c r="E19" s="1545" t="s">
        <v>3226</v>
      </c>
      <c r="F19" s="1512"/>
      <c r="G19" s="1545" t="s">
        <v>3226</v>
      </c>
      <c r="H19" s="1512"/>
      <c r="I19" s="1545" t="s">
        <v>3226</v>
      </c>
      <c r="J19" s="1545"/>
      <c r="K19" s="1545" t="s">
        <v>3226</v>
      </c>
      <c r="L19" s="1545"/>
      <c r="M19" s="1545" t="s">
        <v>3226</v>
      </c>
      <c r="N19" s="1545"/>
      <c r="O19" s="1545" t="s">
        <v>3226</v>
      </c>
    </row>
    <row r="20" spans="1:18">
      <c r="A20" s="1505"/>
      <c r="B20" s="1505"/>
      <c r="C20" s="1505"/>
      <c r="D20" s="1505"/>
      <c r="E20" s="1505"/>
      <c r="F20" s="1506"/>
      <c r="G20" s="1505"/>
      <c r="H20" s="1506"/>
      <c r="J20" s="1505"/>
      <c r="L20" s="1505"/>
    </row>
    <row r="21" spans="1:18" ht="15">
      <c r="B21" s="1547" t="s">
        <v>1138</v>
      </c>
      <c r="M21" s="1549"/>
      <c r="N21" s="1549"/>
      <c r="O21" s="1549"/>
      <c r="P21" s="1549"/>
      <c r="Q21" s="1549"/>
      <c r="R21" s="1549"/>
    </row>
    <row r="22" spans="1:18" ht="15">
      <c r="A22" s="1505"/>
      <c r="B22" s="1550" t="s">
        <v>3227</v>
      </c>
      <c r="C22" s="1550" t="s">
        <v>349</v>
      </c>
      <c r="D22" s="1551" t="s">
        <v>307</v>
      </c>
      <c r="M22" s="1549"/>
      <c r="N22" s="1549"/>
      <c r="O22" s="1549"/>
      <c r="P22" s="1549"/>
      <c r="Q22" s="1549"/>
      <c r="R22" s="1549"/>
    </row>
    <row r="23" spans="1:18" ht="11.25" customHeight="1">
      <c r="A23" s="1505"/>
      <c r="B23" s="1550" t="s">
        <v>3228</v>
      </c>
      <c r="C23" s="1550" t="s">
        <v>349</v>
      </c>
      <c r="D23" s="1551" t="s">
        <v>307</v>
      </c>
      <c r="M23" s="1549"/>
      <c r="N23" s="1549"/>
      <c r="O23" s="1549"/>
      <c r="P23" s="1549"/>
      <c r="Q23" s="1549"/>
      <c r="R23" s="1549"/>
    </row>
    <row r="24" spans="1:18" ht="15" customHeight="1">
      <c r="A24" s="1505"/>
      <c r="B24" s="1550" t="s">
        <v>3229</v>
      </c>
      <c r="C24" s="1550" t="s">
        <v>349</v>
      </c>
      <c r="D24" s="1551" t="s">
        <v>307</v>
      </c>
      <c r="M24" s="1549"/>
      <c r="N24" s="1549"/>
      <c r="O24" s="1549"/>
      <c r="P24" s="1549"/>
      <c r="Q24" s="1549"/>
      <c r="R24" s="1549"/>
    </row>
    <row r="25" spans="1:18" ht="15" customHeight="1">
      <c r="A25" s="1505"/>
      <c r="B25" s="1550" t="s">
        <v>3230</v>
      </c>
      <c r="C25" s="1550" t="s">
        <v>349</v>
      </c>
      <c r="D25" s="1551" t="s">
        <v>307</v>
      </c>
      <c r="M25" s="1549"/>
      <c r="N25" s="1549"/>
      <c r="O25" s="1549"/>
      <c r="P25" s="1549"/>
      <c r="Q25" s="1549"/>
      <c r="R25" s="1549"/>
    </row>
    <row r="26" spans="1:18" ht="15" customHeight="1">
      <c r="A26" s="1505"/>
      <c r="B26" s="1550" t="s">
        <v>3231</v>
      </c>
      <c r="C26" s="1550" t="s">
        <v>349</v>
      </c>
      <c r="D26" s="1551" t="s">
        <v>307</v>
      </c>
    </row>
    <row r="27" spans="1:18" ht="14.25" customHeight="1">
      <c r="A27" s="1505"/>
      <c r="B27" s="1550" t="s">
        <v>3232</v>
      </c>
      <c r="C27" s="1550" t="s">
        <v>349</v>
      </c>
      <c r="D27" s="1551" t="s">
        <v>307</v>
      </c>
    </row>
    <row r="28" spans="1:18">
      <c r="A28" s="1505"/>
      <c r="B28" s="1550" t="s">
        <v>3233</v>
      </c>
      <c r="C28" s="1550" t="s">
        <v>349</v>
      </c>
      <c r="D28" s="1551" t="s">
        <v>307</v>
      </c>
    </row>
    <row r="29" spans="1:18">
      <c r="B29" s="1550" t="s">
        <v>3234</v>
      </c>
      <c r="C29" s="1550" t="s">
        <v>349</v>
      </c>
      <c r="D29" s="1551" t="s">
        <v>307</v>
      </c>
    </row>
    <row r="30" spans="1:18">
      <c r="B30" s="1550" t="s">
        <v>3235</v>
      </c>
      <c r="C30" s="1550" t="s">
        <v>349</v>
      </c>
      <c r="D30" s="1551" t="s">
        <v>307</v>
      </c>
    </row>
    <row r="31" spans="1:18">
      <c r="B31" s="1550" t="s">
        <v>3236</v>
      </c>
      <c r="C31" s="1550" t="s">
        <v>349</v>
      </c>
      <c r="D31" s="1551" t="s">
        <v>307</v>
      </c>
    </row>
    <row r="32" spans="1:18">
      <c r="B32" s="1552"/>
      <c r="C32" s="3282"/>
      <c r="D32" s="3283"/>
    </row>
    <row r="33" spans="2:4">
      <c r="B33" s="1552"/>
      <c r="C33" s="3282"/>
      <c r="D33" s="3283"/>
    </row>
    <row r="34" spans="2:4">
      <c r="B34" s="1552"/>
      <c r="C34" s="3282"/>
      <c r="D34" s="3283"/>
    </row>
    <row r="35" spans="2:4">
      <c r="B35" s="1552"/>
      <c r="C35" s="3282"/>
      <c r="D35" s="3283"/>
    </row>
    <row r="36" spans="2:4">
      <c r="B36" s="1552"/>
      <c r="C36" s="3282"/>
      <c r="D36" s="3283"/>
    </row>
    <row r="37" spans="2:4">
      <c r="B37" s="1552"/>
      <c r="C37" s="3282"/>
      <c r="D37" s="3283"/>
    </row>
    <row r="38" spans="2:4">
      <c r="B38" s="1552"/>
      <c r="C38" s="3282"/>
      <c r="D38" s="3283"/>
    </row>
    <row r="39" spans="2:4">
      <c r="B39" s="1552"/>
      <c r="C39" s="3282"/>
      <c r="D39" s="3283"/>
    </row>
    <row r="40" spans="2:4">
      <c r="B40" s="1552"/>
      <c r="C40" s="3282"/>
      <c r="D40" s="3283"/>
    </row>
  </sheetData>
  <mergeCells count="11">
    <mergeCell ref="C36:D36"/>
    <mergeCell ref="C37:D37"/>
    <mergeCell ref="C38:D38"/>
    <mergeCell ref="C39:D39"/>
    <mergeCell ref="C40:D40"/>
    <mergeCell ref="C35:D35"/>
    <mergeCell ref="C5:D5"/>
    <mergeCell ref="A18:D18"/>
    <mergeCell ref="C32:D32"/>
    <mergeCell ref="C33:D33"/>
    <mergeCell ref="C34:D34"/>
  </mergeCells>
  <pageMargins left="0.7" right="0.7" top="0.75" bottom="0.75" header="0.3" footer="0.3"/>
  <pageSetup scale="95" orientation="landscape" r:id="rId1"/>
  <headerFooter>
    <oddFooter>&amp;L&amp;8&amp;Z&amp;F</oddFooter>
  </headerFooter>
  <drawing r:id="rId2"/>
</worksheet>
</file>

<file path=xl/worksheets/sheet4.xml><?xml version="1.0" encoding="utf-8"?>
<worksheet xmlns="http://schemas.openxmlformats.org/spreadsheetml/2006/main" xmlns:r="http://schemas.openxmlformats.org/officeDocument/2006/relationships">
  <dimension ref="A1:E10"/>
  <sheetViews>
    <sheetView workbookViewId="0"/>
  </sheetViews>
  <sheetFormatPr defaultRowHeight="12.75"/>
  <cols>
    <col min="1" max="1" width="12" customWidth="1"/>
    <col min="2" max="2" width="17.85546875" customWidth="1"/>
    <col min="3" max="3" width="5.7109375" customWidth="1"/>
    <col min="4" max="4" width="17.140625" customWidth="1"/>
  </cols>
  <sheetData>
    <row r="1" spans="1:5">
      <c r="A1" s="54" t="s">
        <v>403</v>
      </c>
      <c r="B1" s="64"/>
      <c r="C1" s="64"/>
      <c r="D1" s="64"/>
      <c r="E1" s="11"/>
    </row>
    <row r="3" spans="1:5" ht="13.5" thickBot="1">
      <c r="A3" s="2"/>
      <c r="B3" s="59" t="s">
        <v>317</v>
      </c>
      <c r="C3" s="59"/>
      <c r="D3" s="2" t="s">
        <v>318</v>
      </c>
      <c r="E3" s="2"/>
    </row>
    <row r="4" spans="1:5">
      <c r="A4" s="178"/>
      <c r="B4" s="179" t="s">
        <v>279</v>
      </c>
      <c r="C4" s="60"/>
      <c r="D4" s="180" t="s">
        <v>280</v>
      </c>
      <c r="E4" s="2"/>
    </row>
    <row r="5" spans="1:5">
      <c r="A5" s="181" t="s">
        <v>281</v>
      </c>
      <c r="B5" s="61"/>
      <c r="C5" s="61"/>
      <c r="D5" s="182" t="s">
        <v>283</v>
      </c>
    </row>
    <row r="6" spans="1:5" ht="13.5" thickBot="1">
      <c r="A6" s="183" t="s">
        <v>316</v>
      </c>
      <c r="B6" s="62"/>
      <c r="C6" s="62"/>
      <c r="D6" s="184">
        <v>0.1</v>
      </c>
    </row>
    <row r="10" spans="1:5" ht="27" customHeight="1">
      <c r="A10" s="2818" t="s">
        <v>319</v>
      </c>
      <c r="B10" s="2819"/>
      <c r="C10" s="2819"/>
      <c r="D10" s="2819"/>
      <c r="E10" s="11"/>
    </row>
  </sheetData>
  <sheetProtection password="CC79" sheet="1" objects="1" scenarios="1"/>
  <mergeCells count="1">
    <mergeCell ref="A10:D10"/>
  </mergeCells>
  <phoneticPr fontId="7" type="noConversion"/>
  <printOptions horizontalCentered="1"/>
  <pageMargins left="0.75" right="0.75" top="1" bottom="1" header="0.5" footer="0.5"/>
  <pageSetup orientation="portrait" r:id="rId1"/>
  <headerFooter alignWithMargins="0"/>
</worksheet>
</file>

<file path=xl/worksheets/sheet40.xml><?xml version="1.0" encoding="utf-8"?>
<worksheet xmlns="http://schemas.openxmlformats.org/spreadsheetml/2006/main" xmlns:r="http://schemas.openxmlformats.org/officeDocument/2006/relationships">
  <dimension ref="A1:E15"/>
  <sheetViews>
    <sheetView workbookViewId="0">
      <selection sqref="A1:C1"/>
    </sheetView>
  </sheetViews>
  <sheetFormatPr defaultRowHeight="12.75"/>
  <cols>
    <col min="1" max="1" width="2" bestFit="1" customWidth="1"/>
    <col min="2" max="2" width="28.85546875" bestFit="1" customWidth="1"/>
    <col min="3" max="3" width="14.5703125" bestFit="1" customWidth="1"/>
    <col min="4" max="4" width="24.140625" bestFit="1" customWidth="1"/>
    <col min="5" max="5" width="22.140625" customWidth="1"/>
  </cols>
  <sheetData>
    <row r="1" spans="1:5" ht="15">
      <c r="A1" s="3286" t="s">
        <v>1108</v>
      </c>
      <c r="B1" s="3286"/>
      <c r="C1" s="3286"/>
      <c r="D1" s="576"/>
      <c r="E1" s="577"/>
    </row>
    <row r="2" spans="1:5" ht="15">
      <c r="A2" s="3287" t="s">
        <v>1813</v>
      </c>
      <c r="B2" s="3287"/>
      <c r="C2" s="3287"/>
      <c r="D2" s="3287"/>
      <c r="E2" s="577"/>
    </row>
    <row r="3" spans="1:5">
      <c r="A3" s="577"/>
      <c r="B3" s="577"/>
      <c r="C3" s="577"/>
      <c r="D3" s="577"/>
      <c r="E3" s="577"/>
    </row>
    <row r="4" spans="1:5">
      <c r="A4" s="577"/>
      <c r="B4" s="577"/>
      <c r="C4" s="577"/>
      <c r="D4" s="577"/>
      <c r="E4" s="577"/>
    </row>
    <row r="5" spans="1:5">
      <c r="A5" s="571"/>
      <c r="B5" s="571"/>
      <c r="C5" s="571"/>
      <c r="D5" s="578" t="s">
        <v>1814</v>
      </c>
      <c r="E5" s="579" t="s">
        <v>1815</v>
      </c>
    </row>
    <row r="6" spans="1:5">
      <c r="A6" s="3288" t="s">
        <v>258</v>
      </c>
      <c r="B6" s="3288"/>
      <c r="C6" s="580" t="s">
        <v>1274</v>
      </c>
      <c r="D6" s="580" t="s">
        <v>315</v>
      </c>
      <c r="E6" s="581" t="s">
        <v>315</v>
      </c>
    </row>
    <row r="7" spans="1:5" ht="24">
      <c r="A7" s="582">
        <v>1</v>
      </c>
      <c r="B7" s="583" t="s">
        <v>1816</v>
      </c>
      <c r="C7" s="582" t="s">
        <v>1817</v>
      </c>
      <c r="D7" s="584">
        <v>68534.399999999994</v>
      </c>
      <c r="E7" s="585">
        <v>67056</v>
      </c>
    </row>
    <row r="8" spans="1:5">
      <c r="A8" s="3289" t="s">
        <v>1818</v>
      </c>
      <c r="B8" s="3290"/>
      <c r="C8" s="3291"/>
      <c r="D8" s="582">
        <v>14</v>
      </c>
      <c r="E8" s="586">
        <v>5</v>
      </c>
    </row>
    <row r="9" spans="1:5">
      <c r="A9" s="571"/>
      <c r="B9" s="571"/>
      <c r="C9" s="571"/>
      <c r="D9" s="587" t="s">
        <v>1819</v>
      </c>
      <c r="E9" s="3292" t="s">
        <v>1820</v>
      </c>
    </row>
    <row r="10" spans="1:5">
      <c r="A10" s="571"/>
      <c r="B10" s="571"/>
      <c r="C10" s="571"/>
      <c r="D10" s="571"/>
      <c r="E10" s="3293"/>
    </row>
    <row r="11" spans="1:5">
      <c r="A11" s="571"/>
      <c r="B11" s="588"/>
      <c r="C11" s="589"/>
      <c r="D11" s="589"/>
      <c r="E11" s="3294"/>
    </row>
    <row r="12" spans="1:5">
      <c r="A12" s="571"/>
      <c r="B12" s="570" t="s">
        <v>817</v>
      </c>
      <c r="C12" s="589"/>
      <c r="D12" s="589"/>
      <c r="E12" s="571"/>
    </row>
    <row r="13" spans="1:5">
      <c r="A13" s="571"/>
      <c r="B13" s="592" t="s">
        <v>1821</v>
      </c>
      <c r="C13" s="590" t="s">
        <v>1747</v>
      </c>
      <c r="D13" s="571"/>
      <c r="E13" s="571"/>
    </row>
    <row r="14" spans="1:5">
      <c r="A14" s="571"/>
      <c r="B14" s="591" t="s">
        <v>1822</v>
      </c>
      <c r="C14" s="591" t="s">
        <v>1823</v>
      </c>
      <c r="D14" s="571"/>
      <c r="E14" s="571"/>
    </row>
    <row r="15" spans="1:5">
      <c r="A15" s="571"/>
      <c r="B15" s="591" t="s">
        <v>1824</v>
      </c>
      <c r="C15" s="590" t="s">
        <v>1825</v>
      </c>
      <c r="D15" s="571"/>
      <c r="E15" s="571"/>
    </row>
  </sheetData>
  <mergeCells count="5">
    <mergeCell ref="A1:C1"/>
    <mergeCell ref="A2:D2"/>
    <mergeCell ref="A6:B6"/>
    <mergeCell ref="A8:C8"/>
    <mergeCell ref="E9:E11"/>
  </mergeCells>
  <pageMargins left="0.7" right="0.7" top="0.75" bottom="0.75" header="0.3" footer="0.3"/>
  <pageSetup orientation="portrait" r:id="rId1"/>
  <drawing r:id="rId2"/>
</worksheet>
</file>

<file path=xl/worksheets/sheet41.xml><?xml version="1.0" encoding="utf-8"?>
<worksheet xmlns="http://schemas.openxmlformats.org/spreadsheetml/2006/main" xmlns:r="http://schemas.openxmlformats.org/officeDocument/2006/relationships">
  <dimension ref="A1:K25"/>
  <sheetViews>
    <sheetView workbookViewId="0">
      <selection sqref="A1:I1"/>
    </sheetView>
  </sheetViews>
  <sheetFormatPr defaultRowHeight="12.75"/>
  <cols>
    <col min="1" max="1" width="6.7109375" customWidth="1"/>
    <col min="2" max="2" width="28.85546875" bestFit="1" customWidth="1"/>
    <col min="3" max="3" width="11.42578125" customWidth="1"/>
    <col min="4" max="4" width="2.42578125" customWidth="1"/>
    <col min="6" max="6" width="11.7109375" bestFit="1" customWidth="1"/>
    <col min="7" max="7" width="1.140625" customWidth="1"/>
  </cols>
  <sheetData>
    <row r="1" spans="1:11" ht="15">
      <c r="A1" s="3297" t="s">
        <v>1108</v>
      </c>
      <c r="B1" s="3297"/>
      <c r="C1" s="3297"/>
      <c r="D1" s="3297"/>
      <c r="E1" s="3297"/>
      <c r="F1" s="3297"/>
      <c r="G1" s="3297"/>
      <c r="H1" s="3297"/>
      <c r="I1" s="3297"/>
      <c r="J1" s="1697"/>
      <c r="K1" s="577"/>
    </row>
    <row r="2" spans="1:11" ht="15">
      <c r="A2" s="3287" t="s">
        <v>4402</v>
      </c>
      <c r="B2" s="3287"/>
      <c r="C2" s="3287"/>
      <c r="D2" s="3287"/>
      <c r="E2" s="3287"/>
      <c r="F2" s="3287"/>
      <c r="G2" s="3287"/>
      <c r="H2" s="3287"/>
      <c r="I2" s="3287"/>
      <c r="J2" s="1695"/>
      <c r="K2" s="577"/>
    </row>
    <row r="3" spans="1:11">
      <c r="A3" s="577"/>
      <c r="B3" s="577"/>
      <c r="C3" s="577"/>
      <c r="D3" s="577"/>
      <c r="E3" s="577"/>
      <c r="F3" s="577"/>
      <c r="G3" s="577"/>
      <c r="H3" s="577"/>
      <c r="I3" s="577"/>
      <c r="J3" s="577"/>
      <c r="K3" s="577"/>
    </row>
    <row r="4" spans="1:11">
      <c r="A4" s="577"/>
      <c r="B4" s="577"/>
      <c r="C4" s="577"/>
      <c r="D4" s="577"/>
      <c r="E4" s="577"/>
      <c r="F4" s="577"/>
      <c r="G4" s="577"/>
      <c r="H4" s="577"/>
      <c r="I4" s="577"/>
      <c r="J4" s="577"/>
      <c r="K4" s="577"/>
    </row>
    <row r="5" spans="1:11">
      <c r="A5" s="571"/>
      <c r="B5" s="571"/>
      <c r="C5" s="571"/>
      <c r="D5" s="577"/>
      <c r="E5" s="3298" t="s">
        <v>1812</v>
      </c>
      <c r="F5" s="3298"/>
      <c r="G5" s="577"/>
      <c r="H5" s="3299" t="s">
        <v>520</v>
      </c>
      <c r="I5" s="3299"/>
      <c r="J5" s="577"/>
      <c r="K5" s="577"/>
    </row>
    <row r="6" spans="1:11" ht="24">
      <c r="A6" s="1698" t="s">
        <v>258</v>
      </c>
      <c r="B6" s="1699" t="s">
        <v>313</v>
      </c>
      <c r="C6" s="580" t="s">
        <v>4403</v>
      </c>
      <c r="D6" s="577"/>
      <c r="E6" s="580" t="s">
        <v>1275</v>
      </c>
      <c r="F6" s="580" t="s">
        <v>1276</v>
      </c>
      <c r="G6" s="577"/>
      <c r="H6" s="1700" t="s">
        <v>1275</v>
      </c>
      <c r="I6" s="1700" t="s">
        <v>1276</v>
      </c>
      <c r="J6" s="577"/>
      <c r="K6" s="577"/>
    </row>
    <row r="7" spans="1:11" ht="24">
      <c r="A7" s="582">
        <v>1</v>
      </c>
      <c r="B7" s="583" t="s">
        <v>1816</v>
      </c>
      <c r="C7" s="1863">
        <v>15520</v>
      </c>
      <c r="D7" s="577"/>
      <c r="E7" s="1864">
        <v>7.21</v>
      </c>
      <c r="F7" s="1865">
        <v>111899.2</v>
      </c>
      <c r="G7" s="577"/>
      <c r="H7" s="1866">
        <v>0</v>
      </c>
      <c r="I7" s="1705">
        <f>+H7*C7</f>
        <v>0</v>
      </c>
      <c r="J7" s="577"/>
      <c r="K7" s="577"/>
    </row>
    <row r="8" spans="1:11">
      <c r="A8" s="3289" t="s">
        <v>1818</v>
      </c>
      <c r="B8" s="3290"/>
      <c r="C8" s="3291"/>
      <c r="D8" s="577"/>
      <c r="E8" s="3295">
        <v>3</v>
      </c>
      <c r="F8" s="3295"/>
      <c r="G8" s="577"/>
      <c r="H8" s="3296"/>
      <c r="I8" s="3296"/>
      <c r="J8" s="577"/>
      <c r="K8" s="577"/>
    </row>
    <row r="9" spans="1:11">
      <c r="A9" s="3289" t="s">
        <v>4404</v>
      </c>
      <c r="B9" s="3290"/>
      <c r="C9" s="3291"/>
      <c r="D9" s="577"/>
      <c r="E9" s="3295" t="s">
        <v>3226</v>
      </c>
      <c r="F9" s="3295"/>
      <c r="G9" s="577"/>
      <c r="H9" s="3296"/>
      <c r="I9" s="3296"/>
      <c r="J9" s="577"/>
      <c r="K9" s="577"/>
    </row>
    <row r="10" spans="1:11">
      <c r="K10" s="577"/>
    </row>
    <row r="11" spans="1:11">
      <c r="K11" s="577"/>
    </row>
    <row r="12" spans="1:11">
      <c r="A12" s="571"/>
      <c r="B12" s="1706" t="s">
        <v>817</v>
      </c>
      <c r="C12" s="589"/>
      <c r="D12" s="589"/>
      <c r="G12" s="577"/>
      <c r="H12" s="577"/>
      <c r="I12" s="577"/>
      <c r="J12" s="577"/>
      <c r="K12" s="577"/>
    </row>
    <row r="13" spans="1:11">
      <c r="A13" s="571"/>
      <c r="B13" s="577"/>
      <c r="C13" s="577"/>
      <c r="D13" s="577"/>
      <c r="G13" s="577"/>
      <c r="H13" s="577"/>
      <c r="I13" s="577"/>
      <c r="J13" s="577"/>
      <c r="K13" s="577"/>
    </row>
    <row r="14" spans="1:11">
      <c r="A14" s="571"/>
      <c r="B14" s="424" t="s">
        <v>4405</v>
      </c>
      <c r="C14" s="660" t="s">
        <v>233</v>
      </c>
      <c r="D14" s="1867" t="s">
        <v>307</v>
      </c>
      <c r="E14" s="340"/>
      <c r="G14" s="577"/>
      <c r="H14" s="577"/>
      <c r="I14" s="577"/>
      <c r="J14" s="577"/>
      <c r="K14" s="577"/>
    </row>
    <row r="15" spans="1:11">
      <c r="A15" s="571"/>
      <c r="B15" s="424" t="s">
        <v>1822</v>
      </c>
      <c r="C15" s="660" t="s">
        <v>4406</v>
      </c>
      <c r="D15" s="1867" t="s">
        <v>4407</v>
      </c>
      <c r="E15" s="340"/>
      <c r="G15" s="577"/>
      <c r="H15" s="577"/>
      <c r="I15" s="577"/>
      <c r="J15" s="577"/>
      <c r="K15" s="577"/>
    </row>
    <row r="16" spans="1:11">
      <c r="A16" s="577"/>
      <c r="B16" s="424" t="s">
        <v>1824</v>
      </c>
      <c r="C16" s="660" t="s">
        <v>4408</v>
      </c>
      <c r="D16" s="1867" t="s">
        <v>307</v>
      </c>
      <c r="E16" s="340"/>
      <c r="G16" s="577"/>
      <c r="H16" s="577"/>
      <c r="I16" s="577"/>
      <c r="J16" s="577"/>
      <c r="K16" s="577"/>
    </row>
    <row r="17" spans="1:11">
      <c r="A17" s="577"/>
      <c r="B17" s="424"/>
      <c r="C17" s="660"/>
      <c r="D17" s="1867"/>
      <c r="E17" s="589"/>
      <c r="F17" s="571"/>
      <c r="G17" s="577"/>
      <c r="H17" s="577"/>
      <c r="I17" s="577"/>
      <c r="J17" s="577"/>
      <c r="K17" s="577"/>
    </row>
    <row r="18" spans="1:11">
      <c r="A18" s="577"/>
      <c r="B18" s="424"/>
      <c r="C18" s="660"/>
      <c r="D18" s="1867"/>
      <c r="E18" s="1708"/>
      <c r="F18" s="571"/>
      <c r="G18" s="577"/>
      <c r="H18" s="577"/>
      <c r="I18" s="577"/>
      <c r="J18" s="577"/>
      <c r="K18" s="577"/>
    </row>
    <row r="19" spans="1:11">
      <c r="A19" s="577"/>
      <c r="B19" s="1709"/>
      <c r="C19" s="1709"/>
      <c r="D19" s="1709"/>
      <c r="E19" s="1708"/>
      <c r="F19" s="577"/>
      <c r="G19" s="577"/>
      <c r="H19" s="577"/>
      <c r="I19" s="577"/>
      <c r="J19" s="577"/>
      <c r="K19" s="577"/>
    </row>
    <row r="20" spans="1:11">
      <c r="A20" s="577"/>
      <c r="B20" s="577"/>
      <c r="C20" s="577"/>
      <c r="D20" s="577"/>
      <c r="E20" s="571"/>
      <c r="F20" s="577"/>
      <c r="G20" s="577"/>
      <c r="H20" s="577"/>
      <c r="I20" s="577"/>
      <c r="J20" s="577"/>
      <c r="K20" s="577"/>
    </row>
    <row r="21" spans="1:11">
      <c r="A21" s="577"/>
      <c r="B21" s="577"/>
      <c r="C21" s="577"/>
      <c r="D21" s="577"/>
      <c r="E21" s="577"/>
      <c r="F21" s="577"/>
      <c r="G21" s="577"/>
      <c r="H21" s="577"/>
      <c r="I21" s="577"/>
      <c r="J21" s="577"/>
      <c r="K21" s="577"/>
    </row>
    <row r="22" spans="1:11">
      <c r="A22" s="577"/>
      <c r="B22" s="577"/>
      <c r="C22" s="577"/>
      <c r="D22" s="577"/>
      <c r="E22" s="577"/>
      <c r="F22" s="577"/>
      <c r="G22" s="577"/>
      <c r="H22" s="577"/>
      <c r="I22" s="577"/>
      <c r="J22" s="577"/>
      <c r="K22" s="577"/>
    </row>
    <row r="23" spans="1:11">
      <c r="A23" s="577"/>
      <c r="B23" s="577"/>
      <c r="C23" s="577"/>
      <c r="D23" s="577"/>
      <c r="E23" s="577"/>
      <c r="F23" s="577"/>
      <c r="G23" s="577"/>
      <c r="H23" s="577"/>
      <c r="I23" s="577"/>
      <c r="J23" s="577"/>
      <c r="K23" s="577"/>
    </row>
    <row r="24" spans="1:11">
      <c r="A24" s="577"/>
      <c r="B24" s="577"/>
      <c r="C24" s="577"/>
      <c r="D24" s="577"/>
      <c r="E24" s="577"/>
      <c r="F24" s="577"/>
      <c r="G24" s="577"/>
      <c r="H24" s="577"/>
      <c r="I24" s="577"/>
      <c r="J24" s="577"/>
      <c r="K24" s="577"/>
    </row>
    <row r="25" spans="1:11">
      <c r="A25" s="577"/>
      <c r="B25" s="577"/>
      <c r="C25" s="577"/>
      <c r="D25" s="577"/>
      <c r="E25" s="577"/>
      <c r="F25" s="577"/>
      <c r="G25" s="577"/>
      <c r="H25" s="577"/>
      <c r="I25" s="577"/>
      <c r="J25" s="577"/>
      <c r="K25" s="577"/>
    </row>
  </sheetData>
  <mergeCells count="10">
    <mergeCell ref="A9:C9"/>
    <mergeCell ref="E9:F9"/>
    <mergeCell ref="H9:I9"/>
    <mergeCell ref="A1:I1"/>
    <mergeCell ref="A2:I2"/>
    <mergeCell ref="E5:F5"/>
    <mergeCell ref="H5:I5"/>
    <mergeCell ref="A8:C8"/>
    <mergeCell ref="E8:F8"/>
    <mergeCell ref="H8:I8"/>
  </mergeCells>
  <pageMargins left="0.7" right="0.7" top="0.75" bottom="0.75" header="0.3" footer="0.3"/>
  <pageSetup orientation="portrait" r:id="rId1"/>
  <drawing r:id="rId2"/>
</worksheet>
</file>

<file path=xl/worksheets/sheet42.xml><?xml version="1.0" encoding="utf-8"?>
<worksheet xmlns="http://schemas.openxmlformats.org/spreadsheetml/2006/main" xmlns:r="http://schemas.openxmlformats.org/officeDocument/2006/relationships">
  <dimension ref="A1:W40"/>
  <sheetViews>
    <sheetView workbookViewId="0">
      <selection sqref="A1:J1"/>
    </sheetView>
  </sheetViews>
  <sheetFormatPr defaultRowHeight="14.25"/>
  <cols>
    <col min="1" max="1" width="12" style="2136" bestFit="1" customWidth="1"/>
    <col min="2" max="2" width="11.7109375" style="2137" bestFit="1" customWidth="1"/>
    <col min="3" max="3" width="13.140625" style="2138" customWidth="1"/>
    <col min="4" max="4" width="13.140625" style="2134" customWidth="1"/>
    <col min="5" max="5" width="13.42578125" style="2134" customWidth="1"/>
    <col min="6" max="6" width="14" style="2139" customWidth="1"/>
    <col min="7" max="7" width="19" style="2136" customWidth="1"/>
    <col min="8" max="8" width="16.7109375" style="2134" bestFit="1" customWidth="1"/>
    <col min="9" max="9" width="1.140625" style="2136" customWidth="1"/>
    <col min="10" max="10" width="12.7109375" style="2134" customWidth="1"/>
    <col min="11" max="11" width="12.5703125" style="2134" customWidth="1"/>
    <col min="12" max="12" width="13.85546875" style="2134" customWidth="1"/>
    <col min="13" max="13" width="13.7109375" style="2135" customWidth="1"/>
    <col min="14" max="14" width="20.5703125" style="2136" customWidth="1"/>
    <col min="15" max="15" width="12.42578125" style="2136" customWidth="1"/>
    <col min="16" max="16" width="1.140625" style="2136" customWidth="1"/>
    <col min="17" max="17" width="6.5703125" style="2136" customWidth="1"/>
    <col min="18" max="18" width="4.42578125" style="2136" customWidth="1"/>
    <col min="19" max="19" width="4.5703125" style="2136" customWidth="1"/>
    <col min="20" max="20" width="3.42578125" style="2136" customWidth="1"/>
    <col min="21" max="21" width="13" style="2136" customWidth="1"/>
    <col min="22" max="22" width="5.5703125" style="2136" customWidth="1"/>
    <col min="23" max="16384" width="9.140625" style="2136"/>
  </cols>
  <sheetData>
    <row r="1" spans="1:23" ht="15">
      <c r="A1" s="3321" t="s">
        <v>1108</v>
      </c>
      <c r="B1" s="3321"/>
      <c r="C1" s="3321"/>
      <c r="D1" s="3321"/>
      <c r="E1" s="3321"/>
      <c r="F1" s="3321"/>
      <c r="G1" s="3321"/>
      <c r="H1" s="3321"/>
      <c r="I1" s="3321"/>
      <c r="J1" s="3321"/>
    </row>
    <row r="2" spans="1:23" ht="15">
      <c r="A2" s="3322" t="s">
        <v>4512</v>
      </c>
      <c r="B2" s="3322"/>
      <c r="C2" s="3322"/>
      <c r="D2" s="3322"/>
      <c r="E2" s="3322"/>
      <c r="F2" s="3322"/>
      <c r="G2" s="3322"/>
      <c r="H2" s="3322"/>
      <c r="I2" s="3322"/>
      <c r="J2" s="3322"/>
    </row>
    <row r="3" spans="1:23" ht="15">
      <c r="A3" s="3322" t="s">
        <v>4513</v>
      </c>
      <c r="B3" s="3322"/>
      <c r="C3" s="3322"/>
      <c r="D3" s="3322"/>
      <c r="E3" s="3322"/>
      <c r="F3" s="3322"/>
      <c r="G3" s="3322"/>
      <c r="H3" s="3322"/>
      <c r="I3" s="3322"/>
      <c r="J3" s="3322"/>
    </row>
    <row r="5" spans="1:23" ht="15" thickBot="1"/>
    <row r="6" spans="1:23" ht="18.75" thickBot="1">
      <c r="C6" s="3323" t="s">
        <v>4514</v>
      </c>
      <c r="D6" s="3324"/>
      <c r="E6" s="3324"/>
      <c r="F6" s="3324"/>
      <c r="G6" s="3324"/>
      <c r="H6" s="3325"/>
      <c r="I6" s="2140"/>
      <c r="J6" s="3323" t="s">
        <v>4515</v>
      </c>
      <c r="K6" s="3324"/>
      <c r="L6" s="3324"/>
      <c r="M6" s="3324"/>
      <c r="N6" s="3324"/>
      <c r="O6" s="3326"/>
      <c r="P6" s="2140"/>
      <c r="Q6" s="3323" t="s">
        <v>4516</v>
      </c>
      <c r="R6" s="3324"/>
      <c r="S6" s="3324"/>
      <c r="T6" s="3324"/>
      <c r="U6" s="3324"/>
      <c r="V6" s="3326"/>
    </row>
    <row r="7" spans="1:23" ht="24.75" customHeight="1">
      <c r="A7" s="3327" t="s">
        <v>313</v>
      </c>
      <c r="B7" s="3304" t="s">
        <v>1721</v>
      </c>
      <c r="C7" s="3330" t="s">
        <v>4517</v>
      </c>
      <c r="D7" s="3330" t="s">
        <v>1723</v>
      </c>
      <c r="E7" s="3330" t="s">
        <v>4518</v>
      </c>
      <c r="F7" s="3333" t="s">
        <v>1725</v>
      </c>
      <c r="G7" s="3314" t="s">
        <v>4519</v>
      </c>
      <c r="H7" s="3335" t="s">
        <v>4520</v>
      </c>
      <c r="I7" s="2141"/>
      <c r="J7" s="3330" t="s">
        <v>4517</v>
      </c>
      <c r="K7" s="3330" t="s">
        <v>1723</v>
      </c>
      <c r="L7" s="3330" t="s">
        <v>4518</v>
      </c>
      <c r="M7" s="3338" t="s">
        <v>1725</v>
      </c>
      <c r="N7" s="3313" t="s">
        <v>4519</v>
      </c>
      <c r="O7" s="3316" t="s">
        <v>4520</v>
      </c>
      <c r="P7" s="2142"/>
      <c r="Q7" s="3330" t="s">
        <v>4517</v>
      </c>
      <c r="R7" s="3330" t="s">
        <v>1723</v>
      </c>
      <c r="S7" s="3330" t="s">
        <v>4518</v>
      </c>
      <c r="T7" s="3341" t="s">
        <v>1725</v>
      </c>
      <c r="U7" s="3313" t="s">
        <v>4519</v>
      </c>
      <c r="V7" s="3316" t="s">
        <v>4520</v>
      </c>
    </row>
    <row r="8" spans="1:23" ht="15" customHeight="1">
      <c r="A8" s="3328"/>
      <c r="B8" s="3305"/>
      <c r="C8" s="3331"/>
      <c r="D8" s="3331"/>
      <c r="E8" s="3331"/>
      <c r="F8" s="3333"/>
      <c r="G8" s="3314"/>
      <c r="H8" s="3336"/>
      <c r="I8" s="2141"/>
      <c r="J8" s="3331"/>
      <c r="K8" s="3331"/>
      <c r="L8" s="3331"/>
      <c r="M8" s="3339"/>
      <c r="N8" s="3314"/>
      <c r="O8" s="3317"/>
      <c r="P8" s="2142"/>
      <c r="Q8" s="3331"/>
      <c r="R8" s="3331"/>
      <c r="S8" s="3331"/>
      <c r="T8" s="3342"/>
      <c r="U8" s="3314"/>
      <c r="V8" s="3317"/>
    </row>
    <row r="9" spans="1:23" ht="17.25" customHeight="1" thickBot="1">
      <c r="A9" s="3329"/>
      <c r="B9" s="3306"/>
      <c r="C9" s="3332"/>
      <c r="D9" s="3332"/>
      <c r="E9" s="3332"/>
      <c r="F9" s="3334"/>
      <c r="G9" s="3315"/>
      <c r="H9" s="3337"/>
      <c r="I9" s="2141"/>
      <c r="J9" s="3332"/>
      <c r="K9" s="3332"/>
      <c r="L9" s="3332"/>
      <c r="M9" s="3340"/>
      <c r="N9" s="3315"/>
      <c r="O9" s="3318"/>
      <c r="P9" s="2142"/>
      <c r="Q9" s="3332"/>
      <c r="R9" s="3332"/>
      <c r="S9" s="3332"/>
      <c r="T9" s="3343"/>
      <c r="U9" s="3315"/>
      <c r="V9" s="3318"/>
    </row>
    <row r="10" spans="1:23">
      <c r="A10" s="2143" t="s">
        <v>4521</v>
      </c>
      <c r="B10" s="3304">
        <v>1000</v>
      </c>
      <c r="C10" s="3310" t="s">
        <v>1116</v>
      </c>
      <c r="D10" s="3301" t="s">
        <v>1116</v>
      </c>
      <c r="E10" s="3301">
        <f>SUM(C10:D11)</f>
        <v>0</v>
      </c>
      <c r="F10" s="3308"/>
      <c r="G10" s="3300" t="s">
        <v>363</v>
      </c>
      <c r="H10" s="3319"/>
      <c r="I10" s="2144"/>
      <c r="J10" s="3307">
        <v>35</v>
      </c>
      <c r="K10" s="3307">
        <v>32.25</v>
      </c>
      <c r="L10" s="3307">
        <f>SUM(J10:K11)</f>
        <v>67.25</v>
      </c>
      <c r="M10" s="3320">
        <v>1.1499999999999999</v>
      </c>
      <c r="N10" s="3300" t="s">
        <v>4522</v>
      </c>
      <c r="O10" s="3312">
        <f>SUM(L10*B10)</f>
        <v>67250</v>
      </c>
      <c r="P10" s="2145"/>
      <c r="Q10" s="3301" t="s">
        <v>1116</v>
      </c>
      <c r="R10" s="3301" t="s">
        <v>1116</v>
      </c>
      <c r="S10" s="3301">
        <f>SUM(Q10:R11)</f>
        <v>0</v>
      </c>
      <c r="T10" s="3303"/>
      <c r="U10" s="3300" t="s">
        <v>363</v>
      </c>
      <c r="V10" s="3309">
        <f>SUM(S10*P10)</f>
        <v>0</v>
      </c>
      <c r="W10" s="2146"/>
    </row>
    <row r="11" spans="1:23" ht="15" thickBot="1">
      <c r="A11" s="2147" t="s">
        <v>1731</v>
      </c>
      <c r="B11" s="3306"/>
      <c r="C11" s="3311"/>
      <c r="D11" s="3302"/>
      <c r="E11" s="3302"/>
      <c r="F11" s="2988"/>
      <c r="G11" s="2988"/>
      <c r="H11" s="2988"/>
      <c r="I11" s="2144"/>
      <c r="J11" s="2988"/>
      <c r="K11" s="2988"/>
      <c r="L11" s="2988"/>
      <c r="M11" s="2988"/>
      <c r="N11" s="2988"/>
      <c r="O11" s="2988"/>
      <c r="P11" s="2145"/>
      <c r="Q11" s="3302"/>
      <c r="R11" s="3302"/>
      <c r="S11" s="3302"/>
      <c r="T11" s="2988"/>
      <c r="U11" s="2988"/>
      <c r="V11" s="2988"/>
      <c r="W11" s="2146"/>
    </row>
    <row r="12" spans="1:23">
      <c r="A12" s="2143" t="s">
        <v>4523</v>
      </c>
      <c r="B12" s="3304">
        <v>3000</v>
      </c>
      <c r="C12" s="2988">
        <v>85</v>
      </c>
      <c r="D12" s="3307">
        <v>7.09</v>
      </c>
      <c r="E12" s="3307">
        <f>SUM(C12:D13)</f>
        <v>92.09</v>
      </c>
      <c r="F12" s="3308">
        <v>1.4</v>
      </c>
      <c r="G12" s="3300" t="s">
        <v>4524</v>
      </c>
      <c r="H12" s="3312">
        <f>SUM(E12*B12)</f>
        <v>276270</v>
      </c>
      <c r="I12" s="2144"/>
      <c r="J12" s="3301" t="s">
        <v>1116</v>
      </c>
      <c r="K12" s="3301" t="s">
        <v>1116</v>
      </c>
      <c r="L12" s="3301">
        <f>SUM(J12:K13)</f>
        <v>0</v>
      </c>
      <c r="M12" s="2988"/>
      <c r="N12" s="3300" t="s">
        <v>363</v>
      </c>
      <c r="O12" s="3309">
        <f>SUM(L12*I12)</f>
        <v>0</v>
      </c>
      <c r="P12" s="2145"/>
      <c r="Q12" s="3301" t="s">
        <v>1116</v>
      </c>
      <c r="R12" s="3301" t="s">
        <v>1116</v>
      </c>
      <c r="S12" s="3301">
        <f>SUM(Q12:R13)</f>
        <v>0</v>
      </c>
      <c r="T12" s="3303"/>
      <c r="U12" s="3300" t="s">
        <v>363</v>
      </c>
      <c r="V12" s="3309">
        <f>SUM(S12*P12)</f>
        <v>0</v>
      </c>
      <c r="W12" s="2146"/>
    </row>
    <row r="13" spans="1:23" ht="15" thickBot="1">
      <c r="A13" s="2147" t="s">
        <v>1733</v>
      </c>
      <c r="B13" s="3306"/>
      <c r="C13" s="2988"/>
      <c r="D13" s="2988"/>
      <c r="E13" s="2988"/>
      <c r="F13" s="2988"/>
      <c r="G13" s="2988"/>
      <c r="H13" s="2988"/>
      <c r="I13" s="2144"/>
      <c r="J13" s="3302"/>
      <c r="K13" s="3302"/>
      <c r="L13" s="3302"/>
      <c r="M13" s="2988"/>
      <c r="N13" s="2988"/>
      <c r="O13" s="2988"/>
      <c r="P13" s="2145"/>
      <c r="Q13" s="3302"/>
      <c r="R13" s="3302"/>
      <c r="S13" s="3302"/>
      <c r="T13" s="2988"/>
      <c r="U13" s="2988"/>
      <c r="V13" s="2988"/>
      <c r="W13" s="2146"/>
    </row>
    <row r="14" spans="1:23">
      <c r="A14" s="2143" t="s">
        <v>4525</v>
      </c>
      <c r="B14" s="3304">
        <v>3000</v>
      </c>
      <c r="C14" s="3310" t="s">
        <v>1116</v>
      </c>
      <c r="D14" s="3301" t="s">
        <v>1116</v>
      </c>
      <c r="E14" s="3301" t="s">
        <v>1116</v>
      </c>
      <c r="F14" s="3308"/>
      <c r="G14" s="3300" t="s">
        <v>363</v>
      </c>
      <c r="H14" s="3309"/>
      <c r="I14" s="2144"/>
      <c r="J14" s="3301" t="s">
        <v>1116</v>
      </c>
      <c r="K14" s="3301" t="s">
        <v>1116</v>
      </c>
      <c r="L14" s="3301">
        <f>SUM(J14:K15)</f>
        <v>0</v>
      </c>
      <c r="M14" s="2988"/>
      <c r="N14" s="3300" t="s">
        <v>363</v>
      </c>
      <c r="O14" s="3309">
        <f>SUM(L14*I14)</f>
        <v>0</v>
      </c>
      <c r="P14" s="2145"/>
      <c r="Q14" s="3301" t="s">
        <v>1116</v>
      </c>
      <c r="R14" s="3301" t="s">
        <v>1116</v>
      </c>
      <c r="S14" s="3301">
        <f>SUM(Q14:R15)</f>
        <v>0</v>
      </c>
      <c r="T14" s="3303"/>
      <c r="U14" s="3300" t="s">
        <v>363</v>
      </c>
      <c r="V14" s="3309">
        <f>SUM(S14*P14)</f>
        <v>0</v>
      </c>
      <c r="W14" s="2146"/>
    </row>
    <row r="15" spans="1:23" ht="15" thickBot="1">
      <c r="A15" s="2147" t="s">
        <v>1733</v>
      </c>
      <c r="B15" s="3306"/>
      <c r="C15" s="3311"/>
      <c r="D15" s="3302"/>
      <c r="E15" s="3302"/>
      <c r="F15" s="2988"/>
      <c r="G15" s="2988"/>
      <c r="H15" s="2988"/>
      <c r="I15" s="2144"/>
      <c r="J15" s="3302"/>
      <c r="K15" s="3302"/>
      <c r="L15" s="3302"/>
      <c r="M15" s="2988"/>
      <c r="N15" s="2988"/>
      <c r="O15" s="2988"/>
      <c r="P15" s="2145"/>
      <c r="Q15" s="3302"/>
      <c r="R15" s="3302"/>
      <c r="S15" s="3302"/>
      <c r="T15" s="2988"/>
      <c r="U15" s="2988"/>
      <c r="V15" s="2988"/>
      <c r="W15" s="2146"/>
    </row>
    <row r="16" spans="1:23" ht="15" customHeight="1">
      <c r="A16" s="2143" t="s">
        <v>1735</v>
      </c>
      <c r="B16" s="3304">
        <v>15000</v>
      </c>
      <c r="C16" s="2988">
        <v>6.3</v>
      </c>
      <c r="D16" s="3307">
        <v>7.09</v>
      </c>
      <c r="E16" s="3307">
        <f>SUM(C16:D18)</f>
        <v>13.39</v>
      </c>
      <c r="F16" s="3308">
        <v>1.5</v>
      </c>
      <c r="G16" s="3300" t="s">
        <v>4522</v>
      </c>
      <c r="H16" s="2988">
        <f>SUM(E16*B16)</f>
        <v>200850</v>
      </c>
      <c r="I16" s="2144"/>
      <c r="J16" s="3301" t="s">
        <v>1116</v>
      </c>
      <c r="K16" s="3301" t="s">
        <v>1116</v>
      </c>
      <c r="L16" s="3301">
        <v>0</v>
      </c>
      <c r="M16" s="2988"/>
      <c r="N16" s="3300" t="s">
        <v>363</v>
      </c>
      <c r="O16" s="2988">
        <f>SUM(L16*I16)</f>
        <v>0</v>
      </c>
      <c r="P16" s="2145"/>
      <c r="Q16" s="3301" t="s">
        <v>1116</v>
      </c>
      <c r="R16" s="3301" t="s">
        <v>1116</v>
      </c>
      <c r="S16" s="3301">
        <v>0</v>
      </c>
      <c r="T16" s="3303"/>
      <c r="U16" s="3300" t="s">
        <v>363</v>
      </c>
      <c r="V16" s="2988">
        <f>SUM(S16*P16)</f>
        <v>0</v>
      </c>
      <c r="W16" s="2146"/>
    </row>
    <row r="17" spans="1:23">
      <c r="A17" s="2143" t="s">
        <v>4526</v>
      </c>
      <c r="B17" s="3305"/>
      <c r="C17" s="2988"/>
      <c r="D17" s="2988"/>
      <c r="E17" s="2988"/>
      <c r="F17" s="2988"/>
      <c r="G17" s="2988"/>
      <c r="H17" s="2988"/>
      <c r="I17" s="2144"/>
      <c r="J17" s="2988"/>
      <c r="K17" s="2988"/>
      <c r="L17" s="2988"/>
      <c r="M17" s="2988"/>
      <c r="N17" s="2988"/>
      <c r="O17" s="2988"/>
      <c r="P17" s="2145"/>
      <c r="Q17" s="2988"/>
      <c r="R17" s="2988"/>
      <c r="S17" s="2988"/>
      <c r="T17" s="2988"/>
      <c r="U17" s="2988"/>
      <c r="V17" s="2988"/>
      <c r="W17" s="2146"/>
    </row>
    <row r="18" spans="1:23" ht="15" thickBot="1">
      <c r="A18" s="2147" t="s">
        <v>1737</v>
      </c>
      <c r="B18" s="3306"/>
      <c r="C18" s="2988"/>
      <c r="D18" s="2988"/>
      <c r="E18" s="2988"/>
      <c r="F18" s="2988"/>
      <c r="G18" s="2988"/>
      <c r="H18" s="2988"/>
      <c r="I18"/>
      <c r="J18" s="3302"/>
      <c r="K18" s="3302"/>
      <c r="L18" s="3302"/>
      <c r="M18" s="2988"/>
      <c r="N18" s="2988"/>
      <c r="O18" s="2988"/>
      <c r="P18"/>
      <c r="Q18" s="3302"/>
      <c r="R18" s="3302"/>
      <c r="S18" s="3302"/>
      <c r="T18" s="2988"/>
      <c r="U18" s="2988"/>
      <c r="V18" s="2988"/>
      <c r="W18" s="2146"/>
    </row>
    <row r="19" spans="1:23" s="2146" customFormat="1" ht="15" thickBot="1">
      <c r="A19"/>
      <c r="B19" t="s">
        <v>4527</v>
      </c>
      <c r="C19">
        <f>SUM(C12*$B12)+(C16*$B16)</f>
        <v>349500</v>
      </c>
      <c r="D19">
        <f>SUM(D12*$B12)+(D16*$B16)</f>
        <v>127620</v>
      </c>
      <c r="E19">
        <f>SUM(E12*$B12)+(E16*$B16)</f>
        <v>477120</v>
      </c>
      <c r="F19"/>
      <c r="G19"/>
      <c r="H19">
        <f>SUM(H10:H18)</f>
        <v>477120</v>
      </c>
      <c r="J19">
        <f>SUM(J10*$B10)</f>
        <v>35000</v>
      </c>
      <c r="K19">
        <f>SUM(K10*$B10)</f>
        <v>32250</v>
      </c>
      <c r="L19">
        <f>SUM(L10*$B10)</f>
        <v>67250</v>
      </c>
      <c r="M19"/>
      <c r="N19"/>
      <c r="O19">
        <f>SUM(O10:O18)</f>
        <v>67250</v>
      </c>
      <c r="Q19"/>
      <c r="R19"/>
      <c r="S19">
        <f>SUM(S10*$B10)</f>
        <v>0</v>
      </c>
      <c r="T19"/>
      <c r="U19"/>
      <c r="V19">
        <f>SUM(V10:V18)</f>
        <v>0</v>
      </c>
    </row>
    <row r="20" spans="1:23">
      <c r="A20" s="2988" t="s">
        <v>4528</v>
      </c>
      <c r="B20" s="2988"/>
      <c r="C20" s="2988"/>
      <c r="D20" s="2988"/>
      <c r="E20" s="2988"/>
      <c r="F20" s="2988"/>
      <c r="G20" s="2988"/>
      <c r="H20" s="2988"/>
      <c r="I20" s="2146"/>
      <c r="J20" s="2988" t="s">
        <v>4529</v>
      </c>
      <c r="K20" s="2988"/>
      <c r="L20" s="2988"/>
      <c r="M20" s="2988"/>
      <c r="N20" s="2988"/>
      <c r="O20" s="2988"/>
      <c r="P20" s="2146"/>
      <c r="Q20" s="2988"/>
      <c r="R20" s="2988"/>
      <c r="S20" s="2988"/>
      <c r="T20" s="2988"/>
      <c r="U20" s="2988"/>
      <c r="V20" s="2988"/>
      <c r="W20" s="2146"/>
    </row>
    <row r="21" spans="1:23" ht="15" thickBot="1">
      <c r="A21"/>
      <c r="B21"/>
      <c r="C21" s="2988"/>
      <c r="D21" s="2988"/>
      <c r="E21" s="2988"/>
      <c r="F21" s="2988"/>
      <c r="G21" s="2988"/>
      <c r="H21" s="2988"/>
      <c r="J21" s="2988"/>
      <c r="K21" s="2988"/>
      <c r="L21" s="2988"/>
      <c r="M21" s="2988"/>
      <c r="N21" s="2988"/>
      <c r="O21" s="2988"/>
      <c r="Q21" s="2988"/>
      <c r="R21" s="2988"/>
      <c r="S21" s="2988"/>
      <c r="T21" s="2988"/>
      <c r="U21" s="2988"/>
      <c r="V21" s="2988"/>
    </row>
    <row r="22" spans="1:23">
      <c r="A22"/>
      <c r="B22" s="2988" t="s">
        <v>1930</v>
      </c>
      <c r="C22" s="2988"/>
      <c r="D22"/>
      <c r="E22" t="s">
        <v>4379</v>
      </c>
      <c r="F22"/>
      <c r="L22" t="s">
        <v>4530</v>
      </c>
      <c r="S22" t="s">
        <v>277</v>
      </c>
    </row>
    <row r="23" spans="1:23">
      <c r="A23"/>
      <c r="B23" s="2988" t="s">
        <v>4381</v>
      </c>
      <c r="C23" s="2988"/>
      <c r="D23"/>
      <c r="E23" t="s">
        <v>391</v>
      </c>
      <c r="F23"/>
      <c r="L23" t="s">
        <v>391</v>
      </c>
      <c r="S23" t="s">
        <v>277</v>
      </c>
    </row>
    <row r="24" spans="1:23" ht="14.25" customHeight="1">
      <c r="A24"/>
      <c r="B24" s="2988" t="s">
        <v>4531</v>
      </c>
      <c r="C24" s="2988"/>
      <c r="D24" s="2988"/>
      <c r="E24" t="s">
        <v>391</v>
      </c>
      <c r="F24"/>
      <c r="L24" t="s">
        <v>391</v>
      </c>
      <c r="S24" t="s">
        <v>277</v>
      </c>
    </row>
    <row r="25" spans="1:23">
      <c r="B25" s="2988" t="s">
        <v>4382</v>
      </c>
      <c r="C25" s="2988"/>
      <c r="E25" t="s">
        <v>391</v>
      </c>
      <c r="L25" t="s">
        <v>391</v>
      </c>
      <c r="S25" t="s">
        <v>277</v>
      </c>
    </row>
    <row r="30" spans="1:23">
      <c r="A30" t="s">
        <v>4532</v>
      </c>
    </row>
    <row r="31" spans="1:23">
      <c r="A31" s="2136" t="s">
        <v>1746</v>
      </c>
      <c r="D31" s="2134" t="s">
        <v>4533</v>
      </c>
    </row>
    <row r="32" spans="1:23">
      <c r="A32" s="2136" t="s">
        <v>1741</v>
      </c>
      <c r="D32" s="2134" t="s">
        <v>4534</v>
      </c>
    </row>
    <row r="33" spans="1:4">
      <c r="A33" s="2136" t="s">
        <v>1740</v>
      </c>
      <c r="D33" s="2134" t="s">
        <v>4535</v>
      </c>
    </row>
    <row r="34" spans="1:4">
      <c r="A34" s="2136" t="s">
        <v>4536</v>
      </c>
      <c r="D34" s="2134" t="s">
        <v>4537</v>
      </c>
    </row>
    <row r="35" spans="1:4">
      <c r="A35" s="2136" t="s">
        <v>266</v>
      </c>
      <c r="D35" s="2134" t="s">
        <v>4535</v>
      </c>
    </row>
    <row r="36" spans="1:4">
      <c r="A36" s="2136" t="s">
        <v>4538</v>
      </c>
      <c r="D36" s="2134" t="s">
        <v>4539</v>
      </c>
    </row>
    <row r="37" spans="1:4">
      <c r="A37" s="2136" t="s">
        <v>4540</v>
      </c>
      <c r="D37" s="2134" t="s">
        <v>4541</v>
      </c>
    </row>
    <row r="38" spans="1:4">
      <c r="A38" s="2136" t="s">
        <v>4542</v>
      </c>
      <c r="D38" s="2134" t="s">
        <v>4543</v>
      </c>
    </row>
    <row r="39" spans="1:4">
      <c r="A39" s="2136" t="s">
        <v>4544</v>
      </c>
      <c r="D39" s="2134" t="s">
        <v>4545</v>
      </c>
    </row>
    <row r="40" spans="1:4">
      <c r="A40" s="2136" t="s">
        <v>4546</v>
      </c>
      <c r="D40" s="2134" t="s">
        <v>4547</v>
      </c>
    </row>
  </sheetData>
  <mergeCells count="110">
    <mergeCell ref="A1:J1"/>
    <mergeCell ref="A2:J2"/>
    <mergeCell ref="A3:J3"/>
    <mergeCell ref="C6:H6"/>
    <mergeCell ref="J6:O6"/>
    <mergeCell ref="Q6:V6"/>
    <mergeCell ref="A7:A9"/>
    <mergeCell ref="B7:B9"/>
    <mergeCell ref="C7:C9"/>
    <mergeCell ref="D7:D9"/>
    <mergeCell ref="E7:E9"/>
    <mergeCell ref="F7:F9"/>
    <mergeCell ref="G7:G9"/>
    <mergeCell ref="H7:H9"/>
    <mergeCell ref="J7:J9"/>
    <mergeCell ref="K7:K9"/>
    <mergeCell ref="L7:L9"/>
    <mergeCell ref="M7:M9"/>
    <mergeCell ref="N7:N9"/>
    <mergeCell ref="O7:O9"/>
    <mergeCell ref="Q7:Q9"/>
    <mergeCell ref="R7:R9"/>
    <mergeCell ref="S7:S9"/>
    <mergeCell ref="T7:T9"/>
    <mergeCell ref="U7:U9"/>
    <mergeCell ref="V7:V9"/>
    <mergeCell ref="B10:B11"/>
    <mergeCell ref="C10:C11"/>
    <mergeCell ref="D10:D11"/>
    <mergeCell ref="E10:E11"/>
    <mergeCell ref="F10:F11"/>
    <mergeCell ref="G10:G11"/>
    <mergeCell ref="H10:H11"/>
    <mergeCell ref="J10:J11"/>
    <mergeCell ref="K10:K11"/>
    <mergeCell ref="L10:L11"/>
    <mergeCell ref="M10:M11"/>
    <mergeCell ref="N10:N11"/>
    <mergeCell ref="O10:O11"/>
    <mergeCell ref="Q10:Q11"/>
    <mergeCell ref="R10:R11"/>
    <mergeCell ref="S10:S11"/>
    <mergeCell ref="T10:T11"/>
    <mergeCell ref="U10:U11"/>
    <mergeCell ref="V10:V11"/>
    <mergeCell ref="M12:M13"/>
    <mergeCell ref="N12:N13"/>
    <mergeCell ref="O12:O13"/>
    <mergeCell ref="Q12:Q13"/>
    <mergeCell ref="R12:R13"/>
    <mergeCell ref="S12:S13"/>
    <mergeCell ref="T12:T13"/>
    <mergeCell ref="U12:U13"/>
    <mergeCell ref="B12:B13"/>
    <mergeCell ref="C12:C13"/>
    <mergeCell ref="D12:D13"/>
    <mergeCell ref="E12:E13"/>
    <mergeCell ref="F12:F13"/>
    <mergeCell ref="G12:G13"/>
    <mergeCell ref="H12:H13"/>
    <mergeCell ref="J12:J13"/>
    <mergeCell ref="K12:K13"/>
    <mergeCell ref="H16:H18"/>
    <mergeCell ref="J16:J18"/>
    <mergeCell ref="K16:K18"/>
    <mergeCell ref="V12:V13"/>
    <mergeCell ref="B14:B15"/>
    <mergeCell ref="C14:C15"/>
    <mergeCell ref="D14:D15"/>
    <mergeCell ref="E14:E15"/>
    <mergeCell ref="F14:F15"/>
    <mergeCell ref="G14:G15"/>
    <mergeCell ref="H14:H15"/>
    <mergeCell ref="J14:J15"/>
    <mergeCell ref="K14:K15"/>
    <mergeCell ref="L14:L15"/>
    <mergeCell ref="M14:M15"/>
    <mergeCell ref="N14:N15"/>
    <mergeCell ref="O14:O15"/>
    <mergeCell ref="Q14:Q15"/>
    <mergeCell ref="R14:R15"/>
    <mergeCell ref="S14:S15"/>
    <mergeCell ref="T14:T15"/>
    <mergeCell ref="U14:U15"/>
    <mergeCell ref="V14:V15"/>
    <mergeCell ref="L12:L13"/>
    <mergeCell ref="B23:C23"/>
    <mergeCell ref="B24:D24"/>
    <mergeCell ref="B25:C25"/>
    <mergeCell ref="U16:U18"/>
    <mergeCell ref="V16:V18"/>
    <mergeCell ref="A20:B20"/>
    <mergeCell ref="C20:H21"/>
    <mergeCell ref="J20:O21"/>
    <mergeCell ref="Q20:V21"/>
    <mergeCell ref="L16:L18"/>
    <mergeCell ref="M16:M18"/>
    <mergeCell ref="N16:N18"/>
    <mergeCell ref="O16:O18"/>
    <mergeCell ref="Q16:Q18"/>
    <mergeCell ref="R16:R18"/>
    <mergeCell ref="S16:S18"/>
    <mergeCell ref="T16:T18"/>
    <mergeCell ref="B22:C22"/>
    <mergeCell ref="B16:B18"/>
    <mergeCell ref="C16:C18"/>
    <mergeCell ref="D16:D18"/>
    <mergeCell ref="E16:E18"/>
    <mergeCell ref="F16:F18"/>
    <mergeCell ref="G16:G18"/>
  </mergeCells>
  <pageMargins left="0.7" right="0.7" top="0.75" bottom="0.75" header="0.3" footer="0.3"/>
  <pageSetup orientation="portrait" r:id="rId1"/>
  <drawing r:id="rId2"/>
</worksheet>
</file>

<file path=xl/worksheets/sheet43.xml><?xml version="1.0" encoding="utf-8"?>
<worksheet xmlns="http://schemas.openxmlformats.org/spreadsheetml/2006/main" xmlns:r="http://schemas.openxmlformats.org/officeDocument/2006/relationships">
  <sheetPr>
    <pageSetUpPr fitToPage="1"/>
  </sheetPr>
  <dimension ref="A1:AA39"/>
  <sheetViews>
    <sheetView workbookViewId="0">
      <selection sqref="A1:D1"/>
    </sheetView>
  </sheetViews>
  <sheetFormatPr defaultRowHeight="12"/>
  <cols>
    <col min="1" max="1" width="4.42578125" style="1375" customWidth="1"/>
    <col min="2" max="2" width="28.42578125" style="1375" customWidth="1"/>
    <col min="3" max="3" width="4.140625" style="1378" customWidth="1"/>
    <col min="4" max="4" width="5.42578125" style="1375" customWidth="1"/>
    <col min="5" max="7" width="9.140625" style="1375"/>
    <col min="8" max="8" width="2.85546875" style="1375" customWidth="1"/>
    <col min="9" max="11" width="9.140625" style="1375"/>
    <col min="12" max="12" width="1.5703125" style="1375" customWidth="1"/>
    <col min="13" max="15" width="9.140625" style="1375"/>
    <col min="16" max="16" width="1.7109375" style="1375" customWidth="1"/>
    <col min="17" max="19" width="9.140625" style="1375"/>
    <col min="20" max="20" width="1.5703125" style="1375" customWidth="1"/>
    <col min="21" max="23" width="9.140625" style="1375"/>
    <col min="24" max="24" width="1.42578125" style="1375" customWidth="1"/>
    <col min="25" max="16384" width="9.140625" style="1375"/>
  </cols>
  <sheetData>
    <row r="1" spans="1:27" ht="15">
      <c r="A1" s="3345" t="s">
        <v>1108</v>
      </c>
      <c r="B1" s="3345"/>
      <c r="C1" s="3345"/>
      <c r="D1" s="3345"/>
      <c r="E1" s="1379"/>
      <c r="F1" s="1380"/>
      <c r="G1" s="1379"/>
      <c r="H1" s="1379"/>
      <c r="I1" s="1380"/>
      <c r="J1" s="1379"/>
      <c r="K1" s="1381"/>
      <c r="L1" s="1382"/>
      <c r="M1" s="1383"/>
      <c r="N1" s="1382"/>
    </row>
    <row r="2" spans="1:27" ht="15">
      <c r="A2" s="1384"/>
      <c r="B2" s="1385" t="s">
        <v>3103</v>
      </c>
      <c r="C2" s="1384"/>
      <c r="D2" s="1384"/>
      <c r="E2" s="1384"/>
      <c r="F2" s="1386"/>
      <c r="G2" s="1384"/>
      <c r="H2" s="1384"/>
      <c r="I2" s="3344" t="s">
        <v>3140</v>
      </c>
      <c r="J2" s="3344"/>
      <c r="K2" s="3344"/>
      <c r="L2" s="3344"/>
      <c r="M2" s="3344"/>
      <c r="N2" s="3344"/>
      <c r="O2" s="3344"/>
      <c r="P2" s="3344"/>
      <c r="Q2" s="3344"/>
      <c r="R2" s="3344"/>
      <c r="S2" s="3344"/>
    </row>
    <row r="3" spans="1:27">
      <c r="A3" s="1387"/>
      <c r="B3" s="1388"/>
      <c r="C3" s="1388"/>
      <c r="D3" s="1383"/>
      <c r="E3" s="1383"/>
      <c r="F3" s="1389"/>
      <c r="G3" s="1383"/>
      <c r="H3" s="1383"/>
      <c r="I3" s="3344"/>
      <c r="J3" s="3344"/>
      <c r="K3" s="3344"/>
      <c r="L3" s="3344"/>
      <c r="M3" s="3344"/>
      <c r="N3" s="3344"/>
      <c r="O3" s="3344"/>
      <c r="P3" s="3344"/>
      <c r="Q3" s="3344"/>
      <c r="R3" s="3344"/>
      <c r="S3" s="3344"/>
    </row>
    <row r="5" spans="1:27">
      <c r="A5" s="1390"/>
    </row>
    <row r="6" spans="1:27">
      <c r="E6" s="2901" t="s">
        <v>3104</v>
      </c>
      <c r="F6" s="2901"/>
      <c r="G6" s="2901"/>
      <c r="H6" s="1391"/>
      <c r="I6" s="2901" t="s">
        <v>3105</v>
      </c>
      <c r="J6" s="2901"/>
      <c r="K6" s="2901"/>
      <c r="L6" s="1391"/>
      <c r="M6" s="2901" t="s">
        <v>3106</v>
      </c>
      <c r="N6" s="2901"/>
      <c r="O6" s="2901"/>
      <c r="Q6" s="2901" t="s">
        <v>3107</v>
      </c>
      <c r="R6" s="2901"/>
      <c r="S6" s="2901"/>
      <c r="U6" s="2901" t="s">
        <v>3108</v>
      </c>
      <c r="V6" s="2901"/>
      <c r="W6" s="2901"/>
      <c r="Y6" s="2901" t="s">
        <v>3109</v>
      </c>
      <c r="Z6" s="2901"/>
      <c r="AA6" s="2901"/>
    </row>
    <row r="7" spans="1:27" ht="24">
      <c r="A7" s="1392"/>
      <c r="B7" s="1393" t="s">
        <v>3110</v>
      </c>
      <c r="C7" s="1394" t="s">
        <v>246</v>
      </c>
      <c r="D7" s="1395" t="s">
        <v>414</v>
      </c>
      <c r="E7" s="1396" t="s">
        <v>3111</v>
      </c>
      <c r="F7" s="1396" t="s">
        <v>3112</v>
      </c>
      <c r="G7" s="1396" t="s">
        <v>3113</v>
      </c>
      <c r="I7" s="1396" t="s">
        <v>3111</v>
      </c>
      <c r="J7" s="1396" t="s">
        <v>3112</v>
      </c>
      <c r="K7" s="1396" t="s">
        <v>3113</v>
      </c>
      <c r="M7" s="1396" t="s">
        <v>3111</v>
      </c>
      <c r="N7" s="1396" t="s">
        <v>3112</v>
      </c>
      <c r="O7" s="1396" t="s">
        <v>3113</v>
      </c>
      <c r="Q7" s="1396" t="s">
        <v>3111</v>
      </c>
      <c r="R7" s="1396" t="s">
        <v>3112</v>
      </c>
      <c r="S7" s="1396" t="s">
        <v>3113</v>
      </c>
      <c r="U7" s="1396" t="s">
        <v>3111</v>
      </c>
      <c r="V7" s="1396" t="s">
        <v>3112</v>
      </c>
      <c r="W7" s="1396" t="s">
        <v>3113</v>
      </c>
      <c r="Y7" s="1396" t="s">
        <v>3111</v>
      </c>
      <c r="Z7" s="1396" t="s">
        <v>3112</v>
      </c>
      <c r="AA7" s="1396" t="s">
        <v>3113</v>
      </c>
    </row>
    <row r="8" spans="1:27" ht="24">
      <c r="A8" s="1304">
        <v>1</v>
      </c>
      <c r="B8" s="1397" t="s">
        <v>3114</v>
      </c>
      <c r="C8" s="1304" t="s">
        <v>469</v>
      </c>
      <c r="D8" s="1219">
        <v>500</v>
      </c>
      <c r="E8" s="1398" t="s">
        <v>363</v>
      </c>
      <c r="F8" s="1398" t="s">
        <v>363</v>
      </c>
      <c r="G8" s="1398" t="s">
        <v>363</v>
      </c>
      <c r="I8" s="1398">
        <v>39.450000000000003</v>
      </c>
      <c r="J8" s="1398">
        <v>36.549999999999997</v>
      </c>
      <c r="K8" s="1398">
        <v>34.119999999999997</v>
      </c>
      <c r="M8" s="1398">
        <v>26.49</v>
      </c>
      <c r="N8" s="1398">
        <v>25.67</v>
      </c>
      <c r="O8" s="1398">
        <v>24.48</v>
      </c>
      <c r="Q8" s="1398">
        <v>26.81</v>
      </c>
      <c r="R8" s="1398">
        <v>26.81</v>
      </c>
      <c r="S8" s="1398">
        <v>26.81</v>
      </c>
      <c r="U8" s="1398">
        <v>29.56</v>
      </c>
      <c r="V8" s="1398">
        <v>26.63</v>
      </c>
      <c r="W8" s="1398">
        <v>25.81</v>
      </c>
      <c r="Y8" s="1398">
        <v>22.95</v>
      </c>
      <c r="Z8" s="1399">
        <v>22.95</v>
      </c>
      <c r="AA8" s="1398">
        <v>22.95</v>
      </c>
    </row>
    <row r="9" spans="1:27" ht="24">
      <c r="A9" s="1304">
        <v>2</v>
      </c>
      <c r="B9" s="1397" t="s">
        <v>3115</v>
      </c>
      <c r="C9" s="1304" t="s">
        <v>469</v>
      </c>
      <c r="D9" s="1219">
        <v>500</v>
      </c>
      <c r="E9" s="1400">
        <v>0</v>
      </c>
      <c r="F9" s="1400">
        <v>0</v>
      </c>
      <c r="G9" s="1400">
        <v>0</v>
      </c>
      <c r="I9" s="1400">
        <v>32.450000000000003</v>
      </c>
      <c r="J9" s="1400">
        <v>27.82</v>
      </c>
      <c r="K9" s="1400">
        <v>25.96</v>
      </c>
      <c r="M9" s="1400">
        <v>20.89</v>
      </c>
      <c r="N9" s="1400">
        <v>19.600000000000001</v>
      </c>
      <c r="O9" s="1400">
        <v>18.850000000000001</v>
      </c>
      <c r="Q9" s="1400">
        <v>16.73</v>
      </c>
      <c r="R9" s="1400">
        <v>16.73</v>
      </c>
      <c r="S9" s="1400">
        <v>16.73</v>
      </c>
      <c r="U9" s="1400">
        <v>44.57</v>
      </c>
      <c r="V9" s="1400">
        <v>40.340000000000003</v>
      </c>
      <c r="W9" s="1400">
        <v>39.17</v>
      </c>
      <c r="Y9" s="1400">
        <v>16.41</v>
      </c>
      <c r="Z9" s="1401">
        <v>16.41</v>
      </c>
      <c r="AA9" s="1400">
        <v>16.41</v>
      </c>
    </row>
    <row r="10" spans="1:27" s="1391" customFormat="1">
      <c r="B10" s="1402"/>
      <c r="C10" s="1403"/>
      <c r="D10" s="1404" t="s">
        <v>420</v>
      </c>
      <c r="E10" s="1405">
        <f>SUM(E8:E9)</f>
        <v>0</v>
      </c>
      <c r="F10" s="1405">
        <f>SUM(F8:F9)</f>
        <v>0</v>
      </c>
      <c r="G10" s="1405">
        <f>SUM(G8:G9)</f>
        <v>0</v>
      </c>
      <c r="I10" s="1405">
        <f>SUM(I8:I9)</f>
        <v>71.900000000000006</v>
      </c>
      <c r="J10" s="1405">
        <f>SUM(J8:J9)</f>
        <v>64.37</v>
      </c>
      <c r="K10" s="1405">
        <f>SUM(K8:K9)</f>
        <v>60.08</v>
      </c>
      <c r="M10" s="1405">
        <f>SUM(M8:M9)</f>
        <v>47.379999999999995</v>
      </c>
      <c r="N10" s="1405">
        <f>SUM(N8:N9)</f>
        <v>45.27</v>
      </c>
      <c r="O10" s="1405">
        <f>SUM(O8:O9)</f>
        <v>43.33</v>
      </c>
      <c r="Q10" s="1405">
        <f>SUM(Q8:Q9)</f>
        <v>43.54</v>
      </c>
      <c r="R10" s="1405">
        <f>SUM(R8:R9)</f>
        <v>43.54</v>
      </c>
      <c r="S10" s="1405">
        <f>SUM(S8:S9)</f>
        <v>43.54</v>
      </c>
      <c r="U10" s="1405">
        <f>SUM(U8:U9)</f>
        <v>74.13</v>
      </c>
      <c r="V10" s="1405">
        <f>SUM(V8:V9)</f>
        <v>66.97</v>
      </c>
      <c r="W10" s="1405">
        <f>SUM(W8:W9)</f>
        <v>64.98</v>
      </c>
      <c r="Y10" s="1405">
        <f>SUM(Y8:Y9)</f>
        <v>39.36</v>
      </c>
      <c r="Z10" s="1405">
        <f>SUM(Z8:Z9)</f>
        <v>39.36</v>
      </c>
      <c r="AA10" s="1405">
        <f>SUM(AA8:AA9)</f>
        <v>39.36</v>
      </c>
    </row>
    <row r="12" spans="1:27" ht="24">
      <c r="A12" s="1392"/>
      <c r="B12" s="1393" t="s">
        <v>3116</v>
      </c>
      <c r="C12" s="1394" t="str">
        <f>+C7</f>
        <v>Unit</v>
      </c>
      <c r="D12" s="1395"/>
      <c r="E12" s="1396" t="s">
        <v>3111</v>
      </c>
      <c r="F12" s="1396" t="s">
        <v>3112</v>
      </c>
      <c r="G12" s="1396" t="s">
        <v>3113</v>
      </c>
      <c r="I12" s="1396" t="s">
        <v>3111</v>
      </c>
      <c r="J12" s="1396" t="s">
        <v>3112</v>
      </c>
      <c r="K12" s="1396" t="s">
        <v>3113</v>
      </c>
      <c r="M12" s="1396" t="s">
        <v>3111</v>
      </c>
      <c r="N12" s="1396" t="s">
        <v>3112</v>
      </c>
      <c r="O12" s="1396" t="s">
        <v>3113</v>
      </c>
      <c r="Q12" s="1396" t="s">
        <v>3111</v>
      </c>
      <c r="R12" s="1396" t="s">
        <v>3112</v>
      </c>
      <c r="S12" s="1396" t="s">
        <v>3113</v>
      </c>
      <c r="U12" s="1396" t="s">
        <v>3111</v>
      </c>
      <c r="V12" s="1396" t="s">
        <v>3112</v>
      </c>
      <c r="W12" s="1396" t="s">
        <v>3113</v>
      </c>
      <c r="Y12" s="1396" t="s">
        <v>3111</v>
      </c>
      <c r="Z12" s="1396" t="s">
        <v>3112</v>
      </c>
      <c r="AA12" s="1396" t="s">
        <v>3113</v>
      </c>
    </row>
    <row r="13" spans="1:27">
      <c r="A13" s="1304">
        <v>3</v>
      </c>
      <c r="B13" s="1397" t="s">
        <v>3117</v>
      </c>
      <c r="C13" s="1304" t="s">
        <v>469</v>
      </c>
      <c r="D13" s="1406">
        <v>1200</v>
      </c>
      <c r="E13" s="1400">
        <v>0</v>
      </c>
      <c r="F13" s="1400">
        <v>0</v>
      </c>
      <c r="G13" s="1400">
        <v>0</v>
      </c>
      <c r="I13" s="1400">
        <v>17.05</v>
      </c>
      <c r="J13" s="1400">
        <v>14.58</v>
      </c>
      <c r="K13" s="1400">
        <v>13.75</v>
      </c>
      <c r="M13" s="1400">
        <v>12.99</v>
      </c>
      <c r="N13" s="1400">
        <v>11.63</v>
      </c>
      <c r="O13" s="1400">
        <v>10.78</v>
      </c>
      <c r="Q13" s="1400">
        <v>9.68</v>
      </c>
      <c r="R13" s="1400">
        <v>9.68</v>
      </c>
      <c r="S13" s="1400">
        <v>9.68</v>
      </c>
      <c r="U13" s="1400">
        <v>10.64</v>
      </c>
      <c r="V13" s="1400">
        <v>9.59</v>
      </c>
      <c r="W13" s="1400">
        <v>9.2899999999999991</v>
      </c>
      <c r="Y13" s="1400">
        <v>9.15</v>
      </c>
      <c r="Z13" s="1401">
        <v>9.15</v>
      </c>
      <c r="AA13" s="1400">
        <v>9.15</v>
      </c>
    </row>
    <row r="14" spans="1:27">
      <c r="A14" s="1304">
        <v>4</v>
      </c>
      <c r="B14" s="1397" t="s">
        <v>3118</v>
      </c>
      <c r="C14" s="1304" t="s">
        <v>469</v>
      </c>
      <c r="D14" s="1406">
        <v>1200</v>
      </c>
      <c r="E14" s="1400">
        <v>0</v>
      </c>
      <c r="F14" s="1400">
        <v>0</v>
      </c>
      <c r="G14" s="1400">
        <v>0</v>
      </c>
      <c r="I14" s="1400">
        <v>14.9</v>
      </c>
      <c r="J14" s="1400">
        <v>12.79</v>
      </c>
      <c r="K14" s="1400">
        <v>11.92</v>
      </c>
      <c r="M14" s="1400">
        <v>10.84</v>
      </c>
      <c r="N14" s="1400">
        <v>9.69</v>
      </c>
      <c r="O14" s="1400">
        <v>8.99</v>
      </c>
      <c r="Q14" s="1400">
        <v>8.26</v>
      </c>
      <c r="R14" s="1400">
        <v>8.26</v>
      </c>
      <c r="S14" s="1400">
        <v>8.26</v>
      </c>
      <c r="U14" s="1400">
        <v>8.8699999999999992</v>
      </c>
      <c r="V14" s="1400">
        <v>7.99</v>
      </c>
      <c r="W14" s="1400">
        <v>7.74</v>
      </c>
      <c r="Y14" s="1400">
        <v>7.64</v>
      </c>
      <c r="Z14" s="1401">
        <v>7.64</v>
      </c>
      <c r="AA14" s="1400">
        <v>7.64</v>
      </c>
    </row>
    <row r="15" spans="1:27">
      <c r="A15" s="1304">
        <v>5</v>
      </c>
      <c r="B15" s="1397" t="s">
        <v>3119</v>
      </c>
      <c r="C15" s="1304" t="s">
        <v>469</v>
      </c>
      <c r="D15" s="1219">
        <v>80</v>
      </c>
      <c r="E15" s="1400">
        <v>0</v>
      </c>
      <c r="F15" s="1400">
        <v>0</v>
      </c>
      <c r="G15" s="1400">
        <v>0</v>
      </c>
      <c r="I15" s="1400">
        <v>27.76</v>
      </c>
      <c r="J15" s="1400">
        <v>23.8</v>
      </c>
      <c r="K15" s="1400">
        <v>22.25</v>
      </c>
      <c r="M15" s="1400">
        <v>19.8</v>
      </c>
      <c r="N15" s="1400">
        <v>19.2</v>
      </c>
      <c r="O15" s="1400">
        <v>18.64</v>
      </c>
      <c r="Q15" s="1400">
        <v>17.16</v>
      </c>
      <c r="R15" s="1400">
        <v>17.16</v>
      </c>
      <c r="S15" s="1400">
        <v>17.16</v>
      </c>
      <c r="U15" s="1400">
        <v>18.920000000000002</v>
      </c>
      <c r="V15" s="1400">
        <v>17.04</v>
      </c>
      <c r="W15" s="1400">
        <v>16.52</v>
      </c>
      <c r="Y15" s="1400">
        <v>15.28</v>
      </c>
      <c r="Z15" s="1401">
        <v>15.28</v>
      </c>
      <c r="AA15" s="1400">
        <v>15.28</v>
      </c>
    </row>
    <row r="16" spans="1:27">
      <c r="A16" s="1304">
        <v>6</v>
      </c>
      <c r="B16" s="1397" t="s">
        <v>3120</v>
      </c>
      <c r="C16" s="1304" t="s">
        <v>469</v>
      </c>
      <c r="D16" s="1219">
        <v>50</v>
      </c>
      <c r="E16" s="1400">
        <v>0</v>
      </c>
      <c r="F16" s="1400">
        <v>0</v>
      </c>
      <c r="G16" s="1400">
        <v>0</v>
      </c>
      <c r="I16" s="1400">
        <v>41.3</v>
      </c>
      <c r="J16" s="1400">
        <v>35.4</v>
      </c>
      <c r="K16" s="1400">
        <v>33.049999999999997</v>
      </c>
      <c r="M16" s="1400">
        <v>30.8</v>
      </c>
      <c r="N16" s="1400">
        <v>29.98</v>
      </c>
      <c r="O16" s="1400">
        <v>29.25</v>
      </c>
      <c r="Q16" s="1400">
        <v>26.81</v>
      </c>
      <c r="R16" s="1400">
        <v>26.81</v>
      </c>
      <c r="S16" s="1400">
        <v>26.81</v>
      </c>
      <c r="U16" s="1400">
        <v>29.56</v>
      </c>
      <c r="V16" s="1400">
        <v>26.63</v>
      </c>
      <c r="W16" s="1400">
        <v>25.81</v>
      </c>
      <c r="Y16" s="1400">
        <v>23.62</v>
      </c>
      <c r="Z16" s="1401">
        <v>23.62</v>
      </c>
      <c r="AA16" s="1400">
        <v>23.62</v>
      </c>
    </row>
    <row r="17" spans="1:27">
      <c r="A17" s="1304">
        <v>7</v>
      </c>
      <c r="B17" s="1397" t="s">
        <v>3121</v>
      </c>
      <c r="C17" s="1304" t="s">
        <v>469</v>
      </c>
      <c r="D17" s="1219">
        <v>60</v>
      </c>
      <c r="E17" s="1400">
        <v>0</v>
      </c>
      <c r="F17" s="1400">
        <v>0</v>
      </c>
      <c r="G17" s="1400">
        <v>0</v>
      </c>
      <c r="I17" s="1400">
        <v>21.75</v>
      </c>
      <c r="J17" s="1400">
        <v>18.62</v>
      </c>
      <c r="K17" s="1400">
        <v>17.399999999999999</v>
      </c>
      <c r="M17" s="1400">
        <v>14.9</v>
      </c>
      <c r="N17" s="1400">
        <v>14.4</v>
      </c>
      <c r="O17" s="1400">
        <v>13.98</v>
      </c>
      <c r="Q17" s="1400">
        <v>12.87</v>
      </c>
      <c r="R17" s="1400">
        <v>12.87</v>
      </c>
      <c r="S17" s="1400">
        <v>12.87</v>
      </c>
      <c r="U17" s="1400">
        <v>14.19</v>
      </c>
      <c r="V17" s="1400">
        <v>12.78</v>
      </c>
      <c r="W17" s="1400">
        <v>12.39</v>
      </c>
      <c r="Y17" s="1400">
        <v>11.47</v>
      </c>
      <c r="Z17" s="1401">
        <v>11.47</v>
      </c>
      <c r="AA17" s="1400">
        <v>11.47</v>
      </c>
    </row>
    <row r="18" spans="1:27">
      <c r="A18" s="1304">
        <v>8</v>
      </c>
      <c r="B18" s="1397" t="s">
        <v>3122</v>
      </c>
      <c r="C18" s="1304" t="s">
        <v>469</v>
      </c>
      <c r="D18" s="1219">
        <v>70</v>
      </c>
      <c r="E18" s="1400">
        <v>0</v>
      </c>
      <c r="F18" s="1400">
        <v>0</v>
      </c>
      <c r="G18" s="1400">
        <v>0</v>
      </c>
      <c r="I18" s="1400">
        <v>12.6</v>
      </c>
      <c r="J18" s="1400">
        <v>10.85</v>
      </c>
      <c r="K18" s="1400">
        <v>10.050000000000001</v>
      </c>
      <c r="M18" s="1400">
        <v>7.3</v>
      </c>
      <c r="N18" s="1400">
        <v>7.11</v>
      </c>
      <c r="O18" s="1400">
        <v>6.98</v>
      </c>
      <c r="Q18" s="1400">
        <v>6.84</v>
      </c>
      <c r="R18" s="1400">
        <v>6.84</v>
      </c>
      <c r="S18" s="1400">
        <v>6.84</v>
      </c>
      <c r="U18" s="1400">
        <v>7.1</v>
      </c>
      <c r="V18" s="1400">
        <v>6.39</v>
      </c>
      <c r="W18" s="1400">
        <v>6.2</v>
      </c>
      <c r="Y18" s="1400">
        <v>5.84</v>
      </c>
      <c r="Z18" s="1401">
        <v>5.84</v>
      </c>
      <c r="AA18" s="1400">
        <v>5.84</v>
      </c>
    </row>
    <row r="19" spans="1:27">
      <c r="A19" s="1304">
        <v>9</v>
      </c>
      <c r="B19" s="1397" t="s">
        <v>3123</v>
      </c>
      <c r="C19" s="1304" t="s">
        <v>469</v>
      </c>
      <c r="D19" s="1219">
        <v>100</v>
      </c>
      <c r="E19" s="1400">
        <v>0</v>
      </c>
      <c r="F19" s="1400">
        <v>0</v>
      </c>
      <c r="G19" s="1400">
        <v>0</v>
      </c>
      <c r="I19" s="1400">
        <v>33.75</v>
      </c>
      <c r="J19" s="1400">
        <v>28.92</v>
      </c>
      <c r="K19" s="1400">
        <v>27</v>
      </c>
      <c r="M19" s="1400">
        <v>24.6</v>
      </c>
      <c r="N19" s="1400">
        <v>24</v>
      </c>
      <c r="O19" s="1400">
        <v>23.4</v>
      </c>
      <c r="Q19" s="1400">
        <v>21.45</v>
      </c>
      <c r="R19" s="1400">
        <v>21.45</v>
      </c>
      <c r="S19" s="1400">
        <v>21.45</v>
      </c>
      <c r="U19" s="1400">
        <v>23.65</v>
      </c>
      <c r="V19" s="1400">
        <v>21.3</v>
      </c>
      <c r="W19" s="1400">
        <v>20.65</v>
      </c>
      <c r="Y19" s="1400">
        <v>18.899999999999999</v>
      </c>
      <c r="Z19" s="1401">
        <v>18.899999999999999</v>
      </c>
      <c r="AA19" s="1400">
        <v>18.899999999999999</v>
      </c>
    </row>
    <row r="20" spans="1:27">
      <c r="A20" s="1304">
        <v>10</v>
      </c>
      <c r="B20" s="1397" t="s">
        <v>3124</v>
      </c>
      <c r="C20" s="1304" t="s">
        <v>469</v>
      </c>
      <c r="D20" s="1219">
        <v>40</v>
      </c>
      <c r="E20" s="1400">
        <v>0</v>
      </c>
      <c r="F20" s="1400">
        <v>0</v>
      </c>
      <c r="G20" s="1400">
        <v>0</v>
      </c>
      <c r="I20" s="1400">
        <v>17.23</v>
      </c>
      <c r="J20" s="1400">
        <v>147.79</v>
      </c>
      <c r="K20" s="1400">
        <v>13.79</v>
      </c>
      <c r="M20" s="1400">
        <v>11.2</v>
      </c>
      <c r="N20" s="1400">
        <v>10.8</v>
      </c>
      <c r="O20" s="1400">
        <v>10.54</v>
      </c>
      <c r="Q20" s="1400">
        <v>9.68</v>
      </c>
      <c r="R20" s="1400">
        <v>9.68</v>
      </c>
      <c r="S20" s="1400">
        <v>9.68</v>
      </c>
      <c r="U20" s="1400">
        <v>10.64</v>
      </c>
      <c r="V20" s="1400">
        <v>9.59</v>
      </c>
      <c r="W20" s="1400">
        <v>9.2899999999999991</v>
      </c>
      <c r="Y20" s="1400">
        <v>8.73</v>
      </c>
      <c r="Z20" s="1401">
        <v>8.73</v>
      </c>
      <c r="AA20" s="1400">
        <v>8.73</v>
      </c>
    </row>
    <row r="21" spans="1:27">
      <c r="A21" s="1304">
        <v>11</v>
      </c>
      <c r="B21" s="1397" t="s">
        <v>3125</v>
      </c>
      <c r="C21" s="1304" t="s">
        <v>469</v>
      </c>
      <c r="D21" s="1219">
        <v>30</v>
      </c>
      <c r="E21" s="1400">
        <v>0</v>
      </c>
      <c r="F21" s="1400">
        <v>0</v>
      </c>
      <c r="G21" s="1400">
        <v>0</v>
      </c>
      <c r="I21" s="1400">
        <v>15.7</v>
      </c>
      <c r="J21" s="1400">
        <v>13.45</v>
      </c>
      <c r="K21" s="1400">
        <v>12.56</v>
      </c>
      <c r="M21" s="1400">
        <v>9.98</v>
      </c>
      <c r="N21" s="1400">
        <v>9.7799999999999994</v>
      </c>
      <c r="O21" s="1400">
        <v>9.6</v>
      </c>
      <c r="Q21" s="1400">
        <v>8.73</v>
      </c>
      <c r="R21" s="1400">
        <v>8.73</v>
      </c>
      <c r="S21" s="1400">
        <v>8.73</v>
      </c>
      <c r="U21" s="1400">
        <v>9.4600000000000009</v>
      </c>
      <c r="V21" s="1400">
        <v>8.51</v>
      </c>
      <c r="W21" s="1400">
        <v>8.26</v>
      </c>
      <c r="Y21" s="1400">
        <v>7.8</v>
      </c>
      <c r="Z21" s="1401">
        <v>7.8</v>
      </c>
      <c r="AA21" s="1400">
        <v>7.8</v>
      </c>
    </row>
    <row r="22" spans="1:27">
      <c r="A22" s="1391"/>
      <c r="B22" s="1391"/>
      <c r="C22" s="1407"/>
      <c r="D22" s="1404" t="s">
        <v>420</v>
      </c>
      <c r="E22" s="1405">
        <f>SUM(E13:E21)</f>
        <v>0</v>
      </c>
      <c r="F22" s="1405">
        <f>SUM(F13:F21)</f>
        <v>0</v>
      </c>
      <c r="G22" s="1405">
        <f>SUM(G13:G21)</f>
        <v>0</v>
      </c>
      <c r="I22" s="1405">
        <f>SUM(I13:I21)</f>
        <v>202.04</v>
      </c>
      <c r="J22" s="1405">
        <f>SUM(J13:J21)</f>
        <v>306.2</v>
      </c>
      <c r="K22" s="1405">
        <f>SUM(K13:K21)</f>
        <v>161.77000000000001</v>
      </c>
      <c r="M22" s="1405">
        <f>SUM(M13:M21)</f>
        <v>142.40999999999997</v>
      </c>
      <c r="N22" s="1405">
        <f>SUM(N13:N21)</f>
        <v>136.59</v>
      </c>
      <c r="O22" s="1405">
        <f>SUM(O13:O21)</f>
        <v>132.16</v>
      </c>
      <c r="Q22" s="1405">
        <f>SUM(Q13:Q21)</f>
        <v>121.48</v>
      </c>
      <c r="R22" s="1405">
        <f>SUM(R13:R21)</f>
        <v>121.48</v>
      </c>
      <c r="S22" s="1405">
        <f>SUM(S13:S21)</f>
        <v>121.48</v>
      </c>
      <c r="U22" s="1405">
        <f>SUM(U13:U21)</f>
        <v>133.02999999999997</v>
      </c>
      <c r="V22" s="1405">
        <f>SUM(V13:V21)</f>
        <v>119.82000000000001</v>
      </c>
      <c r="W22" s="1405">
        <f>SUM(W13:W21)</f>
        <v>116.14999999999999</v>
      </c>
      <c r="Y22" s="1405">
        <f>SUM(Y13:Y21)</f>
        <v>108.43</v>
      </c>
      <c r="Z22" s="1405">
        <f>SUM(Z13:Z21)</f>
        <v>108.43</v>
      </c>
      <c r="AA22" s="1405">
        <f>SUM(AA13:AA21)</f>
        <v>108.43</v>
      </c>
    </row>
    <row r="24" spans="1:27" ht="24">
      <c r="A24" s="1392"/>
      <c r="B24" s="1393" t="s">
        <v>3126</v>
      </c>
      <c r="C24" s="1394" t="str">
        <f>+C12</f>
        <v>Unit</v>
      </c>
      <c r="D24" s="1395"/>
      <c r="E24" s="1396" t="s">
        <v>3111</v>
      </c>
      <c r="F24" s="1396" t="s">
        <v>3112</v>
      </c>
      <c r="G24" s="1396" t="s">
        <v>3113</v>
      </c>
      <c r="I24" s="1396" t="s">
        <v>3111</v>
      </c>
      <c r="J24" s="1396" t="s">
        <v>3112</v>
      </c>
      <c r="K24" s="1396" t="s">
        <v>3113</v>
      </c>
      <c r="M24" s="1396" t="s">
        <v>3111</v>
      </c>
      <c r="N24" s="1396" t="s">
        <v>3112</v>
      </c>
      <c r="O24" s="1396" t="s">
        <v>3113</v>
      </c>
      <c r="Q24" s="1396" t="s">
        <v>3111</v>
      </c>
      <c r="R24" s="1396" t="s">
        <v>3112</v>
      </c>
      <c r="S24" s="1396" t="s">
        <v>3113</v>
      </c>
      <c r="U24" s="1396" t="s">
        <v>3111</v>
      </c>
      <c r="V24" s="1396" t="s">
        <v>3112</v>
      </c>
      <c r="W24" s="1396" t="s">
        <v>3113</v>
      </c>
      <c r="Y24" s="1396" t="s">
        <v>3111</v>
      </c>
      <c r="Z24" s="1396" t="s">
        <v>3112</v>
      </c>
      <c r="AA24" s="1396" t="s">
        <v>3113</v>
      </c>
    </row>
    <row r="25" spans="1:27">
      <c r="A25" s="1219">
        <v>12</v>
      </c>
      <c r="B25" s="1397" t="s">
        <v>3127</v>
      </c>
      <c r="C25" s="1304" t="s">
        <v>469</v>
      </c>
      <c r="D25" s="1219">
        <v>200</v>
      </c>
      <c r="E25" s="1400">
        <v>0</v>
      </c>
      <c r="F25" s="1400">
        <v>0</v>
      </c>
      <c r="G25" s="1400">
        <v>0</v>
      </c>
      <c r="I25" s="1400">
        <v>41.3</v>
      </c>
      <c r="J25" s="1400">
        <v>35.4</v>
      </c>
      <c r="K25" s="1400">
        <v>33.04</v>
      </c>
      <c r="M25" s="1400">
        <v>30.8</v>
      </c>
      <c r="N25" s="1400">
        <v>29.98</v>
      </c>
      <c r="O25" s="1400">
        <v>29.25</v>
      </c>
      <c r="Q25" s="1400">
        <v>26.81</v>
      </c>
      <c r="R25" s="1400">
        <v>26.81</v>
      </c>
      <c r="S25" s="1400">
        <v>26.81</v>
      </c>
      <c r="U25" s="1400">
        <v>29.56</v>
      </c>
      <c r="V25" s="1400">
        <v>26.63</v>
      </c>
      <c r="W25" s="1400">
        <v>1</v>
      </c>
      <c r="Y25" s="1400">
        <v>23.62</v>
      </c>
      <c r="Z25" s="1401">
        <v>23.62</v>
      </c>
      <c r="AA25" s="1400">
        <v>23.62</v>
      </c>
    </row>
    <row r="26" spans="1:27">
      <c r="A26" s="1219">
        <v>13</v>
      </c>
      <c r="B26" s="1397" t="s">
        <v>3128</v>
      </c>
      <c r="C26" s="1304" t="s">
        <v>469</v>
      </c>
      <c r="D26" s="1219">
        <v>40</v>
      </c>
      <c r="E26" s="1400">
        <v>0</v>
      </c>
      <c r="F26" s="1400">
        <v>0</v>
      </c>
      <c r="G26" s="1400">
        <v>0</v>
      </c>
      <c r="I26" s="1400">
        <v>17.23</v>
      </c>
      <c r="J26" s="1400">
        <v>14.77</v>
      </c>
      <c r="K26" s="1400">
        <v>13.85</v>
      </c>
      <c r="M26" s="1400">
        <v>11.2</v>
      </c>
      <c r="N26" s="1400">
        <v>10.8</v>
      </c>
      <c r="O26" s="1400">
        <v>10.54</v>
      </c>
      <c r="Q26" s="1400">
        <v>9.68</v>
      </c>
      <c r="R26" s="1400">
        <v>9.68</v>
      </c>
      <c r="S26" s="1400">
        <v>9.68</v>
      </c>
      <c r="U26" s="1400">
        <v>10.64</v>
      </c>
      <c r="V26" s="1400">
        <v>9.59</v>
      </c>
      <c r="W26" s="1400">
        <v>1</v>
      </c>
      <c r="Y26" s="1400">
        <v>8.73</v>
      </c>
      <c r="Z26" s="1401">
        <v>8.73</v>
      </c>
      <c r="AA26" s="1400">
        <v>8.73</v>
      </c>
    </row>
    <row r="27" spans="1:27">
      <c r="A27" s="1219">
        <v>14</v>
      </c>
      <c r="B27" s="1397" t="s">
        <v>3129</v>
      </c>
      <c r="C27" s="1304" t="s">
        <v>469</v>
      </c>
      <c r="D27" s="1219">
        <v>80</v>
      </c>
      <c r="E27" s="1400">
        <v>0</v>
      </c>
      <c r="F27" s="1400">
        <v>0</v>
      </c>
      <c r="G27" s="1400">
        <v>0</v>
      </c>
      <c r="I27" s="1400">
        <v>15.7</v>
      </c>
      <c r="J27" s="1400">
        <v>13.45</v>
      </c>
      <c r="K27" s="1400">
        <v>12.56</v>
      </c>
      <c r="M27" s="1400">
        <v>9.98</v>
      </c>
      <c r="N27" s="1400">
        <v>9.7799999999999994</v>
      </c>
      <c r="O27" s="1400">
        <v>9.6</v>
      </c>
      <c r="Q27" s="1400">
        <v>8.73</v>
      </c>
      <c r="R27" s="1400">
        <v>8.73</v>
      </c>
      <c r="S27" s="1400">
        <v>8.73</v>
      </c>
      <c r="U27" s="1400">
        <v>9.4600000000000009</v>
      </c>
      <c r="V27" s="1400">
        <v>8.52</v>
      </c>
      <c r="W27" s="1400">
        <v>1</v>
      </c>
      <c r="Y27" s="1400">
        <v>7.8</v>
      </c>
      <c r="Z27" s="1401">
        <v>7.8</v>
      </c>
      <c r="AA27" s="1400">
        <v>7.8</v>
      </c>
    </row>
    <row r="28" spans="1:27">
      <c r="B28" s="1408"/>
      <c r="D28" s="1404" t="s">
        <v>420</v>
      </c>
      <c r="E28" s="1409">
        <f>SUM(E25:E27)</f>
        <v>0</v>
      </c>
      <c r="F28" s="1409">
        <f>SUM(F25:F27)</f>
        <v>0</v>
      </c>
      <c r="G28" s="1409">
        <f>SUM(G25:G27)</f>
        <v>0</v>
      </c>
      <c r="I28" s="1409">
        <f>SUM(I25:I27)</f>
        <v>74.23</v>
      </c>
      <c r="J28" s="1409">
        <f>SUM(J25:J27)</f>
        <v>63.620000000000005</v>
      </c>
      <c r="K28" s="1409">
        <f>SUM(K25:K27)</f>
        <v>59.45</v>
      </c>
      <c r="M28" s="1409">
        <f>SUM(M25:M27)</f>
        <v>51.980000000000004</v>
      </c>
      <c r="N28" s="1409">
        <f>SUM(N25:N27)</f>
        <v>50.56</v>
      </c>
      <c r="O28" s="1409">
        <f>SUM(O25:O27)</f>
        <v>49.39</v>
      </c>
      <c r="Q28" s="1409">
        <f>SUM(Q25:Q27)</f>
        <v>45.22</v>
      </c>
      <c r="R28" s="1409">
        <f>SUM(R25:R27)</f>
        <v>45.22</v>
      </c>
      <c r="S28" s="1409">
        <f>SUM(S25:S27)</f>
        <v>45.22</v>
      </c>
      <c r="U28" s="1409">
        <f>SUM(U25:U27)</f>
        <v>49.660000000000004</v>
      </c>
      <c r="V28" s="1409">
        <f>SUM(V25:V27)</f>
        <v>44.739999999999995</v>
      </c>
      <c r="W28" s="1409">
        <f>SUM(W25:W27)</f>
        <v>3</v>
      </c>
      <c r="Y28" s="1409">
        <f>SUM(Y25:Y27)</f>
        <v>40.15</v>
      </c>
      <c r="Z28" s="1409">
        <f>SUM(Z25:Z27)</f>
        <v>40.15</v>
      </c>
      <c r="AA28" s="1409">
        <f>SUM(AA25:AA27)</f>
        <v>40.15</v>
      </c>
    </row>
    <row r="30" spans="1:27">
      <c r="A30" s="1392"/>
      <c r="B30" s="1392" t="s">
        <v>3130</v>
      </c>
      <c r="C30" s="1394"/>
      <c r="D30" s="1392"/>
      <c r="E30" s="1396" t="s">
        <v>3111</v>
      </c>
      <c r="F30" s="1396" t="s">
        <v>3112</v>
      </c>
      <c r="G30" s="1396" t="s">
        <v>3113</v>
      </c>
      <c r="I30" s="1396" t="s">
        <v>3111</v>
      </c>
      <c r="J30" s="1396" t="s">
        <v>3112</v>
      </c>
      <c r="K30" s="1396" t="s">
        <v>3113</v>
      </c>
      <c r="M30" s="1396" t="s">
        <v>3111</v>
      </c>
      <c r="N30" s="1396" t="s">
        <v>3112</v>
      </c>
      <c r="O30" s="1396" t="s">
        <v>3113</v>
      </c>
      <c r="Q30" s="1396" t="s">
        <v>3111</v>
      </c>
      <c r="R30" s="1396" t="s">
        <v>3112</v>
      </c>
      <c r="S30" s="1396" t="s">
        <v>3113</v>
      </c>
      <c r="U30" s="1396" t="s">
        <v>3111</v>
      </c>
      <c r="V30" s="1396" t="s">
        <v>3112</v>
      </c>
      <c r="W30" s="1396" t="s">
        <v>3113</v>
      </c>
      <c r="Y30" s="1396" t="s">
        <v>3111</v>
      </c>
      <c r="Z30" s="1396" t="s">
        <v>3112</v>
      </c>
      <c r="AA30" s="1396" t="s">
        <v>3113</v>
      </c>
    </row>
    <row r="31" spans="1:27">
      <c r="A31" s="1375">
        <v>15</v>
      </c>
      <c r="B31" s="1375" t="s">
        <v>3131</v>
      </c>
      <c r="C31" s="1378" t="s">
        <v>469</v>
      </c>
      <c r="D31" s="1410">
        <v>1000</v>
      </c>
      <c r="E31" s="1411">
        <v>0</v>
      </c>
      <c r="F31" s="1411">
        <v>0</v>
      </c>
      <c r="G31" s="1411">
        <v>0</v>
      </c>
      <c r="I31" s="1411">
        <v>3.25</v>
      </c>
      <c r="J31" s="1411">
        <v>2.75</v>
      </c>
      <c r="K31" s="1411">
        <v>2.5</v>
      </c>
      <c r="M31" s="1411">
        <v>1.49</v>
      </c>
      <c r="N31" s="1411">
        <v>1.37</v>
      </c>
      <c r="O31" s="1411">
        <v>1.31</v>
      </c>
      <c r="Q31" s="1411">
        <v>1.97</v>
      </c>
      <c r="R31" s="1411">
        <v>1.97</v>
      </c>
      <c r="S31" s="1411">
        <v>1.97</v>
      </c>
      <c r="U31" s="1411">
        <v>2.52</v>
      </c>
      <c r="V31" s="1411">
        <v>2.39</v>
      </c>
      <c r="W31" s="1411">
        <v>2.2599999999999998</v>
      </c>
      <c r="Y31" s="1411">
        <v>1.95</v>
      </c>
      <c r="Z31" s="1411">
        <v>1.95</v>
      </c>
      <c r="AA31" s="1411">
        <v>1.95</v>
      </c>
    </row>
    <row r="33" spans="2:27">
      <c r="B33" s="1412" t="s">
        <v>226</v>
      </c>
      <c r="C33" s="1407"/>
      <c r="D33" s="1391"/>
      <c r="E33" s="1413" t="s">
        <v>363</v>
      </c>
      <c r="F33" s="1413" t="s">
        <v>363</v>
      </c>
      <c r="G33" s="1413" t="s">
        <v>363</v>
      </c>
      <c r="I33" s="1413">
        <f>+I10+I22+I28+I31</f>
        <v>351.42</v>
      </c>
      <c r="J33" s="1413">
        <f>+J10+J22+J28+J31</f>
        <v>436.94</v>
      </c>
      <c r="K33" s="1413">
        <f>+K10+K22+K28+K31</f>
        <v>283.8</v>
      </c>
      <c r="M33" s="1413">
        <f>+M10+M22+M28+M31</f>
        <v>243.26</v>
      </c>
      <c r="N33" s="1413">
        <f>+N10+N22+N28+N31</f>
        <v>233.79000000000002</v>
      </c>
      <c r="O33" s="1413">
        <f>+O10+O22+O28+O31</f>
        <v>226.19</v>
      </c>
      <c r="Q33" s="1413">
        <f>+Q10+Q22+Q28+Q31</f>
        <v>212.21</v>
      </c>
      <c r="R33" s="1413">
        <f>+R10+R22+R28+R31</f>
        <v>212.21</v>
      </c>
      <c r="S33" s="1413">
        <f>+S10+S22+S28+S31</f>
        <v>212.21</v>
      </c>
      <c r="U33" s="1413">
        <f>+U10+U22+U28+U31</f>
        <v>259.33999999999997</v>
      </c>
      <c r="V33" s="1413">
        <f>+V10+V22+V28+V31</f>
        <v>233.92000000000002</v>
      </c>
      <c r="W33" s="1413">
        <f>+W10+W22+W28+W31</f>
        <v>186.39</v>
      </c>
      <c r="Y33" s="1413">
        <f>+Y10+Y22+Y28+Y31</f>
        <v>189.89000000000001</v>
      </c>
      <c r="Z33" s="1413">
        <f>+Z10+Z22+Z28+Z31</f>
        <v>189.89000000000001</v>
      </c>
      <c r="AA33" s="1413">
        <f>+AA10+AA22+AA28+AA31</f>
        <v>189.89000000000001</v>
      </c>
    </row>
    <row r="35" spans="2:27">
      <c r="F35" s="1414" t="s">
        <v>3132</v>
      </c>
      <c r="G35" s="1415"/>
      <c r="J35" s="1414" t="s">
        <v>3132</v>
      </c>
      <c r="K35" s="1415" t="s">
        <v>277</v>
      </c>
      <c r="N35" s="1414" t="s">
        <v>3132</v>
      </c>
      <c r="O35" s="1415" t="s">
        <v>277</v>
      </c>
      <c r="R35" s="1414" t="s">
        <v>3132</v>
      </c>
      <c r="S35" s="1415" t="s">
        <v>277</v>
      </c>
      <c r="V35" s="1414" t="s">
        <v>3133</v>
      </c>
      <c r="W35" s="1415" t="s">
        <v>277</v>
      </c>
      <c r="Z35" s="1414" t="s">
        <v>3132</v>
      </c>
      <c r="AA35" s="1415" t="s">
        <v>277</v>
      </c>
    </row>
    <row r="36" spans="2:27">
      <c r="F36" s="1414" t="s">
        <v>3134</v>
      </c>
      <c r="G36" s="1241"/>
      <c r="J36" s="1414" t="s">
        <v>3134</v>
      </c>
      <c r="K36" s="1241" t="s">
        <v>392</v>
      </c>
      <c r="N36" s="1414" t="s">
        <v>3134</v>
      </c>
      <c r="O36" s="1241" t="s">
        <v>392</v>
      </c>
      <c r="R36" s="1414" t="s">
        <v>3134</v>
      </c>
      <c r="S36" s="1241" t="s">
        <v>392</v>
      </c>
      <c r="V36" s="1414" t="s">
        <v>3134</v>
      </c>
      <c r="W36" s="1241" t="s">
        <v>392</v>
      </c>
      <c r="Z36" s="1414" t="s">
        <v>3134</v>
      </c>
      <c r="AA36" s="1241" t="s">
        <v>392</v>
      </c>
    </row>
    <row r="37" spans="2:27">
      <c r="F37" s="1414" t="s">
        <v>3135</v>
      </c>
      <c r="G37" s="1241"/>
      <c r="J37" s="1414" t="s">
        <v>3135</v>
      </c>
      <c r="K37" s="1241" t="s">
        <v>391</v>
      </c>
      <c r="N37" s="1414" t="s">
        <v>3135</v>
      </c>
      <c r="O37" s="1241" t="s">
        <v>391</v>
      </c>
      <c r="R37" s="1414" t="s">
        <v>3135</v>
      </c>
      <c r="S37" s="1241" t="s">
        <v>391</v>
      </c>
      <c r="V37" s="1414" t="s">
        <v>3135</v>
      </c>
      <c r="W37" s="1241" t="s">
        <v>391</v>
      </c>
      <c r="Z37" s="1414" t="s">
        <v>3135</v>
      </c>
      <c r="AA37" s="1241" t="s">
        <v>391</v>
      </c>
    </row>
    <row r="38" spans="2:27">
      <c r="F38" s="1414" t="s">
        <v>3136</v>
      </c>
      <c r="G38" s="1241"/>
      <c r="J38" s="1414" t="s">
        <v>3136</v>
      </c>
      <c r="K38" s="1241" t="s">
        <v>391</v>
      </c>
      <c r="N38" s="1414" t="s">
        <v>3136</v>
      </c>
      <c r="O38" s="1241" t="s">
        <v>392</v>
      </c>
      <c r="R38" s="1414" t="s">
        <v>3136</v>
      </c>
      <c r="S38" s="1241" t="s">
        <v>391</v>
      </c>
      <c r="V38" s="1414" t="s">
        <v>3136</v>
      </c>
      <c r="W38" s="1241" t="s">
        <v>391</v>
      </c>
      <c r="Z38" s="1414" t="s">
        <v>3136</v>
      </c>
      <c r="AA38" s="1241" t="s">
        <v>392</v>
      </c>
    </row>
    <row r="39" spans="2:27">
      <c r="F39" s="1414" t="s">
        <v>1930</v>
      </c>
      <c r="G39" s="1415"/>
      <c r="J39" s="1414" t="s">
        <v>1930</v>
      </c>
      <c r="K39" s="1415" t="s">
        <v>3137</v>
      </c>
      <c r="N39" s="1414" t="s">
        <v>1930</v>
      </c>
      <c r="O39" s="1415" t="s">
        <v>1931</v>
      </c>
      <c r="R39" s="1414" t="s">
        <v>1930</v>
      </c>
      <c r="S39" s="1415" t="s">
        <v>3138</v>
      </c>
      <c r="V39" s="1414" t="s">
        <v>1930</v>
      </c>
      <c r="W39" s="1415" t="s">
        <v>3139</v>
      </c>
      <c r="Z39" s="1414" t="s">
        <v>1930</v>
      </c>
      <c r="AA39" s="1415" t="s">
        <v>277</v>
      </c>
    </row>
  </sheetData>
  <mergeCells count="8">
    <mergeCell ref="Y6:AA6"/>
    <mergeCell ref="I2:S3"/>
    <mergeCell ref="A1:D1"/>
    <mergeCell ref="E6:G6"/>
    <mergeCell ref="I6:K6"/>
    <mergeCell ref="M6:O6"/>
    <mergeCell ref="Q6:S6"/>
    <mergeCell ref="U6:W6"/>
  </mergeCells>
  <pageMargins left="0.7" right="0.7" top="0.75" bottom="0.75" header="0.3" footer="0.3"/>
  <pageSetup paperSize="3" scale="93" orientation="landscape" r:id="rId1"/>
  <drawing r:id="rId2"/>
</worksheet>
</file>

<file path=xl/worksheets/sheet44.xml><?xml version="1.0" encoding="utf-8"?>
<worksheet xmlns="http://schemas.openxmlformats.org/spreadsheetml/2006/main" xmlns:r="http://schemas.openxmlformats.org/officeDocument/2006/relationships">
  <dimension ref="A1:I45"/>
  <sheetViews>
    <sheetView workbookViewId="0">
      <selection sqref="A1:G1"/>
    </sheetView>
  </sheetViews>
  <sheetFormatPr defaultRowHeight="12.75"/>
  <cols>
    <col min="1" max="1" width="3.28515625" customWidth="1"/>
    <col min="2" max="2" width="8.7109375" customWidth="1"/>
    <col min="3" max="3" width="3.5703125" customWidth="1"/>
    <col min="4" max="4" width="51.140625" customWidth="1"/>
    <col min="5" max="5" width="9.28515625" bestFit="1" customWidth="1"/>
    <col min="6" max="6" width="11.5703125" customWidth="1"/>
  </cols>
  <sheetData>
    <row r="1" spans="1:9" ht="15">
      <c r="A1" s="3351" t="s">
        <v>1108</v>
      </c>
      <c r="B1" s="3351"/>
      <c r="C1" s="3351"/>
      <c r="D1" s="3351"/>
      <c r="E1" s="3351"/>
      <c r="F1" s="3351"/>
      <c r="G1" s="3351"/>
    </row>
    <row r="2" spans="1:9" ht="15">
      <c r="A2" s="3351" t="s">
        <v>4552</v>
      </c>
      <c r="B2" s="3351"/>
      <c r="C2" s="3351"/>
      <c r="D2" s="3351"/>
      <c r="E2" s="3351"/>
      <c r="F2" s="3351"/>
      <c r="G2" s="3351"/>
    </row>
    <row r="3" spans="1:9">
      <c r="A3" s="2811"/>
      <c r="B3" s="2811"/>
      <c r="C3" s="2811"/>
      <c r="D3" s="2811"/>
      <c r="E3" s="2811"/>
      <c r="F3" s="2811"/>
    </row>
    <row r="4" spans="1:9" ht="15">
      <c r="E4" s="3352" t="s">
        <v>4553</v>
      </c>
      <c r="F4" s="3352"/>
    </row>
    <row r="5" spans="1:9" ht="15.75" customHeight="1">
      <c r="A5" s="3353" t="s">
        <v>258</v>
      </c>
      <c r="B5" s="3354" t="s">
        <v>414</v>
      </c>
      <c r="C5" s="3354" t="s">
        <v>246</v>
      </c>
      <c r="D5" s="3357" t="s">
        <v>300</v>
      </c>
      <c r="E5" s="3357" t="s">
        <v>1275</v>
      </c>
      <c r="F5" s="3357" t="s">
        <v>4554</v>
      </c>
    </row>
    <row r="6" spans="1:9" ht="15" customHeight="1">
      <c r="A6" s="3353"/>
      <c r="B6" s="3355"/>
      <c r="C6" s="3355"/>
      <c r="D6" s="3358"/>
      <c r="E6" s="3358"/>
      <c r="F6" s="3358" t="s">
        <v>4555</v>
      </c>
    </row>
    <row r="7" spans="1:9">
      <c r="A7" s="3353"/>
      <c r="B7" s="3356"/>
      <c r="C7" s="3356"/>
      <c r="D7" s="3359"/>
      <c r="E7" s="3359"/>
      <c r="F7" s="3359" t="s">
        <v>315</v>
      </c>
    </row>
    <row r="8" spans="1:9">
      <c r="A8" s="3346" t="s">
        <v>4556</v>
      </c>
      <c r="B8" s="3347"/>
      <c r="C8" s="3347"/>
      <c r="D8" s="3347"/>
      <c r="E8" s="3347"/>
      <c r="F8" s="3347"/>
    </row>
    <row r="9" spans="1:9">
      <c r="A9" s="3348" t="s">
        <v>4557</v>
      </c>
      <c r="B9" s="3349"/>
      <c r="C9" s="3349"/>
      <c r="D9" s="3349"/>
      <c r="E9" s="3349"/>
      <c r="F9" s="3350"/>
    </row>
    <row r="10" spans="1:9" ht="24">
      <c r="A10" s="2148">
        <v>1</v>
      </c>
      <c r="B10" s="2149">
        <v>29740</v>
      </c>
      <c r="C10" s="1892" t="s">
        <v>1773</v>
      </c>
      <c r="D10" s="2148" t="s">
        <v>4558</v>
      </c>
      <c r="E10" s="2150">
        <v>0.4</v>
      </c>
      <c r="F10" s="2151">
        <f>(E10*B10)</f>
        <v>11896</v>
      </c>
      <c r="I10" s="2152"/>
    </row>
    <row r="11" spans="1:9" ht="34.5" customHeight="1">
      <c r="A11" s="2148">
        <v>2</v>
      </c>
      <c r="B11" s="2149">
        <v>1000</v>
      </c>
      <c r="C11" s="1892" t="s">
        <v>1773</v>
      </c>
      <c r="D11" s="2148" t="s">
        <v>4559</v>
      </c>
      <c r="E11" s="2153">
        <v>0.4</v>
      </c>
      <c r="F11" s="2154">
        <f t="shared" ref="F11:F19" si="0">(E11*B11)</f>
        <v>400</v>
      </c>
    </row>
    <row r="12" spans="1:9" ht="34.5" customHeight="1" thickBot="1">
      <c r="A12" s="2155">
        <v>3</v>
      </c>
      <c r="B12" s="2156">
        <v>2000</v>
      </c>
      <c r="C12" s="1017" t="s">
        <v>1773</v>
      </c>
      <c r="D12" s="2155" t="s">
        <v>4560</v>
      </c>
      <c r="E12" s="2157">
        <v>1</v>
      </c>
      <c r="F12" s="2158">
        <f t="shared" si="0"/>
        <v>2000</v>
      </c>
    </row>
    <row r="13" spans="1:9" ht="18" customHeight="1" thickTop="1">
      <c r="A13" s="2159"/>
      <c r="B13" s="2160"/>
      <c r="C13" s="2160"/>
      <c r="D13" s="2160"/>
      <c r="E13" s="2161" t="s">
        <v>4561</v>
      </c>
      <c r="F13" s="2162">
        <f>SUM(F10:F12)</f>
        <v>14296</v>
      </c>
    </row>
    <row r="14" spans="1:9" ht="16.5" customHeight="1">
      <c r="A14" s="2163" t="s">
        <v>4562</v>
      </c>
      <c r="B14" s="2164"/>
      <c r="C14" s="2164"/>
      <c r="D14" s="2164"/>
      <c r="E14" s="2165"/>
      <c r="F14" s="2166"/>
    </row>
    <row r="15" spans="1:9" ht="32.25" customHeight="1">
      <c r="A15" s="2148">
        <v>4</v>
      </c>
      <c r="B15" s="2149">
        <v>1107</v>
      </c>
      <c r="C15" s="1892" t="s">
        <v>1773</v>
      </c>
      <c r="D15" s="2148" t="s">
        <v>4563</v>
      </c>
      <c r="E15" s="2153">
        <v>11</v>
      </c>
      <c r="F15" s="2154">
        <f t="shared" si="0"/>
        <v>12177</v>
      </c>
    </row>
    <row r="16" spans="1:9" ht="20.25" customHeight="1">
      <c r="A16" s="2148">
        <f>+A15+1</f>
        <v>5</v>
      </c>
      <c r="B16" s="2149">
        <v>468</v>
      </c>
      <c r="C16" s="1892"/>
      <c r="D16" s="2148" t="s">
        <v>4564</v>
      </c>
      <c r="E16" s="2153">
        <v>11</v>
      </c>
      <c r="F16" s="2154">
        <f t="shared" si="0"/>
        <v>5148</v>
      </c>
    </row>
    <row r="17" spans="1:6" ht="24">
      <c r="A17" s="2148">
        <f>+A16+1</f>
        <v>6</v>
      </c>
      <c r="B17" s="2149">
        <v>880</v>
      </c>
      <c r="C17" s="1892" t="s">
        <v>1773</v>
      </c>
      <c r="D17" s="2148" t="s">
        <v>4565</v>
      </c>
      <c r="E17" s="2153">
        <v>13</v>
      </c>
      <c r="F17" s="2154">
        <f t="shared" si="0"/>
        <v>11440</v>
      </c>
    </row>
    <row r="18" spans="1:6" ht="36" customHeight="1">
      <c r="A18" s="2148">
        <f>+A17+1</f>
        <v>7</v>
      </c>
      <c r="B18" s="2149">
        <v>32</v>
      </c>
      <c r="C18" s="2167" t="s">
        <v>469</v>
      </c>
      <c r="D18" s="2148" t="s">
        <v>4566</v>
      </c>
      <c r="E18" s="2153">
        <v>500</v>
      </c>
      <c r="F18" s="2154">
        <f t="shared" si="0"/>
        <v>16000</v>
      </c>
    </row>
    <row r="19" spans="1:6" ht="39" customHeight="1" thickBot="1">
      <c r="A19" s="2155">
        <f>+A18+1</f>
        <v>8</v>
      </c>
      <c r="B19" s="2156">
        <v>1695</v>
      </c>
      <c r="C19" s="1017" t="s">
        <v>1773</v>
      </c>
      <c r="D19" s="2155" t="s">
        <v>4567</v>
      </c>
      <c r="E19" s="2157">
        <v>11</v>
      </c>
      <c r="F19" s="2158">
        <f t="shared" si="0"/>
        <v>18645</v>
      </c>
    </row>
    <row r="20" spans="1:6" ht="13.5" thickTop="1">
      <c r="A20" s="2168"/>
      <c r="B20" s="1896"/>
      <c r="C20" s="1896"/>
      <c r="D20" s="2168"/>
      <c r="E20" s="2056" t="s">
        <v>4568</v>
      </c>
      <c r="F20" s="2169">
        <f>SUM(F15:F19)</f>
        <v>63410</v>
      </c>
    </row>
    <row r="21" spans="1:6" ht="13.5" thickBot="1">
      <c r="A21" s="2168"/>
      <c r="B21" s="1896"/>
      <c r="C21" s="1896"/>
      <c r="D21" s="2168"/>
      <c r="E21" s="2170" t="s">
        <v>226</v>
      </c>
      <c r="F21" s="2171">
        <f>+F13+F20</f>
        <v>77706</v>
      </c>
    </row>
    <row r="22" spans="1:6" ht="14.25" customHeight="1" thickTop="1"/>
    <row r="23" spans="1:6" ht="12.75" customHeight="1">
      <c r="D23" s="2172" t="s">
        <v>4569</v>
      </c>
    </row>
    <row r="24" spans="1:6">
      <c r="D24" s="2173" t="s">
        <v>4570</v>
      </c>
      <c r="E24" s="2173" t="s">
        <v>254</v>
      </c>
      <c r="F24" s="2173"/>
    </row>
    <row r="25" spans="1:6">
      <c r="D25" s="2173" t="s">
        <v>4571</v>
      </c>
      <c r="E25" s="2173" t="s">
        <v>519</v>
      </c>
      <c r="F25" s="2173"/>
    </row>
    <row r="26" spans="1:6">
      <c r="D26" s="2173" t="s">
        <v>4572</v>
      </c>
      <c r="E26" s="2173" t="s">
        <v>4573</v>
      </c>
      <c r="F26" s="2173"/>
    </row>
    <row r="27" spans="1:6">
      <c r="D27" s="2173" t="s">
        <v>4574</v>
      </c>
      <c r="E27" s="2173" t="s">
        <v>4575</v>
      </c>
      <c r="F27" s="2173"/>
    </row>
    <row r="28" spans="1:6">
      <c r="D28" s="2173" t="s">
        <v>4576</v>
      </c>
      <c r="E28" s="2173" t="s">
        <v>247</v>
      </c>
      <c r="F28" s="2173"/>
    </row>
    <row r="29" spans="1:6">
      <c r="D29" s="2173" t="s">
        <v>4577</v>
      </c>
      <c r="E29" s="2173" t="s">
        <v>4573</v>
      </c>
      <c r="F29" s="2173"/>
    </row>
    <row r="30" spans="1:6" ht="20.100000000000001" customHeight="1">
      <c r="D30" s="327"/>
    </row>
    <row r="31" spans="1:6">
      <c r="D31" s="327"/>
    </row>
    <row r="32" spans="1:6">
      <c r="D32" s="327"/>
    </row>
    <row r="33" spans="4:5">
      <c r="D33" s="2174"/>
    </row>
    <row r="34" spans="4:5">
      <c r="D34" s="2175"/>
    </row>
    <row r="35" spans="4:5">
      <c r="D35" s="2174"/>
    </row>
    <row r="36" spans="4:5">
      <c r="D36" s="2175"/>
    </row>
    <row r="37" spans="4:5">
      <c r="D37" s="2174"/>
      <c r="E37" s="2175"/>
    </row>
    <row r="38" spans="4:5">
      <c r="D38" s="2175"/>
    </row>
    <row r="39" spans="4:5">
      <c r="D39" s="2174"/>
    </row>
    <row r="40" spans="4:5">
      <c r="D40" s="327"/>
    </row>
    <row r="41" spans="4:5">
      <c r="D41" s="2176"/>
    </row>
    <row r="42" spans="4:5">
      <c r="D42" s="327"/>
    </row>
    <row r="43" spans="4:5">
      <c r="D43" s="2174"/>
    </row>
    <row r="44" spans="4:5">
      <c r="D44" s="2175"/>
    </row>
    <row r="45" spans="4:5">
      <c r="D45" s="2174"/>
    </row>
  </sheetData>
  <mergeCells count="12">
    <mergeCell ref="A8:F8"/>
    <mergeCell ref="A9:F9"/>
    <mergeCell ref="A1:G1"/>
    <mergeCell ref="A2:G2"/>
    <mergeCell ref="A3:F3"/>
    <mergeCell ref="E4:F4"/>
    <mergeCell ref="A5:A7"/>
    <mergeCell ref="B5:B7"/>
    <mergeCell ref="C5:C7"/>
    <mergeCell ref="D5:D7"/>
    <mergeCell ref="E5:E7"/>
    <mergeCell ref="F5:F7"/>
  </mergeCells>
  <pageMargins left="0.7" right="0.7" top="0.75" bottom="0.75" header="0.3" footer="0.3"/>
  <pageSetup orientation="portrait" r:id="rId1"/>
</worksheet>
</file>

<file path=xl/worksheets/sheet45.xml><?xml version="1.0" encoding="utf-8"?>
<worksheet xmlns="http://schemas.openxmlformats.org/spreadsheetml/2006/main" xmlns:r="http://schemas.openxmlformats.org/officeDocument/2006/relationships">
  <sheetPr>
    <tabColor rgb="FF92D050"/>
  </sheetPr>
  <dimension ref="A1:I30"/>
  <sheetViews>
    <sheetView workbookViewId="0">
      <selection sqref="A1:I1"/>
    </sheetView>
  </sheetViews>
  <sheetFormatPr defaultRowHeight="12.75"/>
  <sheetData>
    <row r="1" spans="1:9">
      <c r="A1" s="3360" t="s">
        <v>1108</v>
      </c>
      <c r="B1" s="3360"/>
      <c r="C1" s="3360"/>
      <c r="D1" s="3360"/>
      <c r="E1" s="3360"/>
      <c r="F1" s="3360"/>
      <c r="G1" s="3360"/>
      <c r="H1" s="3360"/>
      <c r="I1" s="3360"/>
    </row>
    <row r="2" spans="1:9">
      <c r="A2" s="3361" t="s">
        <v>1908</v>
      </c>
      <c r="B2" s="3361"/>
      <c r="C2" s="3361"/>
      <c r="D2" s="3361"/>
      <c r="E2" s="3361"/>
      <c r="F2" s="3361"/>
      <c r="G2" s="3361"/>
      <c r="H2" s="3361"/>
      <c r="I2" s="3361"/>
    </row>
    <row r="3" spans="1:9">
      <c r="A3" s="426"/>
      <c r="B3" s="426"/>
      <c r="C3" s="426"/>
      <c r="D3" s="426"/>
      <c r="E3" s="426"/>
      <c r="F3" s="426"/>
      <c r="G3" s="426"/>
      <c r="H3" s="426"/>
      <c r="I3" s="426"/>
    </row>
    <row r="4" spans="1:9">
      <c r="A4" s="426"/>
      <c r="B4" s="426"/>
      <c r="C4" s="426"/>
      <c r="D4" s="426"/>
      <c r="E4" s="426"/>
      <c r="F4" s="426"/>
      <c r="G4" s="426"/>
      <c r="H4" s="426"/>
      <c r="I4" s="426"/>
    </row>
    <row r="5" spans="1:9">
      <c r="A5" s="3362" t="s">
        <v>1909</v>
      </c>
      <c r="B5" s="3363"/>
      <c r="C5" s="3363"/>
      <c r="D5" s="3363"/>
      <c r="E5" s="3363"/>
      <c r="F5" s="3363"/>
      <c r="G5" s="3363"/>
      <c r="H5" s="3363"/>
      <c r="I5" s="3364"/>
    </row>
    <row r="6" spans="1:9" ht="13.5" thickBot="1">
      <c r="A6" s="663" t="s">
        <v>1910</v>
      </c>
      <c r="B6" s="624"/>
      <c r="C6" s="624"/>
      <c r="D6" s="624"/>
      <c r="E6" s="624"/>
      <c r="F6" s="624"/>
      <c r="G6" s="624"/>
      <c r="H6" s="624"/>
      <c r="I6" s="624"/>
    </row>
    <row r="7" spans="1:9" ht="13.5" thickTop="1">
      <c r="A7" s="3365" t="s">
        <v>1911</v>
      </c>
      <c r="B7" s="3366"/>
      <c r="C7" s="3366" t="s">
        <v>1912</v>
      </c>
      <c r="D7" s="3366"/>
      <c r="E7" s="3367" t="s">
        <v>1913</v>
      </c>
      <c r="F7" s="3367"/>
      <c r="G7" s="3367" t="s">
        <v>1914</v>
      </c>
      <c r="H7" s="3367" t="s">
        <v>1915</v>
      </c>
      <c r="I7" s="3369" t="s">
        <v>1916</v>
      </c>
    </row>
    <row r="8" spans="1:9" ht="36">
      <c r="A8" s="664" t="s">
        <v>1917</v>
      </c>
      <c r="B8" s="665" t="s">
        <v>257</v>
      </c>
      <c r="C8" s="666" t="s">
        <v>1917</v>
      </c>
      <c r="D8" s="665" t="s">
        <v>257</v>
      </c>
      <c r="E8" s="666" t="s">
        <v>1917</v>
      </c>
      <c r="F8" s="665" t="s">
        <v>257</v>
      </c>
      <c r="G8" s="3368"/>
      <c r="H8" s="3368"/>
      <c r="I8" s="3370"/>
    </row>
    <row r="9" spans="1:9" ht="13.5" thickBot="1">
      <c r="A9" s="667">
        <v>65</v>
      </c>
      <c r="B9" s="668" t="s">
        <v>1918</v>
      </c>
      <c r="C9" s="669">
        <v>97.5</v>
      </c>
      <c r="D9" s="668" t="s">
        <v>1918</v>
      </c>
      <c r="E9" s="669">
        <v>112.5</v>
      </c>
      <c r="F9" s="668" t="s">
        <v>1918</v>
      </c>
      <c r="G9" s="670">
        <v>65</v>
      </c>
      <c r="H9" s="671">
        <v>0.25</v>
      </c>
      <c r="I9" s="672" t="s">
        <v>1918</v>
      </c>
    </row>
    <row r="10" spans="1:9" ht="13.5" thickTop="1">
      <c r="A10" s="624"/>
      <c r="B10" s="624"/>
      <c r="C10" s="624"/>
      <c r="D10" s="624"/>
      <c r="E10" s="624"/>
      <c r="F10" s="624"/>
      <c r="G10" s="624"/>
      <c r="H10" s="624"/>
      <c r="I10" s="624"/>
    </row>
    <row r="11" spans="1:9" ht="13.5" thickBot="1">
      <c r="A11" s="663" t="s">
        <v>1919</v>
      </c>
      <c r="B11" s="624"/>
      <c r="C11" s="624"/>
      <c r="D11" s="624"/>
      <c r="E11" s="624"/>
      <c r="F11" s="624"/>
      <c r="G11" s="624"/>
      <c r="H11" s="624"/>
      <c r="I11" s="624"/>
    </row>
    <row r="12" spans="1:9" ht="13.5" thickTop="1">
      <c r="A12" s="3365" t="s">
        <v>1911</v>
      </c>
      <c r="B12" s="3366"/>
      <c r="C12" s="3366" t="s">
        <v>1912</v>
      </c>
      <c r="D12" s="3366"/>
      <c r="E12" s="3367" t="s">
        <v>1913</v>
      </c>
      <c r="F12" s="3367"/>
      <c r="G12" s="3367" t="s">
        <v>1914</v>
      </c>
      <c r="H12" s="3367" t="s">
        <v>1915</v>
      </c>
      <c r="I12" s="3369" t="s">
        <v>1916</v>
      </c>
    </row>
    <row r="13" spans="1:9" ht="36">
      <c r="A13" s="664" t="s">
        <v>1917</v>
      </c>
      <c r="B13" s="665" t="s">
        <v>257</v>
      </c>
      <c r="C13" s="666" t="s">
        <v>1917</v>
      </c>
      <c r="D13" s="665" t="s">
        <v>257</v>
      </c>
      <c r="E13" s="666" t="s">
        <v>1917</v>
      </c>
      <c r="F13" s="665" t="s">
        <v>257</v>
      </c>
      <c r="G13" s="3368"/>
      <c r="H13" s="3368"/>
      <c r="I13" s="3370"/>
    </row>
    <row r="14" spans="1:9" ht="13.5" thickBot="1">
      <c r="A14" s="667">
        <v>65</v>
      </c>
      <c r="B14" s="668" t="s">
        <v>1918</v>
      </c>
      <c r="C14" s="669">
        <v>97.5</v>
      </c>
      <c r="D14" s="668" t="s">
        <v>1918</v>
      </c>
      <c r="E14" s="669">
        <v>112.5</v>
      </c>
      <c r="F14" s="668" t="s">
        <v>1918</v>
      </c>
      <c r="G14" s="670">
        <v>65</v>
      </c>
      <c r="H14" s="671">
        <v>0.25</v>
      </c>
      <c r="I14" s="672" t="s">
        <v>1918</v>
      </c>
    </row>
    <row r="15" spans="1:9" ht="13.5" thickTop="1">
      <c r="A15" s="624"/>
      <c r="B15" s="624"/>
      <c r="C15" s="624"/>
      <c r="D15" s="624"/>
      <c r="E15" s="624"/>
      <c r="F15" s="624"/>
      <c r="G15" s="624"/>
      <c r="H15" s="624"/>
      <c r="I15" s="624"/>
    </row>
    <row r="16" spans="1:9">
      <c r="A16" s="663" t="s">
        <v>1920</v>
      </c>
      <c r="B16" s="624"/>
      <c r="C16" s="624"/>
      <c r="D16" s="624"/>
      <c r="E16" s="624"/>
      <c r="F16" s="624"/>
      <c r="G16" s="624"/>
      <c r="H16" s="624"/>
      <c r="I16" s="624"/>
    </row>
    <row r="17" spans="1:9">
      <c r="A17" s="500" t="s">
        <v>1921</v>
      </c>
      <c r="B17" s="624"/>
      <c r="C17" s="624"/>
      <c r="D17" s="624"/>
      <c r="E17" s="624"/>
      <c r="F17" s="624"/>
      <c r="G17" s="624"/>
      <c r="H17" s="673">
        <v>2</v>
      </c>
      <c r="I17" s="624"/>
    </row>
    <row r="18" spans="1:9">
      <c r="A18" s="624"/>
      <c r="B18" s="624"/>
      <c r="C18" s="624"/>
      <c r="D18" s="624"/>
      <c r="E18" s="624"/>
      <c r="F18" s="624"/>
      <c r="G18" s="624"/>
      <c r="H18" s="674"/>
      <c r="I18" s="624"/>
    </row>
    <row r="19" spans="1:9">
      <c r="A19" s="500" t="s">
        <v>1922</v>
      </c>
      <c r="B19" s="624"/>
      <c r="C19" s="624"/>
      <c r="D19" s="624"/>
      <c r="E19" s="624"/>
      <c r="F19" s="624"/>
      <c r="G19" s="624"/>
      <c r="H19" s="673">
        <v>0</v>
      </c>
      <c r="I19" s="624"/>
    </row>
    <row r="20" spans="1:9">
      <c r="A20" s="624"/>
      <c r="B20" s="624"/>
      <c r="C20" s="624"/>
      <c r="D20" s="624"/>
      <c r="E20" s="624"/>
      <c r="F20" s="624"/>
      <c r="G20" s="624"/>
      <c r="H20" s="624"/>
      <c r="I20" s="624"/>
    </row>
    <row r="21" spans="1:9">
      <c r="A21" s="675" t="s">
        <v>1923</v>
      </c>
      <c r="B21" s="624"/>
      <c r="C21" s="624"/>
      <c r="D21" s="624"/>
      <c r="E21" s="624"/>
      <c r="F21" s="624"/>
      <c r="G21" s="624"/>
      <c r="H21" s="624"/>
      <c r="I21" s="624"/>
    </row>
    <row r="22" spans="1:9">
      <c r="A22" s="676" t="s">
        <v>1245</v>
      </c>
      <c r="B22" s="676"/>
      <c r="C22" s="677" t="s">
        <v>349</v>
      </c>
      <c r="D22" s="678" t="s">
        <v>307</v>
      </c>
      <c r="E22" s="624"/>
      <c r="F22" s="624"/>
      <c r="G22" s="624"/>
      <c r="H22" s="624"/>
      <c r="I22" s="624"/>
    </row>
    <row r="23" spans="1:9">
      <c r="A23" s="676" t="s">
        <v>1246</v>
      </c>
      <c r="B23" s="676"/>
      <c r="C23" s="677" t="s">
        <v>349</v>
      </c>
      <c r="D23" s="678" t="s">
        <v>307</v>
      </c>
      <c r="E23" s="675" t="s">
        <v>1924</v>
      </c>
      <c r="F23" s="426"/>
      <c r="G23" s="426"/>
      <c r="H23" s="426"/>
      <c r="I23" s="426"/>
    </row>
    <row r="24" spans="1:9">
      <c r="A24" s="676" t="s">
        <v>321</v>
      </c>
      <c r="B24" s="676"/>
      <c r="C24" s="677" t="s">
        <v>349</v>
      </c>
      <c r="D24" s="678" t="s">
        <v>307</v>
      </c>
      <c r="E24" s="426"/>
      <c r="F24" s="426"/>
      <c r="G24" s="426"/>
      <c r="H24" s="426"/>
      <c r="I24" s="426"/>
    </row>
    <row r="25" spans="1:9">
      <c r="A25" s="676" t="s">
        <v>1247</v>
      </c>
      <c r="B25" s="676"/>
      <c r="C25" s="677" t="s">
        <v>1248</v>
      </c>
      <c r="D25" s="678" t="s">
        <v>307</v>
      </c>
      <c r="E25" s="426"/>
      <c r="F25" s="426"/>
      <c r="G25" s="426"/>
      <c r="H25" s="426"/>
      <c r="I25" s="426"/>
    </row>
    <row r="26" spans="1:9">
      <c r="A26" s="676" t="s">
        <v>1249</v>
      </c>
      <c r="B26" s="676"/>
      <c r="C26" s="677" t="s">
        <v>349</v>
      </c>
      <c r="D26" s="678" t="s">
        <v>307</v>
      </c>
      <c r="E26" s="426"/>
      <c r="F26" s="426"/>
      <c r="G26" s="426"/>
      <c r="H26" s="426"/>
      <c r="I26" s="426"/>
    </row>
    <row r="27" spans="1:9">
      <c r="A27" s="676" t="s">
        <v>1250</v>
      </c>
      <c r="B27" s="676"/>
      <c r="C27" s="677" t="s">
        <v>349</v>
      </c>
      <c r="D27" s="678" t="s">
        <v>307</v>
      </c>
      <c r="E27" s="426"/>
      <c r="F27" s="426"/>
      <c r="G27" s="426"/>
      <c r="H27" s="426"/>
      <c r="I27" s="426"/>
    </row>
    <row r="28" spans="1:9">
      <c r="A28" s="676" t="s">
        <v>1251</v>
      </c>
      <c r="B28" s="676"/>
      <c r="C28" s="677" t="s">
        <v>349</v>
      </c>
      <c r="D28" s="678" t="s">
        <v>307</v>
      </c>
      <c r="E28" s="426"/>
      <c r="F28" s="426"/>
      <c r="G28" s="426"/>
      <c r="H28" s="426"/>
      <c r="I28" s="426"/>
    </row>
    <row r="29" spans="1:9" ht="24">
      <c r="A29" s="679" t="s">
        <v>1925</v>
      </c>
      <c r="B29" s="679"/>
      <c r="C29" s="680" t="s">
        <v>349</v>
      </c>
      <c r="D29" s="681" t="s">
        <v>307</v>
      </c>
      <c r="E29" s="426"/>
      <c r="F29" s="426"/>
      <c r="G29" s="426"/>
      <c r="H29" s="426"/>
      <c r="I29" s="426"/>
    </row>
    <row r="30" spans="1:9">
      <c r="A30" s="426"/>
      <c r="B30" s="426"/>
      <c r="C30" s="426"/>
      <c r="D30" s="426"/>
      <c r="E30" s="426"/>
      <c r="F30" s="426"/>
      <c r="G30" s="426"/>
      <c r="H30" s="426"/>
      <c r="I30" s="426"/>
    </row>
  </sheetData>
  <sheetProtection sheet="1" objects="1" scenarios="1"/>
  <mergeCells count="15">
    <mergeCell ref="I12:I13"/>
    <mergeCell ref="A12:B12"/>
    <mergeCell ref="C12:D12"/>
    <mergeCell ref="E12:F12"/>
    <mergeCell ref="G12:G13"/>
    <mergeCell ref="H12:H13"/>
    <mergeCell ref="A1:I1"/>
    <mergeCell ref="A2:I2"/>
    <mergeCell ref="A5:I5"/>
    <mergeCell ref="A7:B7"/>
    <mergeCell ref="C7:D7"/>
    <mergeCell ref="E7:F7"/>
    <mergeCell ref="G7:G8"/>
    <mergeCell ref="H7:H8"/>
    <mergeCell ref="I7:I8"/>
  </mergeCells>
  <pageMargins left="0.7" right="0.7" top="0.75" bottom="0.75" header="0.3" footer="0.3"/>
  <pageSetup orientation="portrait" r:id="rId1"/>
  <drawing r:id="rId2"/>
</worksheet>
</file>

<file path=xl/worksheets/sheet46.xml><?xml version="1.0" encoding="utf-8"?>
<worksheet xmlns="http://schemas.openxmlformats.org/spreadsheetml/2006/main" xmlns:r="http://schemas.openxmlformats.org/officeDocument/2006/relationships">
  <dimension ref="A1:I517"/>
  <sheetViews>
    <sheetView workbookViewId="0">
      <selection activeCell="H29" sqref="H29"/>
    </sheetView>
  </sheetViews>
  <sheetFormatPr defaultRowHeight="12.75"/>
  <cols>
    <col min="1" max="1" width="4.7109375" style="214" customWidth="1"/>
    <col min="2" max="2" width="42.28515625" customWidth="1"/>
    <col min="3" max="3" width="4.85546875" style="64" customWidth="1"/>
    <col min="4" max="4" width="10.28515625" style="215" customWidth="1"/>
    <col min="5" max="5" width="11.5703125" style="215" customWidth="1"/>
    <col min="6" max="6" width="9.42578125" hidden="1" customWidth="1"/>
    <col min="7" max="7" width="9.85546875" style="215" customWidth="1"/>
  </cols>
  <sheetData>
    <row r="1" spans="1:8">
      <c r="B1" s="217" t="s">
        <v>514</v>
      </c>
      <c r="D1" s="218"/>
      <c r="E1" s="218"/>
      <c r="G1" s="218"/>
    </row>
    <row r="2" spans="1:8">
      <c r="B2" s="217" t="s">
        <v>515</v>
      </c>
      <c r="D2" s="218"/>
      <c r="E2" s="218"/>
      <c r="G2" s="218"/>
    </row>
    <row r="3" spans="1:8">
      <c r="B3" s="217"/>
      <c r="D3" s="218"/>
      <c r="E3" s="218"/>
      <c r="G3" s="218"/>
    </row>
    <row r="4" spans="1:8">
      <c r="B4" s="2" t="s">
        <v>516</v>
      </c>
      <c r="D4" s="215" t="s">
        <v>517</v>
      </c>
      <c r="E4" s="215" t="s">
        <v>518</v>
      </c>
      <c r="F4" s="219"/>
      <c r="G4" s="215" t="s">
        <v>519</v>
      </c>
    </row>
    <row r="5" spans="1:8">
      <c r="A5" s="220" t="s">
        <v>298</v>
      </c>
      <c r="B5" s="221" t="s">
        <v>520</v>
      </c>
      <c r="C5" s="222" t="s">
        <v>521</v>
      </c>
      <c r="D5" s="223" t="s">
        <v>522</v>
      </c>
      <c r="E5" s="223" t="s">
        <v>523</v>
      </c>
      <c r="G5" s="223" t="s">
        <v>524</v>
      </c>
    </row>
    <row r="6" spans="1:8">
      <c r="A6" s="214" t="s">
        <v>525</v>
      </c>
      <c r="B6" s="224" t="s">
        <v>526</v>
      </c>
      <c r="C6" s="222" t="s">
        <v>299</v>
      </c>
      <c r="D6" s="223" t="s">
        <v>527</v>
      </c>
      <c r="E6" s="223" t="s">
        <v>528</v>
      </c>
      <c r="G6" s="223" t="s">
        <v>529</v>
      </c>
    </row>
    <row r="7" spans="1:8">
      <c r="B7" s="225" t="s">
        <v>530</v>
      </c>
      <c r="C7" s="226"/>
      <c r="D7" s="227"/>
      <c r="E7" s="228"/>
      <c r="F7" s="20"/>
      <c r="G7" s="228"/>
    </row>
    <row r="8" spans="1:8" ht="17.25">
      <c r="A8" s="229">
        <v>1</v>
      </c>
      <c r="B8" s="230" t="s">
        <v>531</v>
      </c>
      <c r="C8" s="231">
        <v>50</v>
      </c>
      <c r="D8" s="232">
        <v>24.31</v>
      </c>
      <c r="E8" s="232">
        <v>22.42</v>
      </c>
      <c r="F8" s="15"/>
      <c r="G8" s="232">
        <v>21.46</v>
      </c>
      <c r="H8" s="20"/>
    </row>
    <row r="9" spans="1:8" ht="17.25">
      <c r="A9" s="229">
        <v>2</v>
      </c>
      <c r="B9" s="230" t="s">
        <v>532</v>
      </c>
      <c r="C9" s="231">
        <v>100</v>
      </c>
      <c r="D9" s="232">
        <v>25.92</v>
      </c>
      <c r="E9" s="232">
        <v>25.1</v>
      </c>
      <c r="F9" s="15"/>
      <c r="G9" s="232">
        <v>24.02</v>
      </c>
      <c r="H9" s="20"/>
    </row>
    <row r="10" spans="1:8">
      <c r="A10" s="229">
        <f>3</f>
        <v>3</v>
      </c>
      <c r="B10" s="230" t="s">
        <v>533</v>
      </c>
      <c r="C10" s="231">
        <v>75</v>
      </c>
      <c r="D10" s="232">
        <v>27.76</v>
      </c>
      <c r="E10" s="232">
        <v>26.91</v>
      </c>
      <c r="F10" s="15"/>
      <c r="G10" s="232">
        <v>25.76</v>
      </c>
      <c r="H10" s="20"/>
    </row>
    <row r="11" spans="1:8">
      <c r="A11" s="229"/>
      <c r="B11" s="233" t="s">
        <v>534</v>
      </c>
      <c r="C11" s="231"/>
      <c r="D11" s="231"/>
      <c r="E11" s="231"/>
      <c r="F11" s="231"/>
      <c r="G11" s="231"/>
      <c r="H11" s="20"/>
    </row>
    <row r="12" spans="1:8">
      <c r="A12" s="229">
        <v>4</v>
      </c>
      <c r="B12" s="230" t="s">
        <v>535</v>
      </c>
      <c r="C12" s="231">
        <v>100</v>
      </c>
      <c r="D12" s="232">
        <v>24.25</v>
      </c>
      <c r="E12" s="232">
        <v>23.52</v>
      </c>
      <c r="F12" s="15"/>
      <c r="G12" s="232">
        <v>22.52</v>
      </c>
      <c r="H12" s="20"/>
    </row>
    <row r="13" spans="1:8">
      <c r="A13" s="229">
        <v>5</v>
      </c>
      <c r="B13" s="230" t="s">
        <v>536</v>
      </c>
      <c r="C13" s="231">
        <v>25</v>
      </c>
      <c r="D13" s="232">
        <v>25.8</v>
      </c>
      <c r="E13" s="232">
        <v>25.03</v>
      </c>
      <c r="F13" s="15"/>
      <c r="G13" s="232">
        <v>23.96</v>
      </c>
      <c r="H13" s="20"/>
    </row>
    <row r="14" spans="1:8">
      <c r="A14" s="229"/>
      <c r="B14" s="234" t="s">
        <v>537</v>
      </c>
      <c r="C14" s="231"/>
      <c r="D14" s="232"/>
      <c r="E14" s="232"/>
      <c r="F14" s="15"/>
      <c r="G14" s="232"/>
      <c r="H14" s="20"/>
    </row>
    <row r="15" spans="1:8">
      <c r="A15" s="229">
        <v>6</v>
      </c>
      <c r="B15" s="230" t="s">
        <v>538</v>
      </c>
      <c r="C15" s="231">
        <v>25</v>
      </c>
      <c r="D15" s="232">
        <v>27.3</v>
      </c>
      <c r="E15" s="232">
        <v>27.38</v>
      </c>
      <c r="F15" s="15"/>
      <c r="G15" s="232">
        <v>26.22</v>
      </c>
      <c r="H15" s="20"/>
    </row>
    <row r="16" spans="1:8">
      <c r="A16" s="229">
        <v>7</v>
      </c>
      <c r="B16" s="230" t="s">
        <v>539</v>
      </c>
      <c r="C16" s="231">
        <v>50</v>
      </c>
      <c r="D16" s="232">
        <v>41.84</v>
      </c>
      <c r="E16" s="232">
        <v>41.94</v>
      </c>
      <c r="F16" s="15"/>
      <c r="G16" s="232">
        <v>40.14</v>
      </c>
      <c r="H16" s="20"/>
    </row>
    <row r="17" spans="1:8">
      <c r="A17" s="229">
        <v>8</v>
      </c>
      <c r="B17" s="230" t="s">
        <v>540</v>
      </c>
      <c r="C17" s="231">
        <v>100</v>
      </c>
      <c r="D17" s="232">
        <v>32.08</v>
      </c>
      <c r="E17" s="232" t="s">
        <v>309</v>
      </c>
      <c r="F17" s="15"/>
      <c r="G17" s="232">
        <v>31.08</v>
      </c>
      <c r="H17" s="20"/>
    </row>
    <row r="18" spans="1:8">
      <c r="A18" s="229">
        <v>9</v>
      </c>
      <c r="B18" s="230" t="s">
        <v>541</v>
      </c>
      <c r="C18" s="231">
        <v>130</v>
      </c>
      <c r="D18" s="232">
        <v>44.85</v>
      </c>
      <c r="E18" s="232">
        <v>44.96</v>
      </c>
      <c r="F18" s="15"/>
      <c r="G18" s="232">
        <v>43.03</v>
      </c>
      <c r="H18" s="20"/>
    </row>
    <row r="19" spans="1:8">
      <c r="A19" s="229">
        <v>10</v>
      </c>
      <c r="B19" s="230" t="s">
        <v>542</v>
      </c>
      <c r="C19" s="231">
        <v>6</v>
      </c>
      <c r="D19" s="232">
        <v>68.180000000000007</v>
      </c>
      <c r="E19" s="232" t="s">
        <v>309</v>
      </c>
      <c r="F19" s="15"/>
      <c r="G19" s="232">
        <v>66.05</v>
      </c>
      <c r="H19" s="20"/>
    </row>
    <row r="20" spans="1:8">
      <c r="A20" s="229"/>
      <c r="B20" s="234" t="s">
        <v>543</v>
      </c>
      <c r="C20" s="231"/>
      <c r="D20" s="232"/>
      <c r="E20" s="232"/>
      <c r="F20" s="232"/>
      <c r="G20" s="232"/>
      <c r="H20" s="20"/>
    </row>
    <row r="21" spans="1:8">
      <c r="A21" s="229">
        <v>11</v>
      </c>
      <c r="B21" s="230" t="s">
        <v>544</v>
      </c>
      <c r="C21" s="231">
        <v>0</v>
      </c>
      <c r="D21" s="232" t="s">
        <v>309</v>
      </c>
      <c r="E21" s="232" t="s">
        <v>309</v>
      </c>
      <c r="F21" s="15"/>
      <c r="G21" s="232" t="s">
        <v>309</v>
      </c>
      <c r="H21" s="20"/>
    </row>
    <row r="22" spans="1:8">
      <c r="A22" s="229">
        <v>12</v>
      </c>
      <c r="B22" s="230" t="s">
        <v>545</v>
      </c>
      <c r="C22" s="231">
        <v>0</v>
      </c>
      <c r="D22" s="232" t="s">
        <v>309</v>
      </c>
      <c r="E22" s="232" t="s">
        <v>309</v>
      </c>
      <c r="F22" s="15"/>
      <c r="G22" s="232" t="s">
        <v>309</v>
      </c>
      <c r="H22" s="20"/>
    </row>
    <row r="23" spans="1:8">
      <c r="A23" s="229">
        <v>13</v>
      </c>
      <c r="B23" s="230" t="s">
        <v>546</v>
      </c>
      <c r="C23" s="231">
        <v>10</v>
      </c>
      <c r="D23" s="232">
        <v>42.68</v>
      </c>
      <c r="E23" s="232">
        <v>53.63</v>
      </c>
      <c r="F23" s="15"/>
      <c r="G23" s="232" t="s">
        <v>309</v>
      </c>
      <c r="H23" s="20"/>
    </row>
    <row r="24" spans="1:8">
      <c r="A24" s="229">
        <v>14</v>
      </c>
      <c r="B24" s="230" t="s">
        <v>547</v>
      </c>
      <c r="C24" s="231">
        <v>6</v>
      </c>
      <c r="D24" s="232">
        <v>49.79</v>
      </c>
      <c r="E24" s="232">
        <v>61.28</v>
      </c>
      <c r="F24" s="15"/>
      <c r="G24" s="232" t="s">
        <v>309</v>
      </c>
      <c r="H24" s="20"/>
    </row>
    <row r="25" spans="1:8">
      <c r="A25" s="229">
        <v>15</v>
      </c>
      <c r="B25" s="230" t="s">
        <v>548</v>
      </c>
      <c r="C25" s="231">
        <v>30</v>
      </c>
      <c r="D25" s="232">
        <v>62.79</v>
      </c>
      <c r="E25" s="232">
        <v>80.150000000000006</v>
      </c>
      <c r="F25" s="15"/>
      <c r="G25" s="232" t="s">
        <v>309</v>
      </c>
      <c r="H25" s="20"/>
    </row>
    <row r="26" spans="1:8">
      <c r="A26" s="229"/>
      <c r="B26" s="233" t="s">
        <v>549</v>
      </c>
      <c r="C26" s="231"/>
      <c r="D26" s="231"/>
      <c r="E26" s="231"/>
      <c r="F26" s="231"/>
      <c r="G26" s="231"/>
      <c r="H26" s="20"/>
    </row>
    <row r="27" spans="1:8">
      <c r="A27" s="235">
        <v>16</v>
      </c>
      <c r="B27" s="230" t="s">
        <v>550</v>
      </c>
      <c r="C27" s="231">
        <v>50</v>
      </c>
      <c r="D27" s="232">
        <v>46.3</v>
      </c>
      <c r="E27" s="232">
        <v>46.34</v>
      </c>
      <c r="F27" s="15"/>
      <c r="G27" s="232">
        <v>44.35</v>
      </c>
      <c r="H27" s="20"/>
    </row>
    <row r="28" spans="1:8">
      <c r="A28" s="235">
        <v>17</v>
      </c>
      <c r="B28" s="230" t="s">
        <v>551</v>
      </c>
      <c r="C28" s="231">
        <v>25</v>
      </c>
      <c r="D28" s="232">
        <v>47.93</v>
      </c>
      <c r="E28" s="232">
        <v>48.61</v>
      </c>
      <c r="F28" s="15"/>
      <c r="G28" s="232">
        <v>46.53</v>
      </c>
      <c r="H28" s="20"/>
    </row>
    <row r="29" spans="1:8">
      <c r="A29" s="235">
        <v>18</v>
      </c>
      <c r="B29" s="230" t="s">
        <v>552</v>
      </c>
      <c r="C29" s="231">
        <v>25</v>
      </c>
      <c r="D29" s="232">
        <v>87.34</v>
      </c>
      <c r="E29" s="232">
        <v>87.25</v>
      </c>
      <c r="F29" s="15"/>
      <c r="G29" s="232">
        <v>83.5</v>
      </c>
      <c r="H29" s="20"/>
    </row>
    <row r="30" spans="1:8">
      <c r="A30" s="229"/>
      <c r="B30" s="234" t="s">
        <v>553</v>
      </c>
      <c r="C30" s="231"/>
      <c r="D30" s="231"/>
      <c r="E30" s="231"/>
      <c r="F30" s="231"/>
      <c r="G30" s="231"/>
      <c r="H30" s="20"/>
    </row>
    <row r="31" spans="1:8" ht="17.25">
      <c r="A31" s="235">
        <v>19</v>
      </c>
      <c r="B31" s="230" t="s">
        <v>554</v>
      </c>
      <c r="C31" s="231">
        <v>200</v>
      </c>
      <c r="D31" s="232">
        <v>4.97</v>
      </c>
      <c r="E31" s="232">
        <v>4.5999999999999996</v>
      </c>
      <c r="F31" s="15"/>
      <c r="G31" s="232">
        <v>4.41</v>
      </c>
      <c r="H31" s="20"/>
    </row>
    <row r="32" spans="1:8" ht="17.25">
      <c r="A32" s="229">
        <v>20</v>
      </c>
      <c r="B32" s="230" t="s">
        <v>555</v>
      </c>
      <c r="C32" s="231">
        <v>100</v>
      </c>
      <c r="D32" s="232">
        <v>7.64</v>
      </c>
      <c r="E32" s="232">
        <v>7.07</v>
      </c>
      <c r="F32" s="15"/>
      <c r="G32" s="232">
        <v>6.77</v>
      </c>
      <c r="H32" s="20"/>
    </row>
    <row r="33" spans="1:8">
      <c r="A33" s="229"/>
      <c r="B33" s="234" t="s">
        <v>556</v>
      </c>
      <c r="C33" s="231"/>
      <c r="D33" s="231"/>
      <c r="E33" s="231"/>
      <c r="F33" s="231"/>
      <c r="G33" s="231"/>
      <c r="H33" s="20"/>
    </row>
    <row r="34" spans="1:8">
      <c r="A34" s="229">
        <v>21</v>
      </c>
      <c r="B34" s="230" t="s">
        <v>557</v>
      </c>
      <c r="C34" s="231">
        <v>25</v>
      </c>
      <c r="D34" s="232">
        <v>5.27</v>
      </c>
      <c r="E34" s="232" t="s">
        <v>309</v>
      </c>
      <c r="F34" s="15"/>
      <c r="G34" s="232">
        <v>5.12</v>
      </c>
      <c r="H34" s="20"/>
    </row>
    <row r="35" spans="1:8">
      <c r="A35" s="229"/>
      <c r="B35" s="234" t="s">
        <v>558</v>
      </c>
      <c r="C35" s="231"/>
      <c r="D35" s="231"/>
      <c r="E35" s="231"/>
      <c r="F35" s="231"/>
      <c r="G35" s="231"/>
      <c r="H35" s="20"/>
    </row>
    <row r="36" spans="1:8">
      <c r="A36" s="229">
        <v>22</v>
      </c>
      <c r="B36" s="230" t="s">
        <v>559</v>
      </c>
      <c r="C36" s="231">
        <v>75</v>
      </c>
      <c r="D36" s="232">
        <v>29.34</v>
      </c>
      <c r="E36" s="232">
        <v>44.97</v>
      </c>
      <c r="F36" s="15"/>
      <c r="G36" s="232">
        <v>28.43</v>
      </c>
      <c r="H36" s="20"/>
    </row>
    <row r="37" spans="1:8">
      <c r="A37" s="229"/>
      <c r="B37" s="234" t="s">
        <v>560</v>
      </c>
      <c r="C37" s="231"/>
      <c r="D37" s="231"/>
      <c r="E37" s="231"/>
      <c r="F37" s="231"/>
      <c r="G37" s="231"/>
      <c r="H37" s="20"/>
    </row>
    <row r="38" spans="1:8">
      <c r="A38" s="229">
        <v>23</v>
      </c>
      <c r="B38" s="230" t="s">
        <v>561</v>
      </c>
      <c r="C38" s="231">
        <v>23</v>
      </c>
      <c r="D38" s="232" t="s">
        <v>562</v>
      </c>
      <c r="E38" s="232">
        <v>1.83</v>
      </c>
      <c r="F38" s="15"/>
      <c r="G38" s="232" t="s">
        <v>309</v>
      </c>
      <c r="H38" s="20"/>
    </row>
    <row r="39" spans="1:8">
      <c r="A39" s="229">
        <v>24</v>
      </c>
      <c r="B39" s="230" t="s">
        <v>563</v>
      </c>
      <c r="C39" s="231">
        <v>0</v>
      </c>
      <c r="D39" s="232" t="s">
        <v>564</v>
      </c>
      <c r="E39" s="232">
        <v>2.39</v>
      </c>
      <c r="F39" s="15"/>
      <c r="G39" s="232" t="s">
        <v>309</v>
      </c>
      <c r="H39" s="20"/>
    </row>
    <row r="40" spans="1:8">
      <c r="A40" s="229">
        <v>25</v>
      </c>
      <c r="B40" s="230" t="s">
        <v>565</v>
      </c>
      <c r="C40" s="231">
        <v>50</v>
      </c>
      <c r="D40" s="232" t="s">
        <v>566</v>
      </c>
      <c r="E40" s="232">
        <v>3.48</v>
      </c>
      <c r="F40" s="15"/>
      <c r="G40" s="232" t="s">
        <v>309</v>
      </c>
      <c r="H40" s="20"/>
    </row>
    <row r="41" spans="1:8">
      <c r="A41" s="229">
        <v>26</v>
      </c>
      <c r="B41" s="230" t="s">
        <v>567</v>
      </c>
      <c r="C41" s="231">
        <v>25</v>
      </c>
      <c r="D41" s="232">
        <v>1.3</v>
      </c>
      <c r="E41" s="232">
        <v>1.39</v>
      </c>
      <c r="F41" s="15"/>
      <c r="G41" s="232" t="s">
        <v>309</v>
      </c>
      <c r="H41" s="20"/>
    </row>
    <row r="42" spans="1:8">
      <c r="A42" s="229">
        <v>27</v>
      </c>
      <c r="B42" s="230" t="s">
        <v>568</v>
      </c>
      <c r="C42" s="231">
        <v>50</v>
      </c>
      <c r="D42" s="232" t="s">
        <v>569</v>
      </c>
      <c r="E42" s="232">
        <v>1.75</v>
      </c>
      <c r="F42" s="15"/>
      <c r="G42" s="232" t="s">
        <v>309</v>
      </c>
      <c r="H42" s="20"/>
    </row>
    <row r="43" spans="1:8">
      <c r="A43" s="229">
        <v>28</v>
      </c>
      <c r="B43" s="230" t="s">
        <v>570</v>
      </c>
      <c r="C43" s="231">
        <v>25</v>
      </c>
      <c r="D43" s="232" t="s">
        <v>571</v>
      </c>
      <c r="E43" s="232">
        <v>2.38</v>
      </c>
      <c r="F43" s="15"/>
      <c r="G43" s="232" t="s">
        <v>309</v>
      </c>
      <c r="H43" s="20"/>
    </row>
    <row r="44" spans="1:8">
      <c r="A44" s="229">
        <v>29</v>
      </c>
      <c r="B44" s="230" t="s">
        <v>572</v>
      </c>
      <c r="C44" s="231">
        <v>25</v>
      </c>
      <c r="D44" s="232" t="s">
        <v>573</v>
      </c>
      <c r="E44" s="232">
        <v>3.05</v>
      </c>
      <c r="F44" s="15"/>
      <c r="G44" s="232" t="s">
        <v>309</v>
      </c>
      <c r="H44" s="20"/>
    </row>
    <row r="45" spans="1:8">
      <c r="A45" s="229">
        <v>30</v>
      </c>
      <c r="B45" s="230" t="s">
        <v>574</v>
      </c>
      <c r="C45" s="231">
        <v>25</v>
      </c>
      <c r="D45" s="232" t="s">
        <v>575</v>
      </c>
      <c r="E45" s="232">
        <v>4.45</v>
      </c>
      <c r="F45" s="15"/>
      <c r="G45" s="232" t="s">
        <v>309</v>
      </c>
      <c r="H45" s="20"/>
    </row>
    <row r="46" spans="1:8">
      <c r="A46" s="229">
        <v>31</v>
      </c>
      <c r="B46" s="230" t="s">
        <v>576</v>
      </c>
      <c r="C46" s="231">
        <v>100</v>
      </c>
      <c r="D46" s="232">
        <v>1.92</v>
      </c>
      <c r="E46" s="232">
        <v>2.0499999999999998</v>
      </c>
      <c r="F46" s="15"/>
      <c r="G46" s="232" t="s">
        <v>309</v>
      </c>
      <c r="H46" s="20"/>
    </row>
    <row r="47" spans="1:8">
      <c r="A47" s="229">
        <v>32</v>
      </c>
      <c r="B47" s="230" t="s">
        <v>577</v>
      </c>
      <c r="C47" s="231">
        <v>25</v>
      </c>
      <c r="D47" s="232" t="s">
        <v>578</v>
      </c>
      <c r="E47" s="232">
        <v>2.52</v>
      </c>
      <c r="F47" s="15"/>
      <c r="G47" s="232" t="s">
        <v>309</v>
      </c>
      <c r="H47" s="20"/>
    </row>
    <row r="48" spans="1:8">
      <c r="A48" s="229">
        <v>33</v>
      </c>
      <c r="B48" s="230" t="s">
        <v>579</v>
      </c>
      <c r="C48" s="231">
        <v>50</v>
      </c>
      <c r="D48" s="232" t="s">
        <v>580</v>
      </c>
      <c r="E48" s="232">
        <v>3.39</v>
      </c>
      <c r="F48" s="15"/>
      <c r="G48" s="232" t="s">
        <v>309</v>
      </c>
      <c r="H48" s="20"/>
    </row>
    <row r="49" spans="1:9">
      <c r="A49" s="229">
        <v>34</v>
      </c>
      <c r="B49" s="230" t="s">
        <v>581</v>
      </c>
      <c r="C49" s="231">
        <v>75</v>
      </c>
      <c r="D49" s="232" t="s">
        <v>582</v>
      </c>
      <c r="E49" s="232">
        <v>4.42</v>
      </c>
      <c r="F49" s="15"/>
      <c r="G49" s="232" t="s">
        <v>309</v>
      </c>
      <c r="H49" s="20"/>
    </row>
    <row r="50" spans="1:9">
      <c r="A50" s="229">
        <v>35</v>
      </c>
      <c r="B50" s="230" t="s">
        <v>583</v>
      </c>
      <c r="C50" s="231">
        <v>75</v>
      </c>
      <c r="D50" s="232" t="s">
        <v>584</v>
      </c>
      <c r="E50" s="232">
        <v>6.49</v>
      </c>
      <c r="F50" s="15"/>
      <c r="G50" s="232" t="s">
        <v>309</v>
      </c>
      <c r="H50" s="20"/>
    </row>
    <row r="51" spans="1:9">
      <c r="A51" s="229">
        <v>36</v>
      </c>
      <c r="B51" s="230" t="s">
        <v>585</v>
      </c>
      <c r="C51" s="231">
        <v>0</v>
      </c>
      <c r="D51" s="232" t="s">
        <v>586</v>
      </c>
      <c r="E51" s="232">
        <v>4.71</v>
      </c>
      <c r="F51" s="15"/>
      <c r="G51" s="232" t="s">
        <v>309</v>
      </c>
      <c r="H51" s="20"/>
    </row>
    <row r="52" spans="1:9">
      <c r="A52" s="229">
        <v>37</v>
      </c>
      <c r="B52" s="230" t="s">
        <v>587</v>
      </c>
      <c r="C52" s="231">
        <v>0</v>
      </c>
      <c r="D52" s="232" t="s">
        <v>588</v>
      </c>
      <c r="E52" s="232">
        <v>9.06</v>
      </c>
      <c r="F52" s="15"/>
      <c r="G52" s="232" t="s">
        <v>309</v>
      </c>
      <c r="H52" s="20"/>
    </row>
    <row r="53" spans="1:9">
      <c r="A53" s="229">
        <v>38</v>
      </c>
      <c r="B53" s="230" t="s">
        <v>589</v>
      </c>
      <c r="C53" s="231">
        <v>0</v>
      </c>
      <c r="D53" s="232" t="s">
        <v>309</v>
      </c>
      <c r="E53" s="232" t="s">
        <v>309</v>
      </c>
      <c r="F53" s="15"/>
      <c r="G53" s="232" t="s">
        <v>309</v>
      </c>
      <c r="H53" s="20"/>
    </row>
    <row r="54" spans="1:9">
      <c r="A54" s="229">
        <v>39</v>
      </c>
      <c r="B54" s="230" t="s">
        <v>590</v>
      </c>
      <c r="C54" s="231">
        <v>0</v>
      </c>
      <c r="D54" s="232" t="s">
        <v>309</v>
      </c>
      <c r="E54" s="232" t="s">
        <v>309</v>
      </c>
      <c r="F54" s="15"/>
      <c r="G54" s="232" t="s">
        <v>309</v>
      </c>
      <c r="H54" s="20"/>
    </row>
    <row r="55" spans="1:9">
      <c r="A55" s="229">
        <v>40</v>
      </c>
      <c r="B55" s="230" t="s">
        <v>591</v>
      </c>
      <c r="C55" s="231">
        <v>25</v>
      </c>
      <c r="D55" s="232" t="s">
        <v>592</v>
      </c>
      <c r="E55" s="232">
        <v>11.43</v>
      </c>
      <c r="F55" s="15"/>
      <c r="G55" s="232" t="s">
        <v>309</v>
      </c>
      <c r="H55" s="20"/>
      <c r="I55" t="s">
        <v>308</v>
      </c>
    </row>
    <row r="56" spans="1:9">
      <c r="A56" s="229">
        <v>41</v>
      </c>
      <c r="B56" s="230" t="s">
        <v>593</v>
      </c>
      <c r="C56" s="231">
        <v>50</v>
      </c>
      <c r="D56" s="232" t="s">
        <v>594</v>
      </c>
      <c r="E56" s="232">
        <v>6.11</v>
      </c>
      <c r="F56" s="15"/>
      <c r="G56" s="232" t="s">
        <v>309</v>
      </c>
      <c r="H56" s="20"/>
    </row>
    <row r="57" spans="1:9">
      <c r="A57" s="229">
        <v>42</v>
      </c>
      <c r="B57" s="230" t="s">
        <v>595</v>
      </c>
      <c r="C57" s="231">
        <v>50</v>
      </c>
      <c r="D57" s="232" t="s">
        <v>596</v>
      </c>
      <c r="E57" s="232">
        <v>7.61</v>
      </c>
      <c r="F57" s="15"/>
      <c r="G57" s="232" t="s">
        <v>309</v>
      </c>
      <c r="H57" s="20"/>
    </row>
    <row r="58" spans="1:9">
      <c r="A58" s="229">
        <v>43</v>
      </c>
      <c r="B58" s="230" t="s">
        <v>597</v>
      </c>
      <c r="C58" s="231">
        <v>100</v>
      </c>
      <c r="D58" s="232" t="s">
        <v>596</v>
      </c>
      <c r="E58" s="232">
        <v>9.9600000000000009</v>
      </c>
      <c r="F58" s="15"/>
      <c r="G58" s="232" t="s">
        <v>309</v>
      </c>
      <c r="H58" s="20"/>
    </row>
    <row r="59" spans="1:9">
      <c r="A59" s="229">
        <v>44</v>
      </c>
      <c r="B59" s="230" t="s">
        <v>598</v>
      </c>
      <c r="C59" s="231">
        <v>75</v>
      </c>
      <c r="D59" s="232" t="s">
        <v>599</v>
      </c>
      <c r="E59" s="232">
        <v>14.69</v>
      </c>
      <c r="F59" s="15"/>
      <c r="G59" s="232" t="s">
        <v>309</v>
      </c>
      <c r="H59" s="20"/>
    </row>
    <row r="60" spans="1:9">
      <c r="A60" s="229">
        <v>45</v>
      </c>
      <c r="B60" s="230" t="s">
        <v>600</v>
      </c>
      <c r="C60" s="231">
        <v>75</v>
      </c>
      <c r="D60" s="232" t="s">
        <v>601</v>
      </c>
      <c r="E60" s="232">
        <v>24.27</v>
      </c>
      <c r="F60" s="15"/>
      <c r="G60" s="232" t="s">
        <v>309</v>
      </c>
      <c r="H60" s="20"/>
    </row>
    <row r="61" spans="1:9">
      <c r="A61" s="229"/>
      <c r="B61" s="234" t="s">
        <v>602</v>
      </c>
      <c r="C61" s="231"/>
      <c r="D61" s="231"/>
      <c r="E61" s="231"/>
      <c r="F61" s="231"/>
      <c r="G61" s="231"/>
      <c r="H61" s="20"/>
    </row>
    <row r="62" spans="1:9">
      <c r="A62" s="229">
        <v>46</v>
      </c>
      <c r="B62" s="230" t="s">
        <v>603</v>
      </c>
      <c r="C62" s="231">
        <v>75</v>
      </c>
      <c r="D62" s="232">
        <v>6.79</v>
      </c>
      <c r="E62" s="232">
        <v>7.36</v>
      </c>
      <c r="F62" s="15"/>
      <c r="G62" s="232">
        <v>6.45</v>
      </c>
      <c r="H62" s="20"/>
    </row>
    <row r="63" spans="1:9">
      <c r="A63" s="229">
        <v>47</v>
      </c>
      <c r="B63" s="230" t="s">
        <v>604</v>
      </c>
      <c r="C63" s="231">
        <v>100</v>
      </c>
      <c r="D63" s="232">
        <v>9.7100000000000009</v>
      </c>
      <c r="E63" s="232" t="s">
        <v>309</v>
      </c>
      <c r="F63" s="15"/>
      <c r="G63" s="232">
        <v>9.1999999999999993</v>
      </c>
      <c r="H63" s="20"/>
    </row>
    <row r="64" spans="1:9">
      <c r="A64" s="229">
        <v>48</v>
      </c>
      <c r="B64" s="230" t="s">
        <v>605</v>
      </c>
      <c r="C64" s="231">
        <v>6</v>
      </c>
      <c r="D64" s="232">
        <v>50.21</v>
      </c>
      <c r="E64" s="232" t="s">
        <v>309</v>
      </c>
      <c r="F64" s="15"/>
      <c r="G64" s="232">
        <v>47.58</v>
      </c>
      <c r="H64" s="20"/>
    </row>
    <row r="65" spans="1:8">
      <c r="A65" s="229">
        <v>49</v>
      </c>
      <c r="B65" s="230" t="s">
        <v>606</v>
      </c>
      <c r="C65" s="231">
        <v>25</v>
      </c>
      <c r="D65" s="232">
        <v>7.64</v>
      </c>
      <c r="E65" s="232">
        <v>7.57</v>
      </c>
      <c r="F65" s="15"/>
      <c r="G65" s="232">
        <v>7.26</v>
      </c>
      <c r="H65" s="20"/>
    </row>
    <row r="66" spans="1:8">
      <c r="A66" s="229">
        <v>50</v>
      </c>
      <c r="B66" s="230" t="s">
        <v>607</v>
      </c>
      <c r="C66" s="231">
        <v>100</v>
      </c>
      <c r="D66" s="232">
        <v>9.0500000000000007</v>
      </c>
      <c r="E66" s="232">
        <v>8.9499999999999993</v>
      </c>
      <c r="F66" s="15"/>
      <c r="G66" s="232">
        <v>8.57</v>
      </c>
      <c r="H66" s="20"/>
    </row>
    <row r="67" spans="1:8">
      <c r="A67" s="229"/>
      <c r="B67" s="234" t="s">
        <v>608</v>
      </c>
      <c r="C67" s="231"/>
      <c r="D67" s="231"/>
      <c r="E67" s="231"/>
      <c r="F67" s="231"/>
      <c r="G67" s="231"/>
      <c r="H67" s="20"/>
    </row>
    <row r="68" spans="1:8">
      <c r="A68" s="229">
        <v>51</v>
      </c>
      <c r="B68" s="230" t="s">
        <v>609</v>
      </c>
      <c r="C68" s="231">
        <v>0</v>
      </c>
      <c r="D68" s="232" t="s">
        <v>309</v>
      </c>
      <c r="E68" s="232" t="s">
        <v>309</v>
      </c>
      <c r="F68" s="15"/>
      <c r="G68" s="232" t="s">
        <v>309</v>
      </c>
      <c r="H68" s="20"/>
    </row>
    <row r="69" spans="1:8">
      <c r="A69" s="229">
        <v>52</v>
      </c>
      <c r="B69" s="230" t="s">
        <v>610</v>
      </c>
      <c r="C69" s="231">
        <v>100</v>
      </c>
      <c r="D69" s="232" t="s">
        <v>611</v>
      </c>
      <c r="E69" s="232">
        <v>6.19</v>
      </c>
      <c r="F69" s="15"/>
      <c r="G69" s="232" t="s">
        <v>309</v>
      </c>
      <c r="H69" s="20"/>
    </row>
    <row r="70" spans="1:8">
      <c r="A70" s="229">
        <v>53</v>
      </c>
      <c r="B70" s="230" t="s">
        <v>612</v>
      </c>
      <c r="C70" s="231">
        <v>25</v>
      </c>
      <c r="D70" s="232" t="s">
        <v>613</v>
      </c>
      <c r="E70" s="232">
        <v>22.19</v>
      </c>
      <c r="F70" s="15"/>
      <c r="G70" s="232" t="s">
        <v>309</v>
      </c>
      <c r="H70" s="20"/>
    </row>
    <row r="71" spans="1:8">
      <c r="A71" s="229"/>
      <c r="B71" s="234" t="s">
        <v>614</v>
      </c>
      <c r="C71" s="231"/>
      <c r="D71" s="231"/>
      <c r="E71" s="231"/>
      <c r="F71" s="231"/>
      <c r="G71" s="231"/>
      <c r="H71" s="20"/>
    </row>
    <row r="72" spans="1:8">
      <c r="A72" s="229">
        <v>54</v>
      </c>
      <c r="B72" s="230" t="s">
        <v>615</v>
      </c>
      <c r="C72" s="231">
        <v>25</v>
      </c>
      <c r="D72" s="232" t="s">
        <v>309</v>
      </c>
      <c r="E72" s="232">
        <v>10.53</v>
      </c>
      <c r="F72" s="15"/>
      <c r="G72" s="232">
        <v>10.41</v>
      </c>
      <c r="H72" s="20"/>
    </row>
    <row r="73" spans="1:8">
      <c r="A73" s="229">
        <v>55</v>
      </c>
      <c r="B73" s="230" t="s">
        <v>616</v>
      </c>
      <c r="C73" s="231">
        <v>0</v>
      </c>
      <c r="D73" s="232" t="s">
        <v>309</v>
      </c>
      <c r="E73" s="232" t="s">
        <v>309</v>
      </c>
      <c r="F73" s="15"/>
      <c r="G73" s="232" t="s">
        <v>309</v>
      </c>
      <c r="H73" s="20"/>
    </row>
    <row r="74" spans="1:8">
      <c r="A74" s="229"/>
      <c r="B74" s="234" t="s">
        <v>617</v>
      </c>
      <c r="C74" s="231"/>
      <c r="D74" s="231"/>
      <c r="E74" s="231"/>
      <c r="F74" s="231"/>
      <c r="G74" s="231"/>
      <c r="H74" s="20"/>
    </row>
    <row r="75" spans="1:8">
      <c r="A75" s="229">
        <v>56</v>
      </c>
      <c r="B75" s="230" t="s">
        <v>618</v>
      </c>
      <c r="C75" s="231">
        <v>25</v>
      </c>
      <c r="D75" s="232" t="s">
        <v>619</v>
      </c>
      <c r="E75" s="232">
        <v>5.15</v>
      </c>
      <c r="F75" s="15"/>
      <c r="G75" s="232" t="s">
        <v>309</v>
      </c>
      <c r="H75" s="20"/>
    </row>
    <row r="76" spans="1:8">
      <c r="A76" s="229">
        <v>57</v>
      </c>
      <c r="B76" s="230" t="s">
        <v>620</v>
      </c>
      <c r="C76" s="231">
        <v>75</v>
      </c>
      <c r="D76" s="232" t="s">
        <v>621</v>
      </c>
      <c r="E76" s="232">
        <v>9.3000000000000007</v>
      </c>
      <c r="F76" s="15"/>
      <c r="G76" s="232" t="s">
        <v>309</v>
      </c>
      <c r="H76" s="20"/>
    </row>
    <row r="77" spans="1:8">
      <c r="A77" s="229">
        <v>58</v>
      </c>
      <c r="B77" s="230" t="s">
        <v>622</v>
      </c>
      <c r="C77" s="231">
        <v>75</v>
      </c>
      <c r="D77" s="232" t="s">
        <v>623</v>
      </c>
      <c r="E77" s="232">
        <v>29.94</v>
      </c>
      <c r="F77" s="15"/>
      <c r="G77" s="232" t="s">
        <v>309</v>
      </c>
      <c r="H77" s="20"/>
    </row>
    <row r="78" spans="1:8">
      <c r="A78" s="229"/>
      <c r="B78" s="234" t="s">
        <v>624</v>
      </c>
      <c r="C78" s="231"/>
      <c r="D78" s="231"/>
      <c r="E78" s="231"/>
      <c r="F78" s="231"/>
      <c r="G78" s="231"/>
      <c r="H78" s="20"/>
    </row>
    <row r="79" spans="1:8">
      <c r="A79" s="229">
        <v>59</v>
      </c>
      <c r="B79" s="230" t="s">
        <v>625</v>
      </c>
      <c r="C79" s="231">
        <v>25</v>
      </c>
      <c r="D79" s="232" t="s">
        <v>626</v>
      </c>
      <c r="E79" s="232">
        <v>2.06</v>
      </c>
      <c r="F79" s="15"/>
      <c r="G79" s="232" t="s">
        <v>309</v>
      </c>
      <c r="H79" s="20"/>
    </row>
    <row r="80" spans="1:8">
      <c r="A80" s="229">
        <v>60</v>
      </c>
      <c r="B80" s="230" t="s">
        <v>627</v>
      </c>
      <c r="C80" s="231">
        <v>50</v>
      </c>
      <c r="D80" s="232" t="s">
        <v>628</v>
      </c>
      <c r="E80" s="232">
        <v>2.59</v>
      </c>
      <c r="F80" s="15"/>
      <c r="G80" s="232" t="s">
        <v>309</v>
      </c>
      <c r="H80" s="20"/>
    </row>
    <row r="81" spans="1:8">
      <c r="A81" s="229">
        <v>61</v>
      </c>
      <c r="B81" s="230" t="s">
        <v>629</v>
      </c>
      <c r="C81" s="231">
        <v>50</v>
      </c>
      <c r="D81" s="232" t="s">
        <v>630</v>
      </c>
      <c r="E81" s="232">
        <v>4.13</v>
      </c>
      <c r="F81" s="15"/>
      <c r="G81" s="232" t="s">
        <v>309</v>
      </c>
      <c r="H81" s="20"/>
    </row>
    <row r="82" spans="1:8">
      <c r="A82" s="229">
        <v>62</v>
      </c>
      <c r="B82" s="230" t="s">
        <v>631</v>
      </c>
      <c r="C82" s="231">
        <v>50</v>
      </c>
      <c r="D82" s="232" t="s">
        <v>632</v>
      </c>
      <c r="E82" s="232">
        <v>11.86</v>
      </c>
      <c r="F82" s="15"/>
      <c r="G82" s="232" t="s">
        <v>309</v>
      </c>
      <c r="H82" s="20"/>
    </row>
    <row r="83" spans="1:8">
      <c r="A83" s="229">
        <v>63</v>
      </c>
      <c r="B83" s="230" t="s">
        <v>633</v>
      </c>
      <c r="C83" s="231">
        <v>50</v>
      </c>
      <c r="D83" s="232">
        <v>0.53</v>
      </c>
      <c r="E83" s="232">
        <v>0.55000000000000004</v>
      </c>
      <c r="F83" s="15"/>
      <c r="G83" s="232" t="s">
        <v>309</v>
      </c>
      <c r="H83" s="20"/>
    </row>
    <row r="84" spans="1:8">
      <c r="A84" s="229"/>
      <c r="B84" s="234" t="s">
        <v>634</v>
      </c>
      <c r="C84" s="231"/>
      <c r="D84" s="231"/>
      <c r="E84" s="231"/>
      <c r="F84" s="231"/>
      <c r="G84" s="231"/>
      <c r="H84" s="20"/>
    </row>
    <row r="85" spans="1:8">
      <c r="A85" s="229">
        <v>64</v>
      </c>
      <c r="B85" s="230" t="s">
        <v>635</v>
      </c>
      <c r="C85" s="231">
        <v>25</v>
      </c>
      <c r="D85" s="232" t="s">
        <v>630</v>
      </c>
      <c r="E85" s="232">
        <v>4.13</v>
      </c>
      <c r="F85" s="15"/>
      <c r="G85" s="232" t="s">
        <v>309</v>
      </c>
      <c r="H85" s="20"/>
    </row>
    <row r="86" spans="1:8">
      <c r="A86" s="229">
        <v>65</v>
      </c>
      <c r="B86" s="230" t="s">
        <v>636</v>
      </c>
      <c r="C86" s="231">
        <v>0</v>
      </c>
      <c r="D86" s="232" t="s">
        <v>309</v>
      </c>
      <c r="E86" s="232" t="s">
        <v>309</v>
      </c>
      <c r="F86" s="15"/>
      <c r="G86" s="232" t="s">
        <v>309</v>
      </c>
      <c r="H86" s="20"/>
    </row>
    <row r="87" spans="1:8">
      <c r="A87" s="229">
        <v>66</v>
      </c>
      <c r="B87" s="230" t="s">
        <v>637</v>
      </c>
      <c r="C87" s="231">
        <v>25</v>
      </c>
      <c r="D87" s="232" t="s">
        <v>638</v>
      </c>
      <c r="E87" s="232">
        <v>21.66</v>
      </c>
      <c r="F87" s="15"/>
      <c r="G87" s="232" t="s">
        <v>309</v>
      </c>
      <c r="H87" s="20"/>
    </row>
    <row r="88" spans="1:8">
      <c r="A88" s="229"/>
      <c r="B88" s="234" t="s">
        <v>639</v>
      </c>
      <c r="C88" s="231"/>
      <c r="D88" s="231"/>
      <c r="E88" s="231"/>
      <c r="F88" s="231"/>
      <c r="G88" s="231"/>
      <c r="H88" s="20"/>
    </row>
    <row r="89" spans="1:8">
      <c r="A89" s="229">
        <v>67</v>
      </c>
      <c r="B89" s="230" t="s">
        <v>640</v>
      </c>
      <c r="C89" s="231">
        <v>0</v>
      </c>
      <c r="D89" s="232" t="s">
        <v>309</v>
      </c>
      <c r="E89" s="232" t="s">
        <v>309</v>
      </c>
      <c r="F89" s="15"/>
      <c r="G89" s="232" t="s">
        <v>309</v>
      </c>
      <c r="H89" s="20"/>
    </row>
    <row r="90" spans="1:8">
      <c r="A90" s="229">
        <v>68</v>
      </c>
      <c r="B90" s="230" t="s">
        <v>641</v>
      </c>
      <c r="C90" s="231">
        <v>25</v>
      </c>
      <c r="D90" s="232" t="s">
        <v>621</v>
      </c>
      <c r="E90" s="232">
        <v>9.3000000000000007</v>
      </c>
      <c r="F90" s="15"/>
      <c r="G90" s="232" t="s">
        <v>309</v>
      </c>
      <c r="H90" s="20"/>
    </row>
    <row r="91" spans="1:8">
      <c r="A91" s="229"/>
      <c r="B91" s="234" t="s">
        <v>642</v>
      </c>
      <c r="C91" s="231"/>
      <c r="D91" s="231"/>
      <c r="E91" s="231"/>
      <c r="F91" s="231"/>
      <c r="G91" s="231"/>
      <c r="H91" s="20"/>
    </row>
    <row r="92" spans="1:8">
      <c r="A92" s="229">
        <v>69</v>
      </c>
      <c r="B92" s="230" t="s">
        <v>643</v>
      </c>
      <c r="C92" s="231">
        <v>25</v>
      </c>
      <c r="D92" s="232">
        <v>7.57</v>
      </c>
      <c r="E92" s="232" t="s">
        <v>309</v>
      </c>
      <c r="F92" s="15"/>
      <c r="G92" s="232">
        <v>6.33</v>
      </c>
      <c r="H92" s="20"/>
    </row>
    <row r="93" spans="1:8">
      <c r="A93" s="229">
        <v>70</v>
      </c>
      <c r="B93" s="230" t="s">
        <v>644</v>
      </c>
      <c r="C93" s="231">
        <v>0</v>
      </c>
      <c r="D93" s="232" t="s">
        <v>309</v>
      </c>
      <c r="E93" s="232" t="s">
        <v>309</v>
      </c>
      <c r="F93" s="15"/>
      <c r="G93" s="232" t="s">
        <v>309</v>
      </c>
      <c r="H93" s="20"/>
    </row>
    <row r="94" spans="1:8">
      <c r="A94" s="229"/>
      <c r="B94" s="234" t="s">
        <v>645</v>
      </c>
      <c r="C94" s="231"/>
      <c r="D94" s="231"/>
      <c r="E94" s="231"/>
      <c r="F94" s="231"/>
      <c r="G94" s="231"/>
      <c r="H94" s="20"/>
    </row>
    <row r="95" spans="1:8">
      <c r="A95" s="229">
        <v>71</v>
      </c>
      <c r="B95" s="230" t="s">
        <v>646</v>
      </c>
      <c r="C95" s="231">
        <v>0</v>
      </c>
      <c r="D95" s="232" t="s">
        <v>309</v>
      </c>
      <c r="E95" s="232" t="s">
        <v>309</v>
      </c>
      <c r="F95" s="15"/>
      <c r="G95" s="232" t="s">
        <v>309</v>
      </c>
      <c r="H95" s="20"/>
    </row>
    <row r="96" spans="1:8">
      <c r="A96" s="229">
        <v>72</v>
      </c>
      <c r="B96" s="230" t="s">
        <v>647</v>
      </c>
      <c r="C96" s="231">
        <v>25</v>
      </c>
      <c r="D96" s="232">
        <v>15.02</v>
      </c>
      <c r="E96" s="232">
        <v>14.88</v>
      </c>
      <c r="F96" s="15"/>
      <c r="G96" s="232">
        <v>14.24</v>
      </c>
      <c r="H96" s="20"/>
    </row>
    <row r="97" spans="1:8">
      <c r="A97" s="229"/>
      <c r="B97" s="234" t="s">
        <v>648</v>
      </c>
      <c r="C97" s="231"/>
      <c r="D97" s="231"/>
      <c r="E97" s="231"/>
      <c r="F97" s="231"/>
      <c r="G97" s="231"/>
      <c r="H97" s="20"/>
    </row>
    <row r="98" spans="1:8">
      <c r="A98" s="229">
        <v>73</v>
      </c>
      <c r="B98" s="230" t="s">
        <v>649</v>
      </c>
      <c r="C98" s="231">
        <v>25</v>
      </c>
      <c r="D98" s="232">
        <v>9.3000000000000007</v>
      </c>
      <c r="E98" s="232">
        <v>9.23</v>
      </c>
      <c r="F98" s="15"/>
      <c r="G98" s="232">
        <v>8.85</v>
      </c>
      <c r="H98" s="20"/>
    </row>
    <row r="99" spans="1:8">
      <c r="A99" s="229">
        <v>74</v>
      </c>
      <c r="B99" s="230" t="s">
        <v>650</v>
      </c>
      <c r="C99" s="231">
        <v>100</v>
      </c>
      <c r="D99" s="232">
        <v>10.64</v>
      </c>
      <c r="E99" s="232">
        <v>10.08</v>
      </c>
      <c r="F99" s="15"/>
      <c r="G99" s="232">
        <v>9.65</v>
      </c>
      <c r="H99" s="20"/>
    </row>
    <row r="100" spans="1:8">
      <c r="A100" s="229"/>
      <c r="B100" s="234" t="s">
        <v>651</v>
      </c>
      <c r="C100" s="231"/>
      <c r="D100" s="231"/>
      <c r="E100" s="231"/>
      <c r="F100" s="231"/>
      <c r="G100" s="231"/>
      <c r="H100" s="20"/>
    </row>
    <row r="101" spans="1:8">
      <c r="A101" s="229">
        <v>75</v>
      </c>
      <c r="B101" s="230" t="s">
        <v>652</v>
      </c>
      <c r="C101" s="231">
        <v>25</v>
      </c>
      <c r="D101" s="232">
        <v>13.91</v>
      </c>
      <c r="E101" s="232">
        <v>13.6</v>
      </c>
      <c r="F101" s="15"/>
      <c r="G101" s="232">
        <v>13.02</v>
      </c>
      <c r="H101" s="20"/>
    </row>
    <row r="102" spans="1:8">
      <c r="A102" s="229">
        <v>76</v>
      </c>
      <c r="B102" s="230" t="s">
        <v>653</v>
      </c>
      <c r="C102" s="231">
        <v>50</v>
      </c>
      <c r="D102" s="232">
        <v>12.08</v>
      </c>
      <c r="E102" s="232">
        <v>11.4</v>
      </c>
      <c r="F102" s="15"/>
      <c r="G102" s="232">
        <v>10.92</v>
      </c>
      <c r="H102" s="20"/>
    </row>
    <row r="103" spans="1:8">
      <c r="A103" s="229"/>
      <c r="B103" s="234" t="s">
        <v>654</v>
      </c>
      <c r="C103" s="231"/>
      <c r="D103" s="231"/>
      <c r="E103" s="231"/>
      <c r="F103" s="231"/>
      <c r="G103" s="231"/>
      <c r="H103" s="20"/>
    </row>
    <row r="104" spans="1:8">
      <c r="A104" s="229">
        <v>77</v>
      </c>
      <c r="B104" s="230" t="s">
        <v>655</v>
      </c>
      <c r="C104" s="231">
        <v>0</v>
      </c>
      <c r="D104" s="232" t="s">
        <v>309</v>
      </c>
      <c r="E104" s="232" t="s">
        <v>309</v>
      </c>
      <c r="F104" s="15"/>
      <c r="G104" s="232" t="s">
        <v>309</v>
      </c>
      <c r="H104" s="20"/>
    </row>
    <row r="105" spans="1:8">
      <c r="A105" s="229">
        <v>78</v>
      </c>
      <c r="B105" s="230" t="s">
        <v>656</v>
      </c>
      <c r="C105" s="231">
        <v>50</v>
      </c>
      <c r="D105" s="232">
        <v>9.3699999999999992</v>
      </c>
      <c r="E105" s="232">
        <v>10.17</v>
      </c>
      <c r="F105" s="15"/>
      <c r="G105" s="232">
        <v>9.09</v>
      </c>
      <c r="H105" s="20"/>
    </row>
    <row r="106" spans="1:8">
      <c r="A106" s="229"/>
      <c r="B106" s="234" t="s">
        <v>657</v>
      </c>
      <c r="C106" s="231"/>
      <c r="D106" s="231"/>
      <c r="E106" s="231"/>
      <c r="F106" s="231"/>
      <c r="G106" s="231"/>
      <c r="H106" s="20"/>
    </row>
    <row r="107" spans="1:8">
      <c r="A107" s="229">
        <v>79</v>
      </c>
      <c r="B107" s="230" t="s">
        <v>658</v>
      </c>
      <c r="C107" s="231">
        <v>25</v>
      </c>
      <c r="D107" s="232">
        <v>1.97</v>
      </c>
      <c r="E107" s="232">
        <v>2.88</v>
      </c>
      <c r="F107" s="15"/>
      <c r="G107" s="232" t="s">
        <v>309</v>
      </c>
      <c r="H107" s="20"/>
    </row>
    <row r="108" spans="1:8">
      <c r="A108" s="229">
        <v>80</v>
      </c>
      <c r="B108" s="230" t="s">
        <v>659</v>
      </c>
      <c r="C108" s="231">
        <v>150</v>
      </c>
      <c r="D108" s="232">
        <v>2.4500000000000002</v>
      </c>
      <c r="E108" s="232">
        <v>3.63</v>
      </c>
      <c r="F108" s="15"/>
      <c r="G108" s="232" t="s">
        <v>309</v>
      </c>
      <c r="H108" s="20"/>
    </row>
    <row r="109" spans="1:8">
      <c r="A109" s="229">
        <v>81</v>
      </c>
      <c r="B109" s="230" t="s">
        <v>660</v>
      </c>
      <c r="C109" s="231">
        <v>100</v>
      </c>
      <c r="D109" s="232">
        <v>5.85</v>
      </c>
      <c r="E109" s="232">
        <v>6.19</v>
      </c>
      <c r="F109" s="15"/>
      <c r="G109" s="232" t="s">
        <v>309</v>
      </c>
      <c r="H109" s="20"/>
    </row>
    <row r="110" spans="1:8">
      <c r="A110" s="229">
        <v>82</v>
      </c>
      <c r="B110" s="230" t="s">
        <v>661</v>
      </c>
      <c r="C110" s="231">
        <v>100</v>
      </c>
      <c r="D110" s="232">
        <v>4.72</v>
      </c>
      <c r="E110" s="232">
        <v>6.19</v>
      </c>
      <c r="F110" s="15"/>
      <c r="G110" s="232" t="s">
        <v>309</v>
      </c>
      <c r="H110" s="20"/>
    </row>
    <row r="111" spans="1:8">
      <c r="A111" s="229">
        <v>83</v>
      </c>
      <c r="B111" s="230" t="s">
        <v>662</v>
      </c>
      <c r="C111" s="231">
        <v>50</v>
      </c>
      <c r="D111" s="232">
        <v>8.74</v>
      </c>
      <c r="E111" s="232">
        <v>10.84</v>
      </c>
      <c r="F111" s="15"/>
      <c r="G111" s="232" t="s">
        <v>309</v>
      </c>
      <c r="H111" s="20"/>
    </row>
    <row r="112" spans="1:8">
      <c r="A112" s="229">
        <v>84</v>
      </c>
      <c r="B112" s="230" t="s">
        <v>663</v>
      </c>
      <c r="C112" s="231">
        <v>25</v>
      </c>
      <c r="D112" s="232">
        <v>2.37</v>
      </c>
      <c r="E112" s="232" t="s">
        <v>309</v>
      </c>
      <c r="F112" s="15"/>
      <c r="G112" s="232">
        <v>6.24</v>
      </c>
      <c r="H112" s="20"/>
    </row>
    <row r="113" spans="1:8">
      <c r="A113" s="229"/>
      <c r="B113" s="234" t="s">
        <v>664</v>
      </c>
      <c r="C113" s="231"/>
      <c r="D113" s="231"/>
      <c r="E113" s="231"/>
      <c r="F113" s="231"/>
      <c r="G113" s="231"/>
      <c r="H113" s="20"/>
    </row>
    <row r="114" spans="1:8">
      <c r="A114" s="229">
        <v>85</v>
      </c>
      <c r="B114" s="230" t="s">
        <v>665</v>
      </c>
      <c r="C114" s="231">
        <v>50</v>
      </c>
      <c r="D114" s="232" t="s">
        <v>666</v>
      </c>
      <c r="E114" s="232">
        <v>13.13</v>
      </c>
      <c r="F114" s="15"/>
      <c r="G114" s="232" t="s">
        <v>667</v>
      </c>
      <c r="H114" s="20"/>
    </row>
    <row r="115" spans="1:8" ht="17.25">
      <c r="A115" s="229">
        <v>86</v>
      </c>
      <c r="B115" s="230" t="s">
        <v>668</v>
      </c>
      <c r="C115" s="231">
        <v>50</v>
      </c>
      <c r="D115" s="232" t="s">
        <v>669</v>
      </c>
      <c r="E115" s="232">
        <v>21.88</v>
      </c>
      <c r="F115" s="15"/>
      <c r="G115" s="232" t="s">
        <v>670</v>
      </c>
      <c r="H115" s="20"/>
    </row>
    <row r="116" spans="1:8" ht="17.25">
      <c r="A116" s="229">
        <v>87</v>
      </c>
      <c r="B116" s="230" t="s">
        <v>671</v>
      </c>
      <c r="C116" s="231">
        <v>50</v>
      </c>
      <c r="D116" s="232" t="s">
        <v>672</v>
      </c>
      <c r="E116" s="232">
        <v>25.38</v>
      </c>
      <c r="F116" s="15"/>
      <c r="G116" s="232" t="s">
        <v>673</v>
      </c>
      <c r="H116" s="20"/>
    </row>
    <row r="117" spans="1:8">
      <c r="A117" s="229"/>
      <c r="B117" s="234" t="s">
        <v>674</v>
      </c>
      <c r="C117" s="231"/>
      <c r="D117" s="231"/>
      <c r="E117" s="231"/>
      <c r="F117" s="231"/>
      <c r="G117" s="231"/>
      <c r="H117" s="20"/>
    </row>
    <row r="118" spans="1:8" ht="17.25">
      <c r="A118" s="229">
        <v>88</v>
      </c>
      <c r="B118" s="230" t="s">
        <v>675</v>
      </c>
      <c r="C118" s="231">
        <v>75</v>
      </c>
      <c r="D118" s="232" t="s">
        <v>676</v>
      </c>
      <c r="E118" s="232">
        <v>29.43</v>
      </c>
      <c r="F118" s="15"/>
      <c r="G118" s="232" t="s">
        <v>677</v>
      </c>
      <c r="H118" s="20"/>
    </row>
    <row r="119" spans="1:8">
      <c r="A119" s="229"/>
      <c r="B119" s="234" t="s">
        <v>678</v>
      </c>
      <c r="C119" s="231"/>
      <c r="D119" s="231"/>
      <c r="E119" s="231"/>
      <c r="F119" s="231"/>
      <c r="G119" s="231"/>
      <c r="H119" s="20"/>
    </row>
    <row r="120" spans="1:8">
      <c r="A120" s="229">
        <v>89</v>
      </c>
      <c r="B120" s="230" t="s">
        <v>679</v>
      </c>
      <c r="C120" s="231">
        <v>75</v>
      </c>
      <c r="D120" s="232" t="s">
        <v>680</v>
      </c>
      <c r="E120" s="232">
        <v>16.12</v>
      </c>
      <c r="F120" s="15"/>
      <c r="G120" s="232" t="s">
        <v>681</v>
      </c>
      <c r="H120" s="20"/>
    </row>
    <row r="121" spans="1:8">
      <c r="A121" s="229"/>
      <c r="B121" s="234" t="s">
        <v>682</v>
      </c>
      <c r="C121" s="231"/>
      <c r="D121" s="231"/>
      <c r="E121" s="231"/>
      <c r="F121" s="231"/>
      <c r="G121" s="231"/>
      <c r="H121" s="20"/>
    </row>
    <row r="122" spans="1:8">
      <c r="A122" s="229">
        <v>90</v>
      </c>
      <c r="B122" s="230" t="s">
        <v>683</v>
      </c>
      <c r="C122" s="231">
        <v>75</v>
      </c>
      <c r="D122" s="232" t="s">
        <v>684</v>
      </c>
      <c r="E122" s="232">
        <v>53.49</v>
      </c>
      <c r="F122" s="15"/>
      <c r="G122" s="232" t="s">
        <v>685</v>
      </c>
      <c r="H122" s="20"/>
    </row>
    <row r="123" spans="1:8">
      <c r="A123" s="229">
        <v>91</v>
      </c>
      <c r="B123" s="230" t="s">
        <v>686</v>
      </c>
      <c r="C123" s="231">
        <v>50</v>
      </c>
      <c r="D123" s="232" t="s">
        <v>687</v>
      </c>
      <c r="E123" s="232">
        <v>50.73</v>
      </c>
      <c r="F123" s="15"/>
      <c r="G123" s="232" t="s">
        <v>688</v>
      </c>
      <c r="H123" s="20"/>
    </row>
    <row r="124" spans="1:8">
      <c r="A124" s="229"/>
      <c r="B124" s="234" t="s">
        <v>689</v>
      </c>
      <c r="C124" s="231"/>
      <c r="D124" s="231"/>
      <c r="E124" s="231"/>
      <c r="F124" s="231"/>
      <c r="G124" s="231"/>
      <c r="H124" s="20"/>
    </row>
    <row r="125" spans="1:8">
      <c r="A125" s="229">
        <v>92</v>
      </c>
      <c r="B125" s="230" t="s">
        <v>690</v>
      </c>
      <c r="C125" s="231">
        <v>25</v>
      </c>
      <c r="D125" s="232" t="s">
        <v>691</v>
      </c>
      <c r="E125" s="232">
        <v>108.98</v>
      </c>
      <c r="F125" s="15"/>
      <c r="G125" s="232" t="s">
        <v>692</v>
      </c>
      <c r="H125" s="20"/>
    </row>
    <row r="126" spans="1:8" ht="17.25">
      <c r="A126" s="229">
        <v>93</v>
      </c>
      <c r="B126" s="230" t="s">
        <v>693</v>
      </c>
      <c r="C126" s="231">
        <v>25</v>
      </c>
      <c r="D126" s="232" t="s">
        <v>694</v>
      </c>
      <c r="E126" s="232">
        <v>12.85</v>
      </c>
      <c r="F126" s="15"/>
      <c r="G126" s="232" t="s">
        <v>695</v>
      </c>
      <c r="H126" s="20"/>
    </row>
    <row r="127" spans="1:8">
      <c r="A127" s="229"/>
      <c r="B127" s="234" t="s">
        <v>696</v>
      </c>
      <c r="C127" s="231"/>
      <c r="D127" s="231"/>
      <c r="E127" s="231"/>
      <c r="F127" s="231"/>
      <c r="G127" s="231"/>
      <c r="H127" s="20"/>
    </row>
    <row r="128" spans="1:8">
      <c r="A128" s="229">
        <v>94</v>
      </c>
      <c r="B128" s="236" t="s">
        <v>697</v>
      </c>
      <c r="C128" s="231">
        <v>50</v>
      </c>
      <c r="D128" s="232" t="s">
        <v>698</v>
      </c>
      <c r="E128" s="232">
        <v>136.34</v>
      </c>
      <c r="F128" s="15"/>
      <c r="G128" s="232" t="s">
        <v>699</v>
      </c>
      <c r="H128" s="20"/>
    </row>
    <row r="129" spans="1:8">
      <c r="A129" s="229"/>
      <c r="B129" s="234" t="s">
        <v>700</v>
      </c>
      <c r="C129" s="231"/>
      <c r="D129" s="231"/>
      <c r="E129" s="231"/>
      <c r="F129" s="231"/>
      <c r="G129" s="231"/>
      <c r="H129" s="20"/>
    </row>
    <row r="130" spans="1:8">
      <c r="A130" s="235">
        <v>95</v>
      </c>
      <c r="B130" s="230" t="s">
        <v>701</v>
      </c>
      <c r="C130" s="231">
        <v>25</v>
      </c>
      <c r="D130" s="232" t="s">
        <v>702</v>
      </c>
      <c r="E130" s="232">
        <v>114.49</v>
      </c>
      <c r="F130" s="15"/>
      <c r="G130" s="232" t="s">
        <v>703</v>
      </c>
      <c r="H130" s="20"/>
    </row>
    <row r="131" spans="1:8">
      <c r="A131" s="229"/>
      <c r="B131" s="234" t="s">
        <v>704</v>
      </c>
      <c r="C131" s="231" t="s">
        <v>308</v>
      </c>
      <c r="D131" s="231"/>
      <c r="E131" s="231"/>
      <c r="F131" s="231"/>
      <c r="G131" s="231"/>
      <c r="H131" s="20"/>
    </row>
    <row r="132" spans="1:8">
      <c r="A132" s="229">
        <v>96</v>
      </c>
      <c r="B132" s="230" t="s">
        <v>705</v>
      </c>
      <c r="C132" s="231">
        <v>6</v>
      </c>
      <c r="D132" s="232">
        <v>85.94</v>
      </c>
      <c r="E132" s="232">
        <v>103.18</v>
      </c>
      <c r="F132" s="15"/>
      <c r="G132" s="232" t="s">
        <v>309</v>
      </c>
      <c r="H132" s="20"/>
    </row>
    <row r="133" spans="1:8">
      <c r="A133" s="229">
        <v>97</v>
      </c>
      <c r="B133" s="230" t="s">
        <v>706</v>
      </c>
      <c r="C133" s="231">
        <v>6</v>
      </c>
      <c r="D133" s="232">
        <v>120.19</v>
      </c>
      <c r="E133" s="232">
        <v>143.55000000000001</v>
      </c>
      <c r="F133" s="15"/>
      <c r="G133" s="232" t="s">
        <v>309</v>
      </c>
      <c r="H133" s="20"/>
    </row>
    <row r="134" spans="1:8">
      <c r="A134" s="229">
        <v>98</v>
      </c>
      <c r="B134" s="230" t="s">
        <v>707</v>
      </c>
      <c r="C134" s="231">
        <v>6</v>
      </c>
      <c r="D134" s="232">
        <v>175.77</v>
      </c>
      <c r="E134" s="232">
        <v>206.45</v>
      </c>
      <c r="F134" s="15"/>
      <c r="G134" s="232" t="s">
        <v>309</v>
      </c>
      <c r="H134" s="20"/>
    </row>
    <row r="135" spans="1:8">
      <c r="A135" s="229">
        <v>99</v>
      </c>
      <c r="B135" s="230" t="s">
        <v>708</v>
      </c>
      <c r="C135" s="231">
        <v>2</v>
      </c>
      <c r="D135" s="232">
        <v>280.89999999999998</v>
      </c>
      <c r="E135" s="232">
        <v>337.06</v>
      </c>
      <c r="F135" s="15"/>
      <c r="G135" s="232" t="s">
        <v>309</v>
      </c>
      <c r="H135" s="20"/>
    </row>
    <row r="136" spans="1:8">
      <c r="A136" s="229">
        <v>100</v>
      </c>
      <c r="B136" s="230" t="s">
        <v>709</v>
      </c>
      <c r="C136" s="231">
        <v>6</v>
      </c>
      <c r="D136" s="232">
        <v>336.5</v>
      </c>
      <c r="E136" s="232">
        <v>395.33</v>
      </c>
      <c r="F136" s="15"/>
      <c r="G136" s="232" t="s">
        <v>309</v>
      </c>
      <c r="H136" s="20"/>
    </row>
    <row r="137" spans="1:8">
      <c r="A137" s="229">
        <v>101</v>
      </c>
      <c r="B137" s="230" t="s">
        <v>710</v>
      </c>
      <c r="C137" s="231">
        <v>2</v>
      </c>
      <c r="D137" s="232">
        <v>802.51</v>
      </c>
      <c r="E137" s="232">
        <v>905.79</v>
      </c>
      <c r="F137" s="15"/>
      <c r="G137" s="232" t="s">
        <v>309</v>
      </c>
      <c r="H137" s="20"/>
    </row>
    <row r="138" spans="1:8">
      <c r="A138" s="229"/>
      <c r="B138" s="234" t="s">
        <v>711</v>
      </c>
      <c r="C138" s="231"/>
      <c r="D138" s="231"/>
      <c r="E138" s="231"/>
      <c r="F138" s="231"/>
      <c r="G138" s="231"/>
      <c r="H138" s="20"/>
    </row>
    <row r="139" spans="1:8">
      <c r="A139" s="229">
        <v>102</v>
      </c>
      <c r="B139" s="230" t="s">
        <v>712</v>
      </c>
      <c r="C139" s="231">
        <v>0</v>
      </c>
      <c r="D139" s="232" t="s">
        <v>309</v>
      </c>
      <c r="E139" s="232" t="s">
        <v>309</v>
      </c>
      <c r="F139" s="15"/>
      <c r="G139" s="232" t="s">
        <v>309</v>
      </c>
      <c r="H139" s="20"/>
    </row>
    <row r="140" spans="1:8">
      <c r="A140" s="229">
        <v>103</v>
      </c>
      <c r="B140" s="230" t="s">
        <v>713</v>
      </c>
      <c r="C140" s="231">
        <v>3</v>
      </c>
      <c r="D140" s="232">
        <v>112.08</v>
      </c>
      <c r="E140" s="232">
        <v>135.27000000000001</v>
      </c>
      <c r="F140" s="15"/>
      <c r="G140" s="232" t="s">
        <v>309</v>
      </c>
      <c r="H140" s="20"/>
    </row>
    <row r="141" spans="1:8">
      <c r="A141" s="229">
        <v>104</v>
      </c>
      <c r="B141" s="230" t="s">
        <v>714</v>
      </c>
      <c r="C141" s="231">
        <v>0</v>
      </c>
      <c r="D141" s="232" t="s">
        <v>309</v>
      </c>
      <c r="E141" s="232" t="s">
        <v>309</v>
      </c>
      <c r="F141" s="15"/>
      <c r="G141" s="232" t="s">
        <v>309</v>
      </c>
      <c r="H141" s="20"/>
    </row>
    <row r="142" spans="1:8">
      <c r="A142" s="229">
        <v>105</v>
      </c>
      <c r="B142" s="230" t="s">
        <v>715</v>
      </c>
      <c r="C142" s="231">
        <v>0</v>
      </c>
      <c r="D142" s="232" t="s">
        <v>309</v>
      </c>
      <c r="E142" s="232" t="s">
        <v>309</v>
      </c>
      <c r="F142" s="15"/>
      <c r="G142" s="232" t="s">
        <v>309</v>
      </c>
      <c r="H142" s="20"/>
    </row>
    <row r="143" spans="1:8">
      <c r="A143" s="229">
        <v>106</v>
      </c>
      <c r="B143" s="230" t="s">
        <v>716</v>
      </c>
      <c r="C143" s="231">
        <v>0</v>
      </c>
      <c r="D143" s="232" t="s">
        <v>309</v>
      </c>
      <c r="E143" s="232" t="s">
        <v>309</v>
      </c>
      <c r="F143" s="15"/>
      <c r="G143" s="232" t="s">
        <v>309</v>
      </c>
      <c r="H143" s="20"/>
    </row>
    <row r="144" spans="1:8">
      <c r="A144" s="229">
        <v>107</v>
      </c>
      <c r="B144" s="230" t="s">
        <v>717</v>
      </c>
      <c r="C144" s="231">
        <v>0</v>
      </c>
      <c r="D144" s="232" t="s">
        <v>309</v>
      </c>
      <c r="E144" s="232" t="s">
        <v>309</v>
      </c>
      <c r="F144" s="15"/>
      <c r="G144" s="232" t="s">
        <v>309</v>
      </c>
      <c r="H144" s="20"/>
    </row>
    <row r="145" spans="1:8">
      <c r="A145" s="229"/>
      <c r="B145" s="234" t="s">
        <v>718</v>
      </c>
      <c r="C145" s="231"/>
      <c r="D145" s="231"/>
      <c r="E145" s="231"/>
      <c r="F145" s="231"/>
      <c r="G145" s="231"/>
      <c r="H145" s="20"/>
    </row>
    <row r="146" spans="1:8">
      <c r="A146" s="229">
        <v>108</v>
      </c>
      <c r="B146" s="230" t="s">
        <v>719</v>
      </c>
      <c r="C146" s="231">
        <v>0</v>
      </c>
      <c r="D146" s="232" t="s">
        <v>309</v>
      </c>
      <c r="E146" s="232" t="s">
        <v>309</v>
      </c>
      <c r="F146" s="15"/>
      <c r="G146" s="232" t="s">
        <v>309</v>
      </c>
      <c r="H146" s="20"/>
    </row>
    <row r="147" spans="1:8">
      <c r="A147" s="229">
        <v>109</v>
      </c>
      <c r="B147" s="230" t="s">
        <v>720</v>
      </c>
      <c r="C147" s="231">
        <v>4</v>
      </c>
      <c r="D147" s="232">
        <v>113.49</v>
      </c>
      <c r="E147" s="232">
        <v>136.71</v>
      </c>
      <c r="F147" s="15"/>
      <c r="G147" s="232" t="s">
        <v>309</v>
      </c>
      <c r="H147" s="20"/>
    </row>
    <row r="148" spans="1:8">
      <c r="A148" s="229">
        <v>110</v>
      </c>
      <c r="B148" s="230" t="s">
        <v>721</v>
      </c>
      <c r="C148" s="231">
        <v>0</v>
      </c>
      <c r="D148" s="232" t="s">
        <v>309</v>
      </c>
      <c r="E148" s="232" t="s">
        <v>309</v>
      </c>
      <c r="F148" s="15"/>
      <c r="G148" s="232" t="s">
        <v>309</v>
      </c>
      <c r="H148" s="20"/>
    </row>
    <row r="149" spans="1:8">
      <c r="A149" s="229">
        <v>111</v>
      </c>
      <c r="B149" s="230" t="s">
        <v>722</v>
      </c>
      <c r="C149" s="231">
        <v>0</v>
      </c>
      <c r="D149" s="232" t="s">
        <v>309</v>
      </c>
      <c r="E149" s="232" t="s">
        <v>309</v>
      </c>
      <c r="F149" s="15"/>
      <c r="G149" s="232" t="s">
        <v>309</v>
      </c>
      <c r="H149" s="20"/>
    </row>
    <row r="150" spans="1:8">
      <c r="A150" s="229">
        <v>112</v>
      </c>
      <c r="B150" s="230" t="s">
        <v>723</v>
      </c>
      <c r="C150" s="231">
        <v>0</v>
      </c>
      <c r="D150" s="232" t="s">
        <v>309</v>
      </c>
      <c r="E150" s="232" t="s">
        <v>309</v>
      </c>
      <c r="F150" s="15"/>
      <c r="G150" s="232" t="s">
        <v>309</v>
      </c>
      <c r="H150" s="20"/>
    </row>
    <row r="151" spans="1:8">
      <c r="A151" s="229">
        <v>113</v>
      </c>
      <c r="B151" s="230" t="s">
        <v>724</v>
      </c>
      <c r="C151" s="231">
        <v>0</v>
      </c>
      <c r="D151" s="232" t="s">
        <v>309</v>
      </c>
      <c r="E151" s="232" t="s">
        <v>309</v>
      </c>
      <c r="F151" s="15"/>
      <c r="G151" s="232" t="s">
        <v>309</v>
      </c>
      <c r="H151" s="20"/>
    </row>
    <row r="152" spans="1:8">
      <c r="A152" s="229"/>
      <c r="B152" s="234" t="s">
        <v>725</v>
      </c>
      <c r="C152" s="231"/>
      <c r="D152" s="231"/>
      <c r="E152" s="231"/>
      <c r="F152" s="231"/>
      <c r="G152" s="231"/>
      <c r="H152" s="20"/>
    </row>
    <row r="153" spans="1:8">
      <c r="A153" s="229">
        <v>114</v>
      </c>
      <c r="B153" s="230" t="s">
        <v>726</v>
      </c>
      <c r="C153" s="231">
        <v>0</v>
      </c>
      <c r="D153" s="232" t="s">
        <v>309</v>
      </c>
      <c r="E153" s="232" t="s">
        <v>309</v>
      </c>
      <c r="F153" s="15"/>
      <c r="G153" s="232" t="s">
        <v>309</v>
      </c>
      <c r="H153" s="20"/>
    </row>
    <row r="154" spans="1:8">
      <c r="A154" s="229">
        <v>115</v>
      </c>
      <c r="B154" s="230" t="s">
        <v>727</v>
      </c>
      <c r="C154" s="231">
        <v>0</v>
      </c>
      <c r="D154" s="232" t="s">
        <v>309</v>
      </c>
      <c r="E154" s="232" t="s">
        <v>309</v>
      </c>
      <c r="F154" s="15"/>
      <c r="G154" s="232" t="s">
        <v>309</v>
      </c>
      <c r="H154" s="20"/>
    </row>
    <row r="155" spans="1:8">
      <c r="A155" s="229">
        <v>116</v>
      </c>
      <c r="B155" s="230" t="s">
        <v>728</v>
      </c>
      <c r="C155" s="231">
        <v>0</v>
      </c>
      <c r="D155" s="232" t="s">
        <v>309</v>
      </c>
      <c r="E155" s="232" t="s">
        <v>309</v>
      </c>
      <c r="F155" s="15"/>
      <c r="G155" s="232" t="s">
        <v>309</v>
      </c>
      <c r="H155" s="20"/>
    </row>
    <row r="156" spans="1:8">
      <c r="A156" s="229">
        <v>117</v>
      </c>
      <c r="B156" s="230" t="s">
        <v>729</v>
      </c>
      <c r="C156" s="231">
        <v>0</v>
      </c>
      <c r="D156" s="232" t="s">
        <v>309</v>
      </c>
      <c r="E156" s="232" t="s">
        <v>309</v>
      </c>
      <c r="F156" s="15"/>
      <c r="G156" s="232" t="s">
        <v>309</v>
      </c>
      <c r="H156" s="20"/>
    </row>
    <row r="157" spans="1:8">
      <c r="A157" s="229">
        <v>118</v>
      </c>
      <c r="B157" s="230" t="s">
        <v>730</v>
      </c>
      <c r="C157" s="231">
        <v>0</v>
      </c>
      <c r="D157" s="232" t="s">
        <v>309</v>
      </c>
      <c r="E157" s="232" t="s">
        <v>309</v>
      </c>
      <c r="F157" s="15"/>
      <c r="G157" s="232" t="s">
        <v>309</v>
      </c>
      <c r="H157" s="20"/>
    </row>
    <row r="158" spans="1:8">
      <c r="A158" s="229">
        <v>119</v>
      </c>
      <c r="B158" s="230" t="s">
        <v>731</v>
      </c>
      <c r="C158" s="231">
        <v>0</v>
      </c>
      <c r="D158" s="232" t="s">
        <v>309</v>
      </c>
      <c r="E158" s="232" t="s">
        <v>309</v>
      </c>
      <c r="F158" s="15"/>
      <c r="G158" s="232" t="s">
        <v>309</v>
      </c>
      <c r="H158" s="20"/>
    </row>
    <row r="159" spans="1:8">
      <c r="A159" s="229">
        <v>120</v>
      </c>
      <c r="B159" s="230" t="s">
        <v>732</v>
      </c>
      <c r="C159" s="231">
        <v>2</v>
      </c>
      <c r="D159" s="232">
        <v>356.75</v>
      </c>
      <c r="E159" s="232">
        <v>424.24</v>
      </c>
      <c r="F159" s="15"/>
      <c r="G159" s="232" t="s">
        <v>309</v>
      </c>
      <c r="H159" s="20"/>
    </row>
    <row r="160" spans="1:8">
      <c r="A160" s="229">
        <v>121</v>
      </c>
      <c r="B160" s="230" t="s">
        <v>733</v>
      </c>
      <c r="C160" s="231">
        <v>0</v>
      </c>
      <c r="D160" s="232" t="s">
        <v>309</v>
      </c>
      <c r="E160" s="232" t="s">
        <v>309</v>
      </c>
      <c r="F160" s="15"/>
      <c r="G160" s="232" t="s">
        <v>309</v>
      </c>
      <c r="H160" s="20"/>
    </row>
    <row r="161" spans="1:8">
      <c r="A161" s="229">
        <v>122</v>
      </c>
      <c r="B161" s="230" t="s">
        <v>734</v>
      </c>
      <c r="C161" s="231">
        <v>1</v>
      </c>
      <c r="D161" s="232">
        <v>454.54</v>
      </c>
      <c r="E161" s="232">
        <v>541</v>
      </c>
      <c r="F161" s="15"/>
      <c r="G161" s="232" t="s">
        <v>309</v>
      </c>
      <c r="H161" s="20"/>
    </row>
    <row r="162" spans="1:8">
      <c r="A162" s="229">
        <v>123</v>
      </c>
      <c r="B162" s="230" t="s">
        <v>735</v>
      </c>
      <c r="C162" s="231">
        <v>0</v>
      </c>
      <c r="D162" s="232" t="s">
        <v>309</v>
      </c>
      <c r="E162" s="232" t="s">
        <v>309</v>
      </c>
      <c r="F162" s="15"/>
      <c r="G162" s="232" t="s">
        <v>309</v>
      </c>
      <c r="H162" s="20"/>
    </row>
    <row r="163" spans="1:8">
      <c r="A163" s="229">
        <v>124</v>
      </c>
      <c r="B163" s="230" t="s">
        <v>736</v>
      </c>
      <c r="C163" s="231">
        <v>0</v>
      </c>
      <c r="D163" s="232" t="s">
        <v>309</v>
      </c>
      <c r="E163" s="232" t="s">
        <v>309</v>
      </c>
      <c r="F163" s="15"/>
      <c r="G163" s="232" t="s">
        <v>309</v>
      </c>
      <c r="H163" s="20"/>
    </row>
    <row r="164" spans="1:8">
      <c r="A164" s="229">
        <v>125</v>
      </c>
      <c r="B164" s="237" t="s">
        <v>737</v>
      </c>
      <c r="C164" s="231">
        <v>2</v>
      </c>
      <c r="D164" s="232">
        <v>1157.3499999999999</v>
      </c>
      <c r="E164" s="232">
        <v>1311.34</v>
      </c>
      <c r="F164" s="15"/>
      <c r="G164" s="232" t="s">
        <v>309</v>
      </c>
      <c r="H164" s="20"/>
    </row>
    <row r="165" spans="1:8">
      <c r="A165" s="229"/>
      <c r="B165" s="234" t="s">
        <v>738</v>
      </c>
      <c r="C165" s="231"/>
      <c r="D165" s="231"/>
      <c r="E165" s="231"/>
      <c r="F165" s="231"/>
      <c r="G165" s="231"/>
      <c r="H165" s="20"/>
    </row>
    <row r="166" spans="1:8">
      <c r="A166" s="229">
        <v>126</v>
      </c>
      <c r="B166" s="230" t="s">
        <v>739</v>
      </c>
      <c r="C166" s="231">
        <v>0</v>
      </c>
      <c r="D166" s="232" t="s">
        <v>309</v>
      </c>
      <c r="E166" s="232" t="s">
        <v>309</v>
      </c>
      <c r="F166" s="15"/>
      <c r="G166" s="232" t="s">
        <v>309</v>
      </c>
      <c r="H166" s="20"/>
    </row>
    <row r="167" spans="1:8">
      <c r="A167" s="229">
        <v>127</v>
      </c>
      <c r="B167" s="230" t="s">
        <v>740</v>
      </c>
      <c r="C167" s="231">
        <v>0</v>
      </c>
      <c r="D167" s="232" t="s">
        <v>309</v>
      </c>
      <c r="E167" s="232" t="s">
        <v>309</v>
      </c>
      <c r="F167" s="15"/>
      <c r="G167" s="232" t="s">
        <v>309</v>
      </c>
      <c r="H167" s="20"/>
    </row>
    <row r="168" spans="1:8">
      <c r="A168" s="229">
        <v>128</v>
      </c>
      <c r="B168" s="230" t="s">
        <v>741</v>
      </c>
      <c r="C168" s="231">
        <v>0</v>
      </c>
      <c r="D168" s="232" t="s">
        <v>309</v>
      </c>
      <c r="E168" s="232" t="s">
        <v>309</v>
      </c>
      <c r="F168" s="15"/>
      <c r="G168" s="232" t="s">
        <v>309</v>
      </c>
      <c r="H168" s="20"/>
    </row>
    <row r="169" spans="1:8">
      <c r="A169" s="229">
        <v>129</v>
      </c>
      <c r="B169" s="230" t="s">
        <v>742</v>
      </c>
      <c r="C169" s="231">
        <v>0</v>
      </c>
      <c r="D169" s="232" t="s">
        <v>309</v>
      </c>
      <c r="E169" s="232" t="s">
        <v>309</v>
      </c>
      <c r="F169" s="15"/>
      <c r="G169" s="232" t="s">
        <v>309</v>
      </c>
      <c r="H169" s="20"/>
    </row>
    <row r="170" spans="1:8">
      <c r="A170" s="229">
        <v>130</v>
      </c>
      <c r="B170" s="230" t="s">
        <v>743</v>
      </c>
      <c r="C170" s="231">
        <v>0</v>
      </c>
      <c r="D170" s="232" t="s">
        <v>309</v>
      </c>
      <c r="E170" s="232" t="s">
        <v>309</v>
      </c>
      <c r="F170" s="15"/>
      <c r="G170" s="232" t="s">
        <v>309</v>
      </c>
      <c r="H170" s="20"/>
    </row>
    <row r="171" spans="1:8">
      <c r="A171" s="229">
        <v>131</v>
      </c>
      <c r="B171" s="230" t="s">
        <v>744</v>
      </c>
      <c r="C171" s="231">
        <v>0</v>
      </c>
      <c r="D171" s="232" t="s">
        <v>309</v>
      </c>
      <c r="E171" s="232" t="s">
        <v>309</v>
      </c>
      <c r="F171" s="15"/>
      <c r="G171" s="232" t="s">
        <v>309</v>
      </c>
      <c r="H171" s="20"/>
    </row>
    <row r="172" spans="1:8">
      <c r="A172" s="229">
        <v>132</v>
      </c>
      <c r="B172" s="230" t="s">
        <v>745</v>
      </c>
      <c r="C172" s="231">
        <v>0</v>
      </c>
      <c r="D172" s="232" t="s">
        <v>309</v>
      </c>
      <c r="E172" s="232" t="s">
        <v>309</v>
      </c>
      <c r="F172" s="15"/>
      <c r="G172" s="232" t="s">
        <v>309</v>
      </c>
      <c r="H172" s="20"/>
    </row>
    <row r="173" spans="1:8">
      <c r="A173" s="229">
        <v>133</v>
      </c>
      <c r="B173" s="230" t="s">
        <v>746</v>
      </c>
      <c r="C173" s="231">
        <v>0</v>
      </c>
      <c r="D173" s="232" t="s">
        <v>309</v>
      </c>
      <c r="E173" s="232" t="s">
        <v>309</v>
      </c>
      <c r="F173" s="15"/>
      <c r="G173" s="232" t="s">
        <v>309</v>
      </c>
      <c r="H173" s="20"/>
    </row>
    <row r="174" spans="1:8">
      <c r="A174" s="229">
        <v>134</v>
      </c>
      <c r="B174" s="230" t="s">
        <v>747</v>
      </c>
      <c r="C174" s="231">
        <v>1</v>
      </c>
      <c r="D174" s="232">
        <v>648.17999999999995</v>
      </c>
      <c r="E174" s="232">
        <v>679.23</v>
      </c>
      <c r="F174" s="15"/>
      <c r="G174" s="232" t="s">
        <v>309</v>
      </c>
      <c r="H174" s="20"/>
    </row>
    <row r="175" spans="1:8">
      <c r="A175" s="229"/>
      <c r="B175" s="234" t="s">
        <v>748</v>
      </c>
      <c r="C175" s="231"/>
      <c r="D175" s="231"/>
      <c r="E175" s="231"/>
      <c r="F175" s="231"/>
      <c r="G175" s="231"/>
      <c r="H175" s="20"/>
    </row>
    <row r="176" spans="1:8">
      <c r="A176" s="229">
        <v>135</v>
      </c>
      <c r="B176" s="230" t="s">
        <v>749</v>
      </c>
      <c r="C176" s="231">
        <v>0</v>
      </c>
      <c r="D176" s="232" t="s">
        <v>309</v>
      </c>
      <c r="E176" s="232" t="s">
        <v>309</v>
      </c>
      <c r="F176" s="15"/>
      <c r="G176" s="232" t="s">
        <v>309</v>
      </c>
      <c r="H176" s="20"/>
    </row>
    <row r="177" spans="1:8">
      <c r="A177" s="229">
        <v>136</v>
      </c>
      <c r="B177" s="230" t="s">
        <v>750</v>
      </c>
      <c r="C177" s="231">
        <v>2</v>
      </c>
      <c r="D177" s="232">
        <v>25.41</v>
      </c>
      <c r="E177" s="232">
        <v>34.380000000000003</v>
      </c>
      <c r="F177" s="15"/>
      <c r="G177" s="232" t="s">
        <v>309</v>
      </c>
      <c r="H177" s="20"/>
    </row>
    <row r="178" spans="1:8">
      <c r="A178" s="229">
        <v>137</v>
      </c>
      <c r="B178" s="230" t="s">
        <v>751</v>
      </c>
      <c r="C178" s="231">
        <v>0</v>
      </c>
      <c r="D178" s="232" t="s">
        <v>309</v>
      </c>
      <c r="E178" s="232" t="s">
        <v>309</v>
      </c>
      <c r="F178" s="15"/>
      <c r="G178" s="232" t="s">
        <v>309</v>
      </c>
      <c r="H178" s="20"/>
    </row>
    <row r="179" spans="1:8">
      <c r="A179" s="229">
        <v>138</v>
      </c>
      <c r="B179" s="230" t="s">
        <v>752</v>
      </c>
      <c r="C179" s="231">
        <v>2</v>
      </c>
      <c r="D179" s="232">
        <v>133.56</v>
      </c>
      <c r="E179" s="232">
        <v>72.180000000000007</v>
      </c>
      <c r="F179" s="15"/>
      <c r="G179" s="232" t="s">
        <v>309</v>
      </c>
      <c r="H179" s="20"/>
    </row>
    <row r="180" spans="1:8">
      <c r="A180" s="229">
        <v>139</v>
      </c>
      <c r="B180" s="230" t="s">
        <v>753</v>
      </c>
      <c r="C180" s="231">
        <v>3</v>
      </c>
      <c r="D180" s="232">
        <v>148.11000000000001</v>
      </c>
      <c r="E180" s="232">
        <v>83.16</v>
      </c>
      <c r="F180" s="15"/>
      <c r="G180" s="232" t="s">
        <v>309</v>
      </c>
      <c r="H180" s="20"/>
    </row>
    <row r="181" spans="1:8">
      <c r="A181" s="229">
        <v>140</v>
      </c>
      <c r="B181" s="230" t="s">
        <v>754</v>
      </c>
      <c r="C181" s="231">
        <v>0</v>
      </c>
      <c r="D181" s="232" t="s">
        <v>309</v>
      </c>
      <c r="E181" s="232" t="s">
        <v>309</v>
      </c>
      <c r="F181" s="15"/>
      <c r="G181" s="232" t="s">
        <v>309</v>
      </c>
      <c r="H181" s="20"/>
    </row>
    <row r="182" spans="1:8">
      <c r="A182" s="229"/>
      <c r="B182" s="234" t="s">
        <v>755</v>
      </c>
      <c r="C182" s="231"/>
      <c r="D182" s="231"/>
      <c r="E182" s="231"/>
      <c r="F182" s="231"/>
      <c r="G182" s="231"/>
      <c r="H182" s="20"/>
    </row>
    <row r="183" spans="1:8">
      <c r="A183" s="229">
        <v>141</v>
      </c>
      <c r="B183" s="230" t="s">
        <v>756</v>
      </c>
      <c r="C183" s="231">
        <v>4</v>
      </c>
      <c r="D183" s="232">
        <v>133.05000000000001</v>
      </c>
      <c r="E183" s="232">
        <v>130.66999999999999</v>
      </c>
      <c r="F183" s="15"/>
      <c r="G183" s="232" t="s">
        <v>309</v>
      </c>
      <c r="H183" s="20"/>
    </row>
    <row r="184" spans="1:8">
      <c r="A184" s="229">
        <v>142</v>
      </c>
      <c r="B184" s="230" t="s">
        <v>757</v>
      </c>
      <c r="C184" s="231">
        <v>0</v>
      </c>
      <c r="D184" s="232" t="s">
        <v>309</v>
      </c>
      <c r="E184" s="232" t="s">
        <v>309</v>
      </c>
      <c r="F184" s="15"/>
      <c r="G184" s="232" t="s">
        <v>309</v>
      </c>
      <c r="H184" s="20"/>
    </row>
    <row r="185" spans="1:8">
      <c r="A185" s="229">
        <v>143</v>
      </c>
      <c r="B185" s="230" t="s">
        <v>758</v>
      </c>
      <c r="C185" s="231">
        <v>0</v>
      </c>
      <c r="D185" s="232" t="s">
        <v>309</v>
      </c>
      <c r="E185" s="232" t="s">
        <v>309</v>
      </c>
      <c r="F185" s="15"/>
      <c r="G185" s="232" t="s">
        <v>309</v>
      </c>
      <c r="H185" s="20"/>
    </row>
    <row r="186" spans="1:8">
      <c r="A186" s="229">
        <v>144</v>
      </c>
      <c r="B186" s="230" t="s">
        <v>759</v>
      </c>
      <c r="C186" s="231">
        <v>0</v>
      </c>
      <c r="D186" s="232" t="s">
        <v>309</v>
      </c>
      <c r="E186" s="232" t="s">
        <v>309</v>
      </c>
      <c r="F186" s="15"/>
      <c r="G186" s="232" t="s">
        <v>309</v>
      </c>
      <c r="H186" s="20"/>
    </row>
    <row r="187" spans="1:8">
      <c r="A187" s="229">
        <v>145</v>
      </c>
      <c r="B187" s="230" t="s">
        <v>760</v>
      </c>
      <c r="C187" s="231">
        <v>0</v>
      </c>
      <c r="D187" s="232" t="s">
        <v>309</v>
      </c>
      <c r="E187" s="232" t="s">
        <v>309</v>
      </c>
      <c r="F187" s="15"/>
      <c r="G187" s="232" t="s">
        <v>309</v>
      </c>
      <c r="H187" s="20"/>
    </row>
    <row r="188" spans="1:8">
      <c r="A188" s="229">
        <v>146</v>
      </c>
      <c r="B188" s="230" t="s">
        <v>761</v>
      </c>
      <c r="C188" s="231">
        <v>0</v>
      </c>
      <c r="D188" s="232" t="s">
        <v>309</v>
      </c>
      <c r="E188" s="232" t="s">
        <v>309</v>
      </c>
      <c r="F188" s="15"/>
      <c r="G188" s="232" t="s">
        <v>309</v>
      </c>
      <c r="H188" s="20"/>
    </row>
    <row r="189" spans="1:8">
      <c r="A189" s="229">
        <v>147</v>
      </c>
      <c r="B189" s="230" t="s">
        <v>762</v>
      </c>
      <c r="C189" s="231">
        <v>2</v>
      </c>
      <c r="D189" s="232">
        <v>228.89</v>
      </c>
      <c r="E189" s="232">
        <v>263.63</v>
      </c>
      <c r="F189" s="15"/>
      <c r="G189" s="232" t="s">
        <v>309</v>
      </c>
      <c r="H189" s="20"/>
    </row>
    <row r="190" spans="1:8">
      <c r="A190" s="229">
        <v>148</v>
      </c>
      <c r="B190" s="230" t="s">
        <v>763</v>
      </c>
      <c r="C190" s="231">
        <v>2</v>
      </c>
      <c r="D190" s="232">
        <v>275.67</v>
      </c>
      <c r="E190" s="232">
        <v>317.06</v>
      </c>
      <c r="F190" s="15"/>
      <c r="G190" s="232" t="s">
        <v>309</v>
      </c>
      <c r="H190" s="20"/>
    </row>
    <row r="191" spans="1:8">
      <c r="A191" s="229">
        <v>149</v>
      </c>
      <c r="B191" s="230" t="s">
        <v>764</v>
      </c>
      <c r="C191" s="231">
        <v>0</v>
      </c>
      <c r="D191" s="232" t="s">
        <v>309</v>
      </c>
      <c r="E191" s="232" t="s">
        <v>309</v>
      </c>
      <c r="F191" s="15"/>
      <c r="G191" s="232" t="s">
        <v>309</v>
      </c>
      <c r="H191" s="20"/>
    </row>
    <row r="192" spans="1:8">
      <c r="A192" s="229">
        <v>150</v>
      </c>
      <c r="B192" s="230" t="s">
        <v>765</v>
      </c>
      <c r="C192" s="231">
        <v>1</v>
      </c>
      <c r="D192" s="232">
        <v>528.22</v>
      </c>
      <c r="E192" s="232">
        <v>589.54</v>
      </c>
      <c r="F192" s="15"/>
      <c r="G192" s="232" t="s">
        <v>309</v>
      </c>
      <c r="H192" s="20"/>
    </row>
    <row r="193" spans="1:8">
      <c r="A193" s="229"/>
      <c r="B193" s="234" t="s">
        <v>766</v>
      </c>
      <c r="C193" s="231"/>
      <c r="D193" s="231"/>
      <c r="E193" s="231"/>
      <c r="F193" s="231"/>
      <c r="G193" s="231"/>
      <c r="H193" s="20"/>
    </row>
    <row r="194" spans="1:8">
      <c r="A194" s="229">
        <v>151</v>
      </c>
      <c r="B194" s="230" t="s">
        <v>767</v>
      </c>
      <c r="C194" s="231">
        <v>0</v>
      </c>
      <c r="D194" s="232" t="s">
        <v>309</v>
      </c>
      <c r="E194" s="232" t="s">
        <v>309</v>
      </c>
      <c r="F194" s="15"/>
      <c r="G194" s="232" t="s">
        <v>309</v>
      </c>
      <c r="H194" s="20"/>
    </row>
    <row r="195" spans="1:8">
      <c r="A195" s="229">
        <v>152</v>
      </c>
      <c r="B195" s="230" t="s">
        <v>768</v>
      </c>
      <c r="C195" s="231">
        <v>0</v>
      </c>
      <c r="D195" s="232" t="s">
        <v>309</v>
      </c>
      <c r="E195" s="232" t="s">
        <v>309</v>
      </c>
      <c r="F195" s="15"/>
      <c r="G195" s="232" t="s">
        <v>309</v>
      </c>
      <c r="H195" s="20"/>
    </row>
    <row r="196" spans="1:8">
      <c r="A196" s="229">
        <v>153</v>
      </c>
      <c r="B196" s="230" t="s">
        <v>769</v>
      </c>
      <c r="C196" s="231">
        <v>0</v>
      </c>
      <c r="D196" s="232" t="s">
        <v>309</v>
      </c>
      <c r="E196" s="232" t="s">
        <v>309</v>
      </c>
      <c r="F196" s="15"/>
      <c r="G196" s="232" t="s">
        <v>309</v>
      </c>
      <c r="H196" s="20"/>
    </row>
    <row r="197" spans="1:8">
      <c r="A197" s="229">
        <v>154</v>
      </c>
      <c r="B197" s="230" t="s">
        <v>770</v>
      </c>
      <c r="C197" s="231">
        <v>0</v>
      </c>
      <c r="D197" s="232" t="s">
        <v>309</v>
      </c>
      <c r="E197" s="232" t="s">
        <v>309</v>
      </c>
      <c r="F197" s="15"/>
      <c r="G197" s="232" t="s">
        <v>309</v>
      </c>
      <c r="H197" s="20"/>
    </row>
    <row r="198" spans="1:8">
      <c r="A198" s="229">
        <v>155</v>
      </c>
      <c r="B198" s="230" t="s">
        <v>771</v>
      </c>
      <c r="C198" s="231">
        <v>0</v>
      </c>
      <c r="D198" s="232" t="s">
        <v>309</v>
      </c>
      <c r="E198" s="232" t="s">
        <v>309</v>
      </c>
      <c r="F198" s="15"/>
      <c r="G198" s="232" t="s">
        <v>309</v>
      </c>
      <c r="H198" s="20"/>
    </row>
    <row r="199" spans="1:8">
      <c r="A199" s="229"/>
      <c r="B199" s="234" t="s">
        <v>772</v>
      </c>
      <c r="C199" s="231"/>
      <c r="D199" s="232"/>
      <c r="E199" s="232"/>
      <c r="F199" s="15"/>
      <c r="G199" s="232"/>
      <c r="H199" s="20"/>
    </row>
    <row r="200" spans="1:8">
      <c r="A200" s="229">
        <v>156</v>
      </c>
      <c r="B200" s="230" t="s">
        <v>773</v>
      </c>
      <c r="C200" s="231">
        <v>3</v>
      </c>
      <c r="D200" s="232">
        <v>195.26</v>
      </c>
      <c r="E200" s="232">
        <v>223.65</v>
      </c>
      <c r="F200" s="15"/>
      <c r="G200" s="232" t="s">
        <v>309</v>
      </c>
      <c r="H200" s="20"/>
    </row>
    <row r="201" spans="1:8">
      <c r="A201" s="229">
        <v>157</v>
      </c>
      <c r="B201" s="230" t="s">
        <v>774</v>
      </c>
      <c r="C201" s="231">
        <v>3</v>
      </c>
      <c r="D201" s="232">
        <v>251.22</v>
      </c>
      <c r="E201" s="232">
        <v>340.19</v>
      </c>
      <c r="F201" s="15"/>
      <c r="G201" s="232" t="s">
        <v>309</v>
      </c>
      <c r="H201" s="20"/>
    </row>
    <row r="202" spans="1:8">
      <c r="A202" s="229"/>
      <c r="B202" s="234" t="s">
        <v>775</v>
      </c>
      <c r="C202" s="231"/>
      <c r="D202" s="231"/>
      <c r="E202" s="231"/>
      <c r="F202" s="231"/>
      <c r="G202" s="231"/>
      <c r="H202" s="20"/>
    </row>
    <row r="203" spans="1:8">
      <c r="A203" s="229">
        <v>158</v>
      </c>
      <c r="B203" s="230" t="s">
        <v>776</v>
      </c>
      <c r="C203" s="231">
        <v>0</v>
      </c>
      <c r="D203" s="232" t="s">
        <v>309</v>
      </c>
      <c r="E203" s="232" t="s">
        <v>309</v>
      </c>
      <c r="F203" s="15"/>
      <c r="G203" s="232" t="s">
        <v>309</v>
      </c>
      <c r="H203" s="20"/>
    </row>
    <row r="204" spans="1:8">
      <c r="A204" s="229">
        <v>159</v>
      </c>
      <c r="B204" s="230" t="s">
        <v>777</v>
      </c>
      <c r="C204" s="231">
        <v>0</v>
      </c>
      <c r="D204" s="232" t="s">
        <v>309</v>
      </c>
      <c r="E204" s="232" t="s">
        <v>309</v>
      </c>
      <c r="F204" s="15"/>
      <c r="G204" s="232" t="s">
        <v>309</v>
      </c>
      <c r="H204" s="20"/>
    </row>
    <row r="205" spans="1:8">
      <c r="A205" s="229">
        <v>160</v>
      </c>
      <c r="B205" s="230" t="s">
        <v>778</v>
      </c>
      <c r="C205" s="231">
        <v>0</v>
      </c>
      <c r="D205" s="232" t="s">
        <v>309</v>
      </c>
      <c r="E205" s="232" t="s">
        <v>309</v>
      </c>
      <c r="F205" s="15"/>
      <c r="G205" s="232" t="s">
        <v>309</v>
      </c>
      <c r="H205" s="20"/>
    </row>
    <row r="206" spans="1:8">
      <c r="A206" s="229"/>
      <c r="B206" s="234" t="s">
        <v>779</v>
      </c>
      <c r="C206" s="231"/>
      <c r="D206" s="231"/>
      <c r="E206" s="231"/>
      <c r="F206" s="231"/>
      <c r="G206" s="231"/>
      <c r="H206" s="20"/>
    </row>
    <row r="207" spans="1:8">
      <c r="A207" s="229">
        <v>161</v>
      </c>
      <c r="B207" s="230" t="s">
        <v>780</v>
      </c>
      <c r="C207" s="231">
        <v>5</v>
      </c>
      <c r="D207" s="232">
        <v>79.290000000000006</v>
      </c>
      <c r="E207" s="232">
        <v>93.46</v>
      </c>
      <c r="F207" s="15"/>
      <c r="G207" s="232" t="s">
        <v>309</v>
      </c>
      <c r="H207" s="20"/>
    </row>
    <row r="208" spans="1:8">
      <c r="A208" s="229">
        <v>162</v>
      </c>
      <c r="B208" s="230" t="s">
        <v>781</v>
      </c>
      <c r="C208" s="231">
        <v>4</v>
      </c>
      <c r="D208" s="232">
        <v>102.79</v>
      </c>
      <c r="E208" s="232">
        <v>120.87</v>
      </c>
      <c r="F208" s="15"/>
      <c r="G208" s="232" t="s">
        <v>309</v>
      </c>
      <c r="H208" s="20"/>
    </row>
    <row r="209" spans="1:8">
      <c r="A209" s="229">
        <v>163</v>
      </c>
      <c r="B209" s="230" t="s">
        <v>782</v>
      </c>
      <c r="C209" s="231">
        <v>0</v>
      </c>
      <c r="D209" s="232" t="s">
        <v>309</v>
      </c>
      <c r="E209" s="232" t="s">
        <v>309</v>
      </c>
      <c r="F209" s="15"/>
      <c r="G209" s="232" t="s">
        <v>309</v>
      </c>
      <c r="H209" s="20"/>
    </row>
    <row r="210" spans="1:8">
      <c r="A210" s="229">
        <v>164</v>
      </c>
      <c r="B210" s="230" t="s">
        <v>785</v>
      </c>
      <c r="C210" s="231">
        <v>0</v>
      </c>
      <c r="D210" s="232" t="s">
        <v>309</v>
      </c>
      <c r="E210" s="232" t="s">
        <v>309</v>
      </c>
      <c r="F210" s="15"/>
      <c r="G210" s="232" t="s">
        <v>309</v>
      </c>
      <c r="H210" s="20"/>
    </row>
    <row r="211" spans="1:8">
      <c r="A211" s="229">
        <v>165</v>
      </c>
      <c r="B211" s="230" t="s">
        <v>786</v>
      </c>
      <c r="C211" s="231">
        <v>0</v>
      </c>
      <c r="D211" s="232" t="s">
        <v>309</v>
      </c>
      <c r="E211" s="232" t="s">
        <v>309</v>
      </c>
      <c r="F211" s="15"/>
      <c r="G211" s="232" t="s">
        <v>309</v>
      </c>
      <c r="H211" s="20"/>
    </row>
    <row r="212" spans="1:8">
      <c r="A212" s="229"/>
      <c r="B212" s="234" t="s">
        <v>787</v>
      </c>
      <c r="C212" s="231"/>
      <c r="D212" s="231"/>
      <c r="E212" s="231"/>
      <c r="F212" s="231"/>
      <c r="G212" s="231"/>
      <c r="H212" s="20"/>
    </row>
    <row r="213" spans="1:8">
      <c r="A213" s="229">
        <v>166</v>
      </c>
      <c r="B213" s="230" t="s">
        <v>872</v>
      </c>
      <c r="C213" s="231">
        <v>0</v>
      </c>
      <c r="D213" s="232" t="s">
        <v>309</v>
      </c>
      <c r="E213" s="232" t="s">
        <v>309</v>
      </c>
      <c r="F213" s="15"/>
      <c r="G213" s="232" t="s">
        <v>309</v>
      </c>
      <c r="H213" s="20"/>
    </row>
    <row r="214" spans="1:8">
      <c r="A214" s="229">
        <v>167</v>
      </c>
      <c r="B214" s="230" t="s">
        <v>873</v>
      </c>
      <c r="C214" s="231">
        <v>2</v>
      </c>
      <c r="D214" s="232">
        <v>64.98</v>
      </c>
      <c r="E214" s="232">
        <v>51.3</v>
      </c>
      <c r="F214" s="15"/>
      <c r="G214" s="232" t="s">
        <v>309</v>
      </c>
      <c r="H214" s="20"/>
    </row>
    <row r="215" spans="1:8">
      <c r="A215" s="229">
        <v>168</v>
      </c>
      <c r="B215" s="230" t="s">
        <v>874</v>
      </c>
      <c r="C215" s="231">
        <v>0</v>
      </c>
      <c r="D215" s="232" t="s">
        <v>309</v>
      </c>
      <c r="E215" s="232" t="s">
        <v>309</v>
      </c>
      <c r="F215" s="15"/>
      <c r="G215" s="232" t="s">
        <v>309</v>
      </c>
      <c r="H215" s="20"/>
    </row>
    <row r="216" spans="1:8">
      <c r="A216" s="229">
        <v>169</v>
      </c>
      <c r="B216" s="230" t="s">
        <v>875</v>
      </c>
      <c r="C216" s="231">
        <v>0</v>
      </c>
      <c r="D216" s="232" t="s">
        <v>309</v>
      </c>
      <c r="E216" s="232" t="s">
        <v>309</v>
      </c>
      <c r="F216" s="15"/>
      <c r="G216" s="232" t="s">
        <v>309</v>
      </c>
      <c r="H216" s="20"/>
    </row>
    <row r="217" spans="1:8">
      <c r="A217" s="229">
        <v>170</v>
      </c>
      <c r="B217" s="230" t="s">
        <v>876</v>
      </c>
      <c r="C217" s="231">
        <v>0</v>
      </c>
      <c r="D217" s="232" t="s">
        <v>309</v>
      </c>
      <c r="E217" s="232" t="s">
        <v>309</v>
      </c>
      <c r="F217" s="15"/>
      <c r="G217" s="232" t="s">
        <v>309</v>
      </c>
      <c r="H217" s="20"/>
    </row>
    <row r="218" spans="1:8">
      <c r="A218" s="229">
        <v>171</v>
      </c>
      <c r="B218" s="230" t="s">
        <v>877</v>
      </c>
      <c r="C218" s="231">
        <v>2</v>
      </c>
      <c r="D218" s="232">
        <v>409.06</v>
      </c>
      <c r="E218" s="232">
        <v>270.36</v>
      </c>
      <c r="F218" s="15"/>
      <c r="G218" s="232" t="s">
        <v>309</v>
      </c>
      <c r="H218" s="20"/>
    </row>
    <row r="219" spans="1:8">
      <c r="A219" s="229"/>
      <c r="B219" s="234" t="s">
        <v>878</v>
      </c>
      <c r="C219" s="231"/>
      <c r="D219" s="231"/>
      <c r="E219" s="231"/>
      <c r="F219" s="231"/>
      <c r="G219" s="231"/>
      <c r="H219" s="20"/>
    </row>
    <row r="220" spans="1:8">
      <c r="A220" s="229">
        <v>172</v>
      </c>
      <c r="B220" s="230" t="s">
        <v>879</v>
      </c>
      <c r="C220" s="231">
        <v>0</v>
      </c>
      <c r="D220" s="232" t="s">
        <v>309</v>
      </c>
      <c r="E220" s="232" t="s">
        <v>309</v>
      </c>
      <c r="F220" s="15"/>
      <c r="G220" s="232" t="s">
        <v>309</v>
      </c>
      <c r="H220" s="20"/>
    </row>
    <row r="221" spans="1:8">
      <c r="A221" s="229">
        <v>173</v>
      </c>
      <c r="B221" s="230" t="s">
        <v>880</v>
      </c>
      <c r="C221" s="231">
        <v>0</v>
      </c>
      <c r="D221" s="232" t="s">
        <v>309</v>
      </c>
      <c r="E221" s="232" t="s">
        <v>309</v>
      </c>
      <c r="F221" s="15"/>
      <c r="G221" s="232" t="s">
        <v>309</v>
      </c>
      <c r="H221" s="20"/>
    </row>
    <row r="222" spans="1:8">
      <c r="A222" s="229">
        <v>174</v>
      </c>
      <c r="B222" s="230" t="s">
        <v>881</v>
      </c>
      <c r="C222" s="231">
        <v>0</v>
      </c>
      <c r="D222" s="232" t="s">
        <v>309</v>
      </c>
      <c r="E222" s="232" t="s">
        <v>309</v>
      </c>
      <c r="F222" s="15"/>
      <c r="G222" s="232" t="s">
        <v>309</v>
      </c>
      <c r="H222" s="20"/>
    </row>
    <row r="223" spans="1:8">
      <c r="A223" s="229"/>
      <c r="B223" s="234" t="s">
        <v>882</v>
      </c>
      <c r="C223" s="231"/>
      <c r="D223" s="231"/>
      <c r="E223" s="231"/>
      <c r="F223" s="231"/>
      <c r="G223" s="231"/>
      <c r="H223" s="20"/>
    </row>
    <row r="224" spans="1:8">
      <c r="A224" s="229">
        <v>175</v>
      </c>
      <c r="B224" s="230" t="s">
        <v>883</v>
      </c>
      <c r="C224" s="231" t="s">
        <v>884</v>
      </c>
      <c r="D224" s="232" t="s">
        <v>309</v>
      </c>
      <c r="E224" s="232" t="s">
        <v>309</v>
      </c>
      <c r="F224" s="15"/>
      <c r="G224" s="232" t="s">
        <v>309</v>
      </c>
      <c r="H224" s="20"/>
    </row>
    <row r="225" spans="1:8">
      <c r="A225" s="229">
        <v>176</v>
      </c>
      <c r="B225" s="230" t="s">
        <v>885</v>
      </c>
      <c r="C225" s="231" t="s">
        <v>886</v>
      </c>
      <c r="D225" s="232" t="s">
        <v>309</v>
      </c>
      <c r="E225" s="232" t="s">
        <v>309</v>
      </c>
      <c r="F225" s="15"/>
      <c r="G225" s="232" t="s">
        <v>309</v>
      </c>
      <c r="H225" s="20"/>
    </row>
    <row r="226" spans="1:8">
      <c r="A226" s="229" t="s">
        <v>308</v>
      </c>
      <c r="B226" s="234" t="s">
        <v>887</v>
      </c>
      <c r="C226" s="231"/>
      <c r="D226" s="231"/>
      <c r="E226" s="231"/>
      <c r="F226" s="231"/>
      <c r="G226" s="231"/>
      <c r="H226" s="20"/>
    </row>
    <row r="227" spans="1:8">
      <c r="A227" s="229">
        <v>177</v>
      </c>
      <c r="B227" s="230" t="s">
        <v>888</v>
      </c>
      <c r="C227" s="231">
        <v>10</v>
      </c>
      <c r="D227" s="232">
        <v>1210.31</v>
      </c>
      <c r="E227" s="232">
        <v>1242.92</v>
      </c>
      <c r="F227" s="15"/>
      <c r="G227" s="232" t="s">
        <v>309</v>
      </c>
      <c r="H227" s="20"/>
    </row>
    <row r="228" spans="1:8">
      <c r="A228" s="229">
        <v>178</v>
      </c>
      <c r="B228" s="230" t="s">
        <v>889</v>
      </c>
      <c r="C228" s="231">
        <v>18</v>
      </c>
      <c r="D228" s="232">
        <v>1239.08</v>
      </c>
      <c r="E228" s="232">
        <v>1272.6500000000001</v>
      </c>
      <c r="F228" s="15"/>
      <c r="G228" s="232" t="s">
        <v>309</v>
      </c>
      <c r="H228" s="20"/>
    </row>
    <row r="229" spans="1:8">
      <c r="A229" s="229">
        <v>179</v>
      </c>
      <c r="B229" s="230" t="s">
        <v>890</v>
      </c>
      <c r="C229" s="231">
        <v>10</v>
      </c>
      <c r="D229" s="232">
        <v>1267.96</v>
      </c>
      <c r="E229" s="232">
        <v>1302.49</v>
      </c>
      <c r="F229" s="15"/>
      <c r="G229" s="232" t="s">
        <v>309</v>
      </c>
      <c r="H229" s="20"/>
    </row>
    <row r="230" spans="1:8">
      <c r="A230" s="229"/>
      <c r="B230" s="234" t="s">
        <v>891</v>
      </c>
      <c r="C230" s="231"/>
      <c r="D230" s="231"/>
      <c r="E230" s="231"/>
      <c r="F230" s="231"/>
      <c r="G230" s="231"/>
      <c r="H230" s="20"/>
    </row>
    <row r="231" spans="1:8">
      <c r="A231" s="229">
        <v>180</v>
      </c>
      <c r="B231" s="230" t="s">
        <v>892</v>
      </c>
      <c r="C231" s="231">
        <v>2792</v>
      </c>
      <c r="D231" s="232" t="s">
        <v>309</v>
      </c>
      <c r="E231" s="232" t="s">
        <v>309</v>
      </c>
      <c r="F231" s="15"/>
      <c r="G231" s="232" t="s">
        <v>309</v>
      </c>
      <c r="H231" s="20"/>
    </row>
    <row r="232" spans="1:8">
      <c r="A232" s="229">
        <v>181</v>
      </c>
      <c r="B232" s="230" t="s">
        <v>893</v>
      </c>
      <c r="C232" s="231">
        <v>0</v>
      </c>
      <c r="D232" s="232" t="s">
        <v>309</v>
      </c>
      <c r="E232" s="232" t="s">
        <v>309</v>
      </c>
      <c r="F232" s="15"/>
      <c r="G232" s="232" t="s">
        <v>309</v>
      </c>
      <c r="H232" s="20"/>
    </row>
    <row r="233" spans="1:8">
      <c r="A233" s="229">
        <v>182</v>
      </c>
      <c r="B233" s="230" t="s">
        <v>894</v>
      </c>
      <c r="C233" s="231">
        <v>1000</v>
      </c>
      <c r="D233" s="232" t="s">
        <v>309</v>
      </c>
      <c r="E233" s="232" t="s">
        <v>895</v>
      </c>
      <c r="F233" s="15"/>
      <c r="G233" s="232" t="s">
        <v>309</v>
      </c>
      <c r="H233" s="20"/>
    </row>
    <row r="234" spans="1:8">
      <c r="A234" s="229">
        <v>183</v>
      </c>
      <c r="B234" s="230" t="s">
        <v>896</v>
      </c>
      <c r="C234" s="231">
        <v>2000</v>
      </c>
      <c r="D234" s="232" t="s">
        <v>309</v>
      </c>
      <c r="E234" s="232" t="s">
        <v>309</v>
      </c>
      <c r="F234" s="15"/>
      <c r="G234" s="232" t="s">
        <v>309</v>
      </c>
      <c r="H234" s="20"/>
    </row>
    <row r="235" spans="1:8">
      <c r="A235" s="229">
        <v>184</v>
      </c>
      <c r="B235" s="230" t="s">
        <v>897</v>
      </c>
      <c r="C235" s="231">
        <v>0</v>
      </c>
      <c r="D235" s="232" t="s">
        <v>309</v>
      </c>
      <c r="E235" s="232" t="s">
        <v>309</v>
      </c>
      <c r="F235" s="15"/>
      <c r="G235" s="232" t="s">
        <v>309</v>
      </c>
      <c r="H235" s="20"/>
    </row>
    <row r="236" spans="1:8">
      <c r="A236" s="229">
        <v>185</v>
      </c>
      <c r="B236" s="230" t="s">
        <v>898</v>
      </c>
      <c r="C236" s="231">
        <v>500</v>
      </c>
      <c r="D236" s="232" t="s">
        <v>309</v>
      </c>
      <c r="E236" s="232" t="s">
        <v>309</v>
      </c>
      <c r="F236" s="15"/>
      <c r="G236" s="232" t="s">
        <v>309</v>
      </c>
      <c r="H236" s="20"/>
    </row>
    <row r="237" spans="1:8">
      <c r="A237" s="229"/>
      <c r="B237" s="234" t="s">
        <v>899</v>
      </c>
      <c r="C237" s="231"/>
      <c r="D237" s="231"/>
      <c r="E237" s="231"/>
      <c r="F237" s="231"/>
      <c r="G237" s="231"/>
      <c r="H237" s="20"/>
    </row>
    <row r="238" spans="1:8">
      <c r="A238" s="229">
        <v>186</v>
      </c>
      <c r="B238" s="230" t="s">
        <v>900</v>
      </c>
      <c r="C238" s="231">
        <v>0</v>
      </c>
      <c r="D238" s="232" t="s">
        <v>309</v>
      </c>
      <c r="E238" s="232" t="s">
        <v>309</v>
      </c>
      <c r="F238" s="15"/>
      <c r="G238" s="232" t="s">
        <v>309</v>
      </c>
      <c r="H238" s="20"/>
    </row>
    <row r="239" spans="1:8">
      <c r="A239" s="229">
        <v>187</v>
      </c>
      <c r="B239" s="230" t="s">
        <v>901</v>
      </c>
      <c r="C239" s="231">
        <v>0</v>
      </c>
      <c r="D239" s="232" t="s">
        <v>309</v>
      </c>
      <c r="E239" s="232" t="s">
        <v>309</v>
      </c>
      <c r="F239" s="15"/>
      <c r="G239" s="232" t="s">
        <v>309</v>
      </c>
      <c r="H239" s="20"/>
    </row>
    <row r="240" spans="1:8">
      <c r="A240" s="229">
        <v>188</v>
      </c>
      <c r="B240" s="230" t="s">
        <v>902</v>
      </c>
      <c r="C240" s="231">
        <v>200</v>
      </c>
      <c r="D240" s="232" t="s">
        <v>309</v>
      </c>
      <c r="E240" s="232" t="s">
        <v>309</v>
      </c>
      <c r="F240" s="15"/>
      <c r="G240" s="232" t="s">
        <v>309</v>
      </c>
      <c r="H240" s="20"/>
    </row>
    <row r="241" spans="1:8">
      <c r="A241" s="229">
        <v>189</v>
      </c>
      <c r="B241" s="230" t="s">
        <v>903</v>
      </c>
      <c r="C241" s="231">
        <v>0</v>
      </c>
      <c r="D241" s="232" t="s">
        <v>309</v>
      </c>
      <c r="E241" s="232" t="s">
        <v>309</v>
      </c>
      <c r="F241" s="15"/>
      <c r="G241" s="232" t="s">
        <v>309</v>
      </c>
      <c r="H241" s="20"/>
    </row>
    <row r="242" spans="1:8">
      <c r="A242" s="229">
        <v>190</v>
      </c>
      <c r="B242" s="230" t="s">
        <v>904</v>
      </c>
      <c r="C242" s="231">
        <v>0</v>
      </c>
      <c r="D242" s="232" t="s">
        <v>309</v>
      </c>
      <c r="E242" s="232" t="s">
        <v>309</v>
      </c>
      <c r="F242" s="15"/>
      <c r="G242" s="232" t="s">
        <v>309</v>
      </c>
      <c r="H242" s="20"/>
    </row>
    <row r="243" spans="1:8">
      <c r="A243" s="229">
        <v>191</v>
      </c>
      <c r="B243" s="230" t="s">
        <v>905</v>
      </c>
      <c r="C243" s="231">
        <v>0</v>
      </c>
      <c r="D243" s="232" t="s">
        <v>309</v>
      </c>
      <c r="E243" s="232" t="s">
        <v>309</v>
      </c>
      <c r="F243" s="15"/>
      <c r="G243" s="232" t="s">
        <v>309</v>
      </c>
      <c r="H243" s="20"/>
    </row>
    <row r="244" spans="1:8">
      <c r="A244" s="229">
        <v>192</v>
      </c>
      <c r="B244" s="230" t="s">
        <v>906</v>
      </c>
      <c r="C244" s="231">
        <v>0</v>
      </c>
      <c r="D244" s="232" t="s">
        <v>309</v>
      </c>
      <c r="E244" s="232" t="s">
        <v>309</v>
      </c>
      <c r="F244" s="15"/>
      <c r="G244" s="232" t="s">
        <v>309</v>
      </c>
      <c r="H244" s="20"/>
    </row>
    <row r="245" spans="1:8">
      <c r="A245" s="229">
        <v>193</v>
      </c>
      <c r="B245" s="230" t="s">
        <v>907</v>
      </c>
      <c r="C245" s="231">
        <v>0</v>
      </c>
      <c r="D245" s="232" t="s">
        <v>309</v>
      </c>
      <c r="E245" s="232" t="s">
        <v>309</v>
      </c>
      <c r="F245" s="15"/>
      <c r="G245" s="232" t="s">
        <v>309</v>
      </c>
      <c r="H245" s="20"/>
    </row>
    <row r="246" spans="1:8">
      <c r="A246" s="229"/>
      <c r="B246" s="234" t="s">
        <v>908</v>
      </c>
      <c r="C246" s="231"/>
      <c r="D246" s="231"/>
      <c r="E246" s="231"/>
      <c r="F246" s="231"/>
      <c r="G246" s="231"/>
      <c r="H246" s="20"/>
    </row>
    <row r="247" spans="1:8">
      <c r="A247" s="229">
        <v>194</v>
      </c>
      <c r="B247" s="230" t="s">
        <v>909</v>
      </c>
      <c r="C247" s="231">
        <v>0</v>
      </c>
      <c r="D247" s="232" t="s">
        <v>309</v>
      </c>
      <c r="E247" s="232" t="s">
        <v>309</v>
      </c>
      <c r="F247" s="15"/>
      <c r="G247" s="232" t="s">
        <v>309</v>
      </c>
      <c r="H247" s="20"/>
    </row>
    <row r="248" spans="1:8">
      <c r="A248" s="229">
        <v>195</v>
      </c>
      <c r="B248" s="230" t="s">
        <v>910</v>
      </c>
      <c r="C248" s="231">
        <v>0</v>
      </c>
      <c r="D248" s="232" t="s">
        <v>309</v>
      </c>
      <c r="E248" s="232" t="s">
        <v>309</v>
      </c>
      <c r="F248" s="15"/>
      <c r="G248" s="232" t="s">
        <v>309</v>
      </c>
      <c r="H248" s="20"/>
    </row>
    <row r="249" spans="1:8">
      <c r="A249" s="229">
        <v>196</v>
      </c>
      <c r="B249" s="230" t="s">
        <v>911</v>
      </c>
      <c r="C249" s="231">
        <v>0</v>
      </c>
      <c r="D249" s="232" t="s">
        <v>309</v>
      </c>
      <c r="E249" s="232" t="s">
        <v>309</v>
      </c>
      <c r="F249" s="15"/>
      <c r="G249" s="232" t="s">
        <v>309</v>
      </c>
      <c r="H249" s="20"/>
    </row>
    <row r="250" spans="1:8">
      <c r="A250" s="229">
        <v>197</v>
      </c>
      <c r="B250" s="230" t="s">
        <v>912</v>
      </c>
      <c r="C250" s="231">
        <v>0</v>
      </c>
      <c r="D250" s="232" t="s">
        <v>309</v>
      </c>
      <c r="E250" s="232" t="s">
        <v>309</v>
      </c>
      <c r="F250" s="15"/>
      <c r="G250" s="232" t="s">
        <v>309</v>
      </c>
      <c r="H250" s="20"/>
    </row>
    <row r="251" spans="1:8">
      <c r="A251" s="229">
        <v>198</v>
      </c>
      <c r="B251" s="230" t="s">
        <v>913</v>
      </c>
      <c r="C251" s="231">
        <v>0</v>
      </c>
      <c r="D251" s="232" t="s">
        <v>309</v>
      </c>
      <c r="E251" s="232" t="s">
        <v>309</v>
      </c>
      <c r="F251" s="15"/>
      <c r="G251" s="232" t="s">
        <v>309</v>
      </c>
      <c r="H251" s="20"/>
    </row>
    <row r="252" spans="1:8">
      <c r="A252" s="229">
        <v>199</v>
      </c>
      <c r="B252" s="230" t="s">
        <v>914</v>
      </c>
      <c r="C252" s="231">
        <v>0</v>
      </c>
      <c r="D252" s="232" t="s">
        <v>309</v>
      </c>
      <c r="E252" s="232" t="s">
        <v>309</v>
      </c>
      <c r="F252" s="15"/>
      <c r="G252" s="232" t="s">
        <v>309</v>
      </c>
      <c r="H252" s="20"/>
    </row>
    <row r="253" spans="1:8">
      <c r="A253" s="229">
        <v>200</v>
      </c>
      <c r="B253" s="230" t="s">
        <v>915</v>
      </c>
      <c r="C253" s="231">
        <v>0</v>
      </c>
      <c r="D253" s="232" t="s">
        <v>309</v>
      </c>
      <c r="E253" s="232" t="s">
        <v>309</v>
      </c>
      <c r="F253" s="15"/>
      <c r="G253" s="232" t="s">
        <v>309</v>
      </c>
      <c r="H253" s="20"/>
    </row>
    <row r="254" spans="1:8">
      <c r="A254" s="229">
        <v>201</v>
      </c>
      <c r="B254" s="230" t="s">
        <v>916</v>
      </c>
      <c r="C254" s="231">
        <v>0</v>
      </c>
      <c r="D254" s="232" t="s">
        <v>309</v>
      </c>
      <c r="E254" s="232" t="s">
        <v>309</v>
      </c>
      <c r="F254" s="15"/>
      <c r="G254" s="232" t="s">
        <v>309</v>
      </c>
      <c r="H254" s="20"/>
    </row>
    <row r="255" spans="1:8">
      <c r="A255" s="229">
        <v>202</v>
      </c>
      <c r="B255" s="230" t="s">
        <v>917</v>
      </c>
      <c r="C255" s="231">
        <v>0</v>
      </c>
      <c r="D255" s="232" t="s">
        <v>309</v>
      </c>
      <c r="E255" s="232" t="s">
        <v>309</v>
      </c>
      <c r="F255" s="15"/>
      <c r="G255" s="232" t="s">
        <v>309</v>
      </c>
      <c r="H255" s="20"/>
    </row>
    <row r="256" spans="1:8">
      <c r="A256" s="229">
        <v>203</v>
      </c>
      <c r="B256" s="230" t="s">
        <v>918</v>
      </c>
      <c r="C256" s="231">
        <v>0</v>
      </c>
      <c r="D256" s="232" t="s">
        <v>309</v>
      </c>
      <c r="E256" s="232" t="s">
        <v>309</v>
      </c>
      <c r="F256" s="15"/>
      <c r="G256" s="232" t="s">
        <v>309</v>
      </c>
      <c r="H256" s="20"/>
    </row>
    <row r="257" spans="1:8">
      <c r="A257" s="229">
        <v>204</v>
      </c>
      <c r="B257" s="230" t="s">
        <v>919</v>
      </c>
      <c r="C257" s="231">
        <v>3</v>
      </c>
      <c r="D257" s="232" t="s">
        <v>309</v>
      </c>
      <c r="E257" s="232">
        <v>98.73</v>
      </c>
      <c r="F257" s="15"/>
      <c r="G257" s="232">
        <v>94.49</v>
      </c>
      <c r="H257" s="20"/>
    </row>
    <row r="258" spans="1:8">
      <c r="A258" s="229">
        <v>205</v>
      </c>
      <c r="B258" s="230" t="s">
        <v>920</v>
      </c>
      <c r="C258" s="231">
        <v>0</v>
      </c>
      <c r="D258" s="232" t="s">
        <v>309</v>
      </c>
      <c r="E258" s="232" t="s">
        <v>309</v>
      </c>
      <c r="F258" s="15"/>
      <c r="G258" s="232" t="s">
        <v>309</v>
      </c>
      <c r="H258" s="20"/>
    </row>
    <row r="259" spans="1:8">
      <c r="A259" s="229">
        <v>206</v>
      </c>
      <c r="B259" s="230" t="s">
        <v>921</v>
      </c>
      <c r="C259" s="231">
        <v>0</v>
      </c>
      <c r="D259" s="232" t="s">
        <v>309</v>
      </c>
      <c r="E259" s="232" t="s">
        <v>309</v>
      </c>
      <c r="F259" s="15"/>
      <c r="G259" s="232" t="s">
        <v>309</v>
      </c>
      <c r="H259" s="20"/>
    </row>
    <row r="260" spans="1:8">
      <c r="A260" s="229"/>
      <c r="B260" s="234" t="s">
        <v>922</v>
      </c>
      <c r="C260" s="231"/>
      <c r="D260" s="231"/>
      <c r="E260" s="231"/>
      <c r="F260" s="231"/>
      <c r="G260" s="231"/>
      <c r="H260" s="20"/>
    </row>
    <row r="261" spans="1:8">
      <c r="A261" s="229">
        <v>207</v>
      </c>
      <c r="B261" s="230" t="s">
        <v>923</v>
      </c>
      <c r="C261" s="231">
        <v>0</v>
      </c>
      <c r="D261" s="232" t="s">
        <v>309</v>
      </c>
      <c r="E261" s="232" t="s">
        <v>309</v>
      </c>
      <c r="F261" s="15"/>
      <c r="G261" s="232" t="s">
        <v>309</v>
      </c>
      <c r="H261" s="20"/>
    </row>
    <row r="262" spans="1:8">
      <c r="A262" s="229">
        <v>208</v>
      </c>
      <c r="B262" s="230" t="s">
        <v>924</v>
      </c>
      <c r="C262" s="231">
        <v>30</v>
      </c>
      <c r="D262" s="232">
        <v>32.18</v>
      </c>
      <c r="E262" s="232">
        <v>32.92</v>
      </c>
      <c r="F262" s="15"/>
      <c r="G262" s="232">
        <v>34.5</v>
      </c>
      <c r="H262" s="20"/>
    </row>
    <row r="263" spans="1:8">
      <c r="A263" s="229"/>
      <c r="B263" s="230"/>
      <c r="C263" s="231"/>
      <c r="D263" s="231"/>
      <c r="E263" s="231"/>
      <c r="F263" s="231"/>
      <c r="G263" s="231"/>
      <c r="H263" s="20"/>
    </row>
    <row r="264" spans="1:8">
      <c r="A264" s="229">
        <v>209</v>
      </c>
      <c r="B264" s="230" t="s">
        <v>925</v>
      </c>
      <c r="C264" s="231">
        <v>15</v>
      </c>
      <c r="D264" s="232">
        <v>50.1</v>
      </c>
      <c r="E264" s="232">
        <v>55.49</v>
      </c>
      <c r="F264" s="15"/>
      <c r="G264" s="232">
        <v>58.45</v>
      </c>
      <c r="H264" s="20"/>
    </row>
    <row r="265" spans="1:8">
      <c r="A265" s="229">
        <v>210</v>
      </c>
      <c r="B265" s="230" t="s">
        <v>926</v>
      </c>
      <c r="C265" s="231">
        <v>12</v>
      </c>
      <c r="D265" s="232">
        <v>49.27</v>
      </c>
      <c r="E265" s="232">
        <v>55.49</v>
      </c>
      <c r="F265" s="15"/>
      <c r="G265" s="232">
        <v>61.25</v>
      </c>
      <c r="H265" s="20"/>
    </row>
    <row r="266" spans="1:8">
      <c r="A266" s="229">
        <v>211</v>
      </c>
      <c r="B266" s="230" t="s">
        <v>927</v>
      </c>
      <c r="C266" s="231">
        <v>2</v>
      </c>
      <c r="D266" s="232">
        <v>84.5</v>
      </c>
      <c r="E266" s="232">
        <v>87.39</v>
      </c>
      <c r="F266" s="15"/>
      <c r="G266" s="232">
        <v>94.7</v>
      </c>
      <c r="H266" s="20"/>
    </row>
    <row r="267" spans="1:8">
      <c r="A267" s="229">
        <v>212</v>
      </c>
      <c r="B267" s="230" t="s">
        <v>928</v>
      </c>
      <c r="C267" s="231">
        <v>20</v>
      </c>
      <c r="D267" s="232">
        <v>36.57</v>
      </c>
      <c r="E267" s="232">
        <v>38.86</v>
      </c>
      <c r="F267" s="15"/>
      <c r="G267" s="232">
        <v>42.1</v>
      </c>
      <c r="H267" s="20"/>
    </row>
    <row r="268" spans="1:8">
      <c r="A268" s="229">
        <v>213</v>
      </c>
      <c r="B268" s="230" t="s">
        <v>929</v>
      </c>
      <c r="C268" s="231">
        <v>50</v>
      </c>
      <c r="D268" s="232">
        <v>56.74</v>
      </c>
      <c r="E268" s="232">
        <v>62.13</v>
      </c>
      <c r="F268" s="15"/>
      <c r="G268" s="232">
        <v>67.349999999999994</v>
      </c>
      <c r="H268" s="20"/>
    </row>
    <row r="269" spans="1:8">
      <c r="A269" s="229">
        <v>214</v>
      </c>
      <c r="B269" s="230" t="s">
        <v>930</v>
      </c>
      <c r="C269" s="231">
        <v>3</v>
      </c>
      <c r="D269" s="232">
        <v>94.29</v>
      </c>
      <c r="E269" s="232">
        <v>104.61</v>
      </c>
      <c r="F269" s="15"/>
      <c r="G269" s="232">
        <v>113.35</v>
      </c>
      <c r="H269" s="20"/>
    </row>
    <row r="270" spans="1:8">
      <c r="A270" s="229">
        <v>215</v>
      </c>
      <c r="B270" s="230" t="s">
        <v>931</v>
      </c>
      <c r="C270" s="231">
        <v>0</v>
      </c>
      <c r="D270" s="232" t="s">
        <v>309</v>
      </c>
      <c r="E270" s="232" t="s">
        <v>309</v>
      </c>
      <c r="F270" s="15"/>
      <c r="G270" s="232" t="s">
        <v>309</v>
      </c>
      <c r="H270" s="20"/>
    </row>
    <row r="271" spans="1:8">
      <c r="A271" s="229">
        <v>216</v>
      </c>
      <c r="B271" s="230" t="s">
        <v>932</v>
      </c>
      <c r="C271" s="231">
        <v>25</v>
      </c>
      <c r="D271" s="232">
        <v>62.47</v>
      </c>
      <c r="E271" s="232">
        <v>73.03</v>
      </c>
      <c r="F271" s="15"/>
      <c r="G271" s="232">
        <v>80.650000000000006</v>
      </c>
      <c r="H271" s="20"/>
    </row>
    <row r="272" spans="1:8">
      <c r="A272" s="229">
        <v>217</v>
      </c>
      <c r="B272" s="230" t="s">
        <v>933</v>
      </c>
      <c r="C272" s="231">
        <v>0</v>
      </c>
      <c r="D272" s="232" t="s">
        <v>309</v>
      </c>
      <c r="E272" s="232" t="s">
        <v>309</v>
      </c>
      <c r="F272" s="15"/>
      <c r="G272" s="232" t="s">
        <v>309</v>
      </c>
      <c r="H272" s="20"/>
    </row>
    <row r="273" spans="1:8">
      <c r="A273" s="229">
        <v>218</v>
      </c>
      <c r="B273" s="230" t="s">
        <v>934</v>
      </c>
      <c r="C273" s="231">
        <v>6</v>
      </c>
      <c r="D273" s="232">
        <v>49.47</v>
      </c>
      <c r="E273" s="232">
        <v>50.9</v>
      </c>
      <c r="F273" s="15"/>
      <c r="G273" s="232">
        <v>53.95</v>
      </c>
      <c r="H273" s="20"/>
    </row>
    <row r="274" spans="1:8">
      <c r="A274" s="229"/>
      <c r="B274" s="234" t="s">
        <v>935</v>
      </c>
      <c r="C274" s="231"/>
      <c r="D274" s="231"/>
      <c r="E274" s="231"/>
      <c r="F274" s="231"/>
      <c r="G274" s="231"/>
      <c r="H274" s="20"/>
    </row>
    <row r="275" spans="1:8">
      <c r="A275" s="229">
        <v>219</v>
      </c>
      <c r="B275" s="230" t="s">
        <v>936</v>
      </c>
      <c r="C275" s="231">
        <v>10</v>
      </c>
      <c r="D275" s="232">
        <v>64.61</v>
      </c>
      <c r="E275" s="232">
        <v>45.76</v>
      </c>
      <c r="F275" s="15"/>
      <c r="G275" s="232">
        <v>41.6</v>
      </c>
      <c r="H275" s="20"/>
    </row>
    <row r="276" spans="1:8">
      <c r="A276" s="229">
        <v>220</v>
      </c>
      <c r="B276" s="230" t="s">
        <v>937</v>
      </c>
      <c r="C276" s="231">
        <v>10</v>
      </c>
      <c r="D276" s="232">
        <v>105.14</v>
      </c>
      <c r="E276" s="232">
        <v>79.63</v>
      </c>
      <c r="F276" s="15"/>
      <c r="G276" s="232">
        <v>87.1</v>
      </c>
      <c r="H276" s="20"/>
    </row>
    <row r="277" spans="1:8">
      <c r="A277" s="229">
        <v>221</v>
      </c>
      <c r="B277" s="230" t="s">
        <v>938</v>
      </c>
      <c r="C277" s="231">
        <v>6</v>
      </c>
      <c r="D277" s="232">
        <v>112.35</v>
      </c>
      <c r="E277" s="232">
        <v>88.49</v>
      </c>
      <c r="F277" s="15"/>
      <c r="G277" s="232">
        <v>96.8</v>
      </c>
      <c r="H277" s="20"/>
    </row>
    <row r="278" spans="1:8">
      <c r="A278" s="229">
        <v>222</v>
      </c>
      <c r="B278" s="230" t="s">
        <v>939</v>
      </c>
      <c r="C278" s="231">
        <v>5</v>
      </c>
      <c r="D278" s="232">
        <v>120.98</v>
      </c>
      <c r="E278" s="232">
        <v>139.91</v>
      </c>
      <c r="F278" s="15"/>
      <c r="G278" s="232">
        <v>138.44999999999999</v>
      </c>
      <c r="H278" s="20"/>
    </row>
    <row r="279" spans="1:8">
      <c r="A279" s="229">
        <v>223</v>
      </c>
      <c r="B279" s="230" t="s">
        <v>940</v>
      </c>
      <c r="C279" s="231">
        <v>6</v>
      </c>
      <c r="D279" s="232">
        <v>130.26</v>
      </c>
      <c r="E279" s="232">
        <v>158.84</v>
      </c>
      <c r="F279" s="15"/>
      <c r="G279" s="232">
        <v>166.8</v>
      </c>
      <c r="H279" s="20"/>
    </row>
    <row r="280" spans="1:8">
      <c r="A280" s="229">
        <v>224</v>
      </c>
      <c r="B280" s="230" t="s">
        <v>941</v>
      </c>
      <c r="C280" s="231">
        <v>6</v>
      </c>
      <c r="D280" s="232">
        <v>191.36</v>
      </c>
      <c r="E280" s="232">
        <v>166.84</v>
      </c>
      <c r="F280" s="15"/>
      <c r="G280" s="232">
        <v>185.2</v>
      </c>
      <c r="H280" s="20"/>
    </row>
    <row r="281" spans="1:8">
      <c r="A281" s="229">
        <v>225</v>
      </c>
      <c r="B281" s="230" t="s">
        <v>942</v>
      </c>
      <c r="C281" s="231">
        <v>0</v>
      </c>
      <c r="D281" s="232" t="s">
        <v>309</v>
      </c>
      <c r="E281" s="232" t="s">
        <v>309</v>
      </c>
      <c r="F281" s="15"/>
      <c r="G281" s="232" t="s">
        <v>309</v>
      </c>
      <c r="H281" s="20"/>
    </row>
    <row r="282" spans="1:8">
      <c r="A282" s="229">
        <v>226</v>
      </c>
      <c r="B282" s="230" t="s">
        <v>943</v>
      </c>
      <c r="C282" s="231">
        <v>0</v>
      </c>
      <c r="D282" s="232" t="s">
        <v>309</v>
      </c>
      <c r="E282" s="232" t="s">
        <v>309</v>
      </c>
      <c r="F282" s="15"/>
      <c r="G282" s="232" t="s">
        <v>309</v>
      </c>
      <c r="H282" s="20"/>
    </row>
    <row r="283" spans="1:8">
      <c r="A283" s="229">
        <v>227</v>
      </c>
      <c r="B283" s="230" t="s">
        <v>944</v>
      </c>
      <c r="C283" s="231">
        <v>0</v>
      </c>
      <c r="D283" s="232" t="s">
        <v>309</v>
      </c>
      <c r="E283" s="232" t="s">
        <v>309</v>
      </c>
      <c r="F283" s="15"/>
      <c r="G283" s="232" t="s">
        <v>309</v>
      </c>
      <c r="H283" s="20"/>
    </row>
    <row r="284" spans="1:8">
      <c r="A284" s="229">
        <v>228</v>
      </c>
      <c r="B284" s="230" t="s">
        <v>945</v>
      </c>
      <c r="C284" s="231">
        <v>0</v>
      </c>
      <c r="D284" s="232" t="s">
        <v>309</v>
      </c>
      <c r="E284" s="232" t="s">
        <v>309</v>
      </c>
      <c r="F284" s="15"/>
      <c r="G284" s="232" t="s">
        <v>309</v>
      </c>
      <c r="H284" s="20"/>
    </row>
    <row r="285" spans="1:8">
      <c r="A285" s="229">
        <v>229</v>
      </c>
      <c r="B285" s="230" t="s">
        <v>946</v>
      </c>
      <c r="C285" s="231">
        <v>0</v>
      </c>
      <c r="D285" s="232" t="s">
        <v>309</v>
      </c>
      <c r="E285" s="232" t="s">
        <v>309</v>
      </c>
      <c r="F285" s="15"/>
      <c r="G285" s="232" t="s">
        <v>309</v>
      </c>
      <c r="H285" s="20"/>
    </row>
    <row r="286" spans="1:8">
      <c r="A286" s="229">
        <v>230</v>
      </c>
      <c r="B286" s="230" t="s">
        <v>947</v>
      </c>
      <c r="C286" s="231">
        <v>0</v>
      </c>
      <c r="D286" s="232" t="s">
        <v>309</v>
      </c>
      <c r="E286" s="232" t="s">
        <v>309</v>
      </c>
      <c r="F286" s="15"/>
      <c r="G286" s="232" t="s">
        <v>309</v>
      </c>
      <c r="H286" s="20"/>
    </row>
    <row r="287" spans="1:8">
      <c r="A287" s="229">
        <v>231</v>
      </c>
      <c r="B287" s="230" t="s">
        <v>948</v>
      </c>
      <c r="C287" s="231">
        <v>0</v>
      </c>
      <c r="D287" s="232" t="s">
        <v>309</v>
      </c>
      <c r="E287" s="232" t="s">
        <v>309</v>
      </c>
      <c r="F287" s="15"/>
      <c r="G287" s="232" t="s">
        <v>309</v>
      </c>
      <c r="H287" s="20"/>
    </row>
    <row r="288" spans="1:8">
      <c r="A288" s="229"/>
      <c r="B288" s="234" t="s">
        <v>949</v>
      </c>
      <c r="C288" s="231"/>
      <c r="D288" s="231"/>
      <c r="E288" s="231"/>
      <c r="F288" s="231"/>
      <c r="G288" s="231"/>
      <c r="H288" s="20"/>
    </row>
    <row r="289" spans="1:8">
      <c r="A289" s="229">
        <v>232</v>
      </c>
      <c r="B289" s="230" t="s">
        <v>950</v>
      </c>
      <c r="C289" s="231">
        <v>75</v>
      </c>
      <c r="D289" s="232">
        <v>6.65</v>
      </c>
      <c r="E289" s="232">
        <v>6.1</v>
      </c>
      <c r="F289" s="15"/>
      <c r="G289" s="232" t="s">
        <v>309</v>
      </c>
      <c r="H289" s="20"/>
    </row>
    <row r="290" spans="1:8">
      <c r="A290" s="229">
        <v>233</v>
      </c>
      <c r="B290" s="230" t="s">
        <v>951</v>
      </c>
      <c r="C290" s="231">
        <v>0</v>
      </c>
      <c r="D290" s="232" t="s">
        <v>309</v>
      </c>
      <c r="E290" s="232" t="s">
        <v>309</v>
      </c>
      <c r="F290" s="15"/>
      <c r="G290" s="232" t="s">
        <v>309</v>
      </c>
      <c r="H290" s="20"/>
    </row>
    <row r="291" spans="1:8">
      <c r="A291" s="229">
        <v>234</v>
      </c>
      <c r="B291" s="230" t="s">
        <v>952</v>
      </c>
      <c r="C291" s="231">
        <v>0</v>
      </c>
      <c r="D291" s="232" t="s">
        <v>309</v>
      </c>
      <c r="E291" s="232" t="s">
        <v>309</v>
      </c>
      <c r="F291" s="15"/>
      <c r="G291" s="232" t="s">
        <v>309</v>
      </c>
      <c r="H291" s="20"/>
    </row>
    <row r="292" spans="1:8">
      <c r="A292" s="229">
        <v>235</v>
      </c>
      <c r="B292" s="230" t="s">
        <v>953</v>
      </c>
      <c r="C292" s="231">
        <v>0</v>
      </c>
      <c r="D292" s="232" t="s">
        <v>309</v>
      </c>
      <c r="E292" s="232" t="s">
        <v>309</v>
      </c>
      <c r="F292" s="15"/>
      <c r="G292" s="232" t="s">
        <v>309</v>
      </c>
      <c r="H292" s="20"/>
    </row>
    <row r="293" spans="1:8">
      <c r="A293" s="229">
        <v>236</v>
      </c>
      <c r="B293" s="230" t="s">
        <v>954</v>
      </c>
      <c r="C293" s="231">
        <v>60</v>
      </c>
      <c r="D293" s="232">
        <v>4.53</v>
      </c>
      <c r="E293" s="232">
        <v>4.41</v>
      </c>
      <c r="F293" s="15"/>
      <c r="G293" s="232" t="s">
        <v>309</v>
      </c>
      <c r="H293" s="20"/>
    </row>
    <row r="294" spans="1:8">
      <c r="A294" s="229">
        <v>237</v>
      </c>
      <c r="B294" s="230" t="s">
        <v>955</v>
      </c>
      <c r="C294" s="231">
        <v>0</v>
      </c>
      <c r="D294" s="232" t="s">
        <v>309</v>
      </c>
      <c r="E294" s="232" t="s">
        <v>309</v>
      </c>
      <c r="F294" s="15"/>
      <c r="G294" s="232" t="s">
        <v>309</v>
      </c>
      <c r="H294" s="20"/>
    </row>
    <row r="295" spans="1:8">
      <c r="A295" s="229">
        <v>238</v>
      </c>
      <c r="B295" s="230" t="s">
        <v>956</v>
      </c>
      <c r="C295" s="231">
        <v>0</v>
      </c>
      <c r="D295" s="232" t="s">
        <v>309</v>
      </c>
      <c r="E295" s="232" t="s">
        <v>309</v>
      </c>
      <c r="F295" s="15"/>
      <c r="G295" s="232" t="s">
        <v>309</v>
      </c>
      <c r="H295" s="20"/>
    </row>
    <row r="296" spans="1:8">
      <c r="A296" s="229">
        <v>239</v>
      </c>
      <c r="B296" s="230" t="s">
        <v>957</v>
      </c>
      <c r="C296" s="231">
        <v>0</v>
      </c>
      <c r="D296" s="232" t="s">
        <v>309</v>
      </c>
      <c r="E296" s="232" t="s">
        <v>309</v>
      </c>
      <c r="F296" s="15"/>
      <c r="G296" s="232" t="s">
        <v>309</v>
      </c>
      <c r="H296" s="20"/>
    </row>
    <row r="297" spans="1:8">
      <c r="A297" s="229">
        <v>240</v>
      </c>
      <c r="B297" s="230" t="s">
        <v>958</v>
      </c>
      <c r="C297" s="231">
        <v>0</v>
      </c>
      <c r="D297" s="232" t="s">
        <v>309</v>
      </c>
      <c r="E297" s="232" t="s">
        <v>309</v>
      </c>
      <c r="F297" s="15"/>
      <c r="G297" s="232" t="s">
        <v>309</v>
      </c>
      <c r="H297" s="20"/>
    </row>
    <row r="298" spans="1:8">
      <c r="A298" s="229">
        <v>241</v>
      </c>
      <c r="B298" s="230" t="s">
        <v>959</v>
      </c>
      <c r="C298" s="231">
        <v>0</v>
      </c>
      <c r="D298" s="232" t="s">
        <v>309</v>
      </c>
      <c r="E298" s="232" t="s">
        <v>309</v>
      </c>
      <c r="F298" s="15"/>
      <c r="G298" s="232" t="s">
        <v>309</v>
      </c>
      <c r="H298" s="20"/>
    </row>
    <row r="299" spans="1:8">
      <c r="A299" s="229"/>
      <c r="B299" s="234" t="s">
        <v>960</v>
      </c>
      <c r="C299" s="231"/>
      <c r="D299" s="231"/>
      <c r="E299" s="231"/>
      <c r="F299" s="231"/>
      <c r="G299" s="231"/>
      <c r="H299" s="20"/>
    </row>
    <row r="300" spans="1:8">
      <c r="A300" s="229">
        <v>242</v>
      </c>
      <c r="B300" s="230" t="s">
        <v>961</v>
      </c>
      <c r="C300" s="231">
        <v>30</v>
      </c>
      <c r="D300" s="232">
        <v>28.43</v>
      </c>
      <c r="E300" s="232">
        <v>25.12</v>
      </c>
      <c r="F300" s="15"/>
      <c r="G300" s="232">
        <v>26.4</v>
      </c>
      <c r="H300" s="20"/>
    </row>
    <row r="301" spans="1:8">
      <c r="A301" s="229">
        <v>243</v>
      </c>
      <c r="B301" s="230" t="s">
        <v>962</v>
      </c>
      <c r="C301" s="231">
        <v>2</v>
      </c>
      <c r="D301" s="232">
        <v>45.88</v>
      </c>
      <c r="E301" s="232">
        <v>55.95</v>
      </c>
      <c r="F301" s="15"/>
      <c r="G301" s="232">
        <v>72</v>
      </c>
      <c r="H301" s="20"/>
    </row>
    <row r="302" spans="1:8">
      <c r="A302" s="229">
        <v>244</v>
      </c>
      <c r="B302" s="230" t="s">
        <v>963</v>
      </c>
      <c r="C302" s="231">
        <v>0</v>
      </c>
      <c r="D302" s="232" t="s">
        <v>309</v>
      </c>
      <c r="E302" s="232" t="s">
        <v>309</v>
      </c>
      <c r="F302" s="15"/>
      <c r="G302" s="232" t="s">
        <v>309</v>
      </c>
      <c r="H302" s="20"/>
    </row>
    <row r="303" spans="1:8">
      <c r="A303" s="229">
        <v>245</v>
      </c>
      <c r="B303" s="230" t="s">
        <v>964</v>
      </c>
      <c r="C303" s="231">
        <v>0</v>
      </c>
      <c r="D303" s="232" t="s">
        <v>309</v>
      </c>
      <c r="E303" s="232" t="s">
        <v>309</v>
      </c>
      <c r="F303" s="15"/>
      <c r="G303" s="232" t="s">
        <v>309</v>
      </c>
      <c r="H303" s="20"/>
    </row>
    <row r="304" spans="1:8">
      <c r="A304" s="229">
        <v>246</v>
      </c>
      <c r="B304" s="230" t="s">
        <v>965</v>
      </c>
      <c r="C304" s="231">
        <v>0</v>
      </c>
      <c r="D304" s="232" t="s">
        <v>309</v>
      </c>
      <c r="E304" s="232" t="s">
        <v>309</v>
      </c>
      <c r="F304" s="15"/>
      <c r="G304" s="232" t="s">
        <v>309</v>
      </c>
      <c r="H304" s="20"/>
    </row>
    <row r="305" spans="1:8">
      <c r="A305" s="229">
        <v>247</v>
      </c>
      <c r="B305" s="230" t="s">
        <v>966</v>
      </c>
      <c r="C305" s="231">
        <v>0</v>
      </c>
      <c r="D305" s="232" t="s">
        <v>309</v>
      </c>
      <c r="E305" s="232" t="s">
        <v>309</v>
      </c>
      <c r="F305" s="15"/>
      <c r="G305" s="232" t="s">
        <v>309</v>
      </c>
      <c r="H305" s="20"/>
    </row>
    <row r="306" spans="1:8">
      <c r="A306" s="229">
        <v>248</v>
      </c>
      <c r="B306" s="230" t="s">
        <v>967</v>
      </c>
      <c r="C306" s="231">
        <v>0</v>
      </c>
      <c r="D306" s="232" t="s">
        <v>309</v>
      </c>
      <c r="E306" s="232" t="s">
        <v>309</v>
      </c>
      <c r="F306" s="15"/>
      <c r="G306" s="232" t="s">
        <v>309</v>
      </c>
      <c r="H306" s="20"/>
    </row>
    <row r="307" spans="1:8">
      <c r="A307" s="229">
        <v>249</v>
      </c>
      <c r="B307" s="230" t="s">
        <v>968</v>
      </c>
      <c r="C307" s="231">
        <v>0</v>
      </c>
      <c r="D307" s="232" t="s">
        <v>309</v>
      </c>
      <c r="E307" s="232" t="s">
        <v>309</v>
      </c>
      <c r="F307" s="15"/>
      <c r="G307" s="232" t="s">
        <v>309</v>
      </c>
      <c r="H307" s="20"/>
    </row>
    <row r="308" spans="1:8">
      <c r="A308" s="229">
        <v>250</v>
      </c>
      <c r="B308" s="230" t="s">
        <v>969</v>
      </c>
      <c r="C308" s="231">
        <v>0</v>
      </c>
      <c r="D308" s="232" t="s">
        <v>309</v>
      </c>
      <c r="E308" s="232" t="s">
        <v>309</v>
      </c>
      <c r="F308" s="15"/>
      <c r="G308" s="232" t="s">
        <v>309</v>
      </c>
      <c r="H308" s="20"/>
    </row>
    <row r="309" spans="1:8">
      <c r="A309" s="229"/>
      <c r="B309" s="234" t="s">
        <v>970</v>
      </c>
      <c r="C309" s="231"/>
      <c r="D309" s="231"/>
      <c r="E309" s="231"/>
      <c r="F309" s="231"/>
      <c r="G309" s="231"/>
      <c r="H309" s="20"/>
    </row>
    <row r="310" spans="1:8">
      <c r="A310" s="229">
        <v>251</v>
      </c>
      <c r="B310" s="230" t="s">
        <v>971</v>
      </c>
      <c r="C310" s="231">
        <v>24</v>
      </c>
      <c r="D310" s="232" t="s">
        <v>309</v>
      </c>
      <c r="E310" s="232">
        <v>9.4600000000000009</v>
      </c>
      <c r="F310" s="15"/>
      <c r="G310" s="232">
        <v>8.3000000000000007</v>
      </c>
      <c r="H310" s="20"/>
    </row>
    <row r="311" spans="1:8">
      <c r="A311" s="229">
        <v>252</v>
      </c>
      <c r="B311" s="230" t="s">
        <v>972</v>
      </c>
      <c r="C311" s="231">
        <v>10</v>
      </c>
      <c r="D311" s="232" t="s">
        <v>309</v>
      </c>
      <c r="E311" s="232">
        <v>11</v>
      </c>
      <c r="F311" s="15"/>
      <c r="G311" s="232">
        <v>9.65</v>
      </c>
      <c r="H311" s="20"/>
    </row>
    <row r="312" spans="1:8">
      <c r="A312" s="229">
        <v>253</v>
      </c>
      <c r="B312" s="230" t="s">
        <v>973</v>
      </c>
      <c r="C312" s="231">
        <v>50</v>
      </c>
      <c r="D312" s="232" t="s">
        <v>309</v>
      </c>
      <c r="E312" s="232">
        <v>12.42</v>
      </c>
      <c r="F312" s="15"/>
      <c r="G312" s="232">
        <v>10.9</v>
      </c>
      <c r="H312" s="20"/>
    </row>
    <row r="313" spans="1:8">
      <c r="A313" s="229">
        <v>254</v>
      </c>
      <c r="B313" s="230" t="s">
        <v>974</v>
      </c>
      <c r="C313" s="231">
        <v>0</v>
      </c>
      <c r="D313" s="232" t="s">
        <v>309</v>
      </c>
      <c r="E313" s="232" t="s">
        <v>309</v>
      </c>
      <c r="F313" s="15"/>
      <c r="G313" s="232" t="s">
        <v>309</v>
      </c>
      <c r="H313" s="20"/>
    </row>
    <row r="314" spans="1:8">
      <c r="A314" s="229">
        <v>255</v>
      </c>
      <c r="B314" s="230" t="s">
        <v>975</v>
      </c>
      <c r="C314" s="231">
        <v>10</v>
      </c>
      <c r="D314" s="232" t="s">
        <v>309</v>
      </c>
      <c r="E314" s="232">
        <v>18.27</v>
      </c>
      <c r="F314" s="15"/>
      <c r="G314" s="232">
        <v>16.03</v>
      </c>
      <c r="H314" s="20"/>
    </row>
    <row r="315" spans="1:8">
      <c r="A315" s="229">
        <v>256</v>
      </c>
      <c r="B315" s="230" t="s">
        <v>976</v>
      </c>
      <c r="C315" s="231">
        <v>0</v>
      </c>
      <c r="D315" s="232" t="s">
        <v>309</v>
      </c>
      <c r="E315" s="232" t="s">
        <v>309</v>
      </c>
      <c r="F315" s="15"/>
      <c r="G315" s="232" t="s">
        <v>309</v>
      </c>
      <c r="H315" s="20"/>
    </row>
    <row r="316" spans="1:8">
      <c r="A316" s="229">
        <v>257</v>
      </c>
      <c r="B316" s="230" t="s">
        <v>977</v>
      </c>
      <c r="C316" s="231">
        <v>0</v>
      </c>
      <c r="D316" s="232" t="s">
        <v>309</v>
      </c>
      <c r="E316" s="232" t="s">
        <v>309</v>
      </c>
      <c r="F316" s="15"/>
      <c r="G316" s="232" t="s">
        <v>309</v>
      </c>
      <c r="H316" s="20"/>
    </row>
    <row r="317" spans="1:8">
      <c r="A317" s="229">
        <v>258</v>
      </c>
      <c r="B317" s="230" t="s">
        <v>978</v>
      </c>
      <c r="C317" s="231">
        <v>0</v>
      </c>
      <c r="D317" s="232" t="s">
        <v>309</v>
      </c>
      <c r="E317" s="232" t="s">
        <v>309</v>
      </c>
      <c r="F317" s="15"/>
      <c r="G317" s="232" t="s">
        <v>309</v>
      </c>
      <c r="H317" s="20"/>
    </row>
    <row r="318" spans="1:8">
      <c r="A318" s="229"/>
      <c r="B318" s="234" t="s">
        <v>979</v>
      </c>
      <c r="C318" s="231"/>
      <c r="D318" s="231"/>
      <c r="E318" s="231"/>
      <c r="F318" s="231"/>
      <c r="G318" s="231"/>
      <c r="H318" s="20"/>
    </row>
    <row r="319" spans="1:8">
      <c r="A319" s="229">
        <v>259</v>
      </c>
      <c r="B319" s="230" t="s">
        <v>980</v>
      </c>
      <c r="C319" s="231">
        <v>30</v>
      </c>
      <c r="D319" s="232">
        <v>67.790000000000006</v>
      </c>
      <c r="E319" s="232">
        <v>69.900000000000006</v>
      </c>
      <c r="F319" s="15"/>
      <c r="G319" s="232">
        <v>65.67</v>
      </c>
      <c r="H319" s="20"/>
    </row>
    <row r="320" spans="1:8">
      <c r="A320" s="229">
        <v>260</v>
      </c>
      <c r="B320" s="230" t="s">
        <v>981</v>
      </c>
      <c r="C320" s="231">
        <v>30</v>
      </c>
      <c r="D320" s="232">
        <v>83.89</v>
      </c>
      <c r="E320" s="232">
        <v>86.53</v>
      </c>
      <c r="F320" s="15"/>
      <c r="G320" s="232">
        <v>81.260000000000005</v>
      </c>
      <c r="H320" s="20"/>
    </row>
    <row r="321" spans="1:8">
      <c r="A321" s="229">
        <v>261</v>
      </c>
      <c r="B321" s="230" t="s">
        <v>982</v>
      </c>
      <c r="C321" s="231">
        <v>20</v>
      </c>
      <c r="D321" s="232">
        <v>12.99</v>
      </c>
      <c r="E321" s="232">
        <v>14.22</v>
      </c>
      <c r="F321" s="15"/>
      <c r="G321" s="232">
        <v>12.6</v>
      </c>
      <c r="H321" s="20"/>
    </row>
    <row r="322" spans="1:8">
      <c r="A322" s="229">
        <v>262</v>
      </c>
      <c r="B322" s="230" t="s">
        <v>983</v>
      </c>
      <c r="C322" s="231">
        <v>20</v>
      </c>
      <c r="D322" s="232">
        <v>20.170000000000002</v>
      </c>
      <c r="E322" s="232">
        <v>24.11</v>
      </c>
      <c r="F322" s="15"/>
      <c r="G322" s="232">
        <v>21.36</v>
      </c>
      <c r="H322" s="20"/>
    </row>
    <row r="323" spans="1:8">
      <c r="A323" s="229">
        <v>263</v>
      </c>
      <c r="B323" s="230" t="s">
        <v>984</v>
      </c>
      <c r="C323" s="231">
        <v>20</v>
      </c>
      <c r="D323" s="232">
        <v>30.1</v>
      </c>
      <c r="E323" s="232">
        <v>32.93</v>
      </c>
      <c r="F323" s="15"/>
      <c r="G323" s="232">
        <v>29.16</v>
      </c>
      <c r="H323" s="20"/>
    </row>
    <row r="324" spans="1:8">
      <c r="A324" s="229">
        <v>264</v>
      </c>
      <c r="B324" s="230" t="s">
        <v>985</v>
      </c>
      <c r="C324" s="231">
        <v>20</v>
      </c>
      <c r="D324" s="232">
        <v>42.13</v>
      </c>
      <c r="E324" s="232">
        <v>46.06</v>
      </c>
      <c r="F324" s="15"/>
      <c r="G324" s="232">
        <v>40.82</v>
      </c>
      <c r="H324" s="20"/>
    </row>
    <row r="325" spans="1:8">
      <c r="A325" s="229">
        <v>265</v>
      </c>
      <c r="B325" s="230" t="s">
        <v>986</v>
      </c>
      <c r="C325" s="231">
        <v>10</v>
      </c>
      <c r="D325" s="232">
        <v>122.65</v>
      </c>
      <c r="E325" s="232">
        <v>83.27</v>
      </c>
      <c r="F325" s="15"/>
      <c r="G325" s="232">
        <v>118.8</v>
      </c>
      <c r="H325" s="20"/>
    </row>
    <row r="326" spans="1:8">
      <c r="A326" s="229">
        <v>266</v>
      </c>
      <c r="B326" s="230" t="s">
        <v>987</v>
      </c>
      <c r="C326" s="231">
        <v>0</v>
      </c>
      <c r="D326" s="232" t="s">
        <v>309</v>
      </c>
      <c r="E326" s="232" t="s">
        <v>309</v>
      </c>
      <c r="F326" s="15"/>
      <c r="G326" s="232" t="s">
        <v>309</v>
      </c>
      <c r="H326" s="20"/>
    </row>
    <row r="327" spans="1:8">
      <c r="A327" s="229">
        <v>267</v>
      </c>
      <c r="B327" s="230" t="s">
        <v>988</v>
      </c>
      <c r="C327" s="231">
        <v>10</v>
      </c>
      <c r="D327" s="232">
        <v>121.63</v>
      </c>
      <c r="E327" s="232">
        <v>125.48</v>
      </c>
      <c r="F327" s="15"/>
      <c r="G327" s="232">
        <v>117.8</v>
      </c>
      <c r="H327" s="20"/>
    </row>
    <row r="328" spans="1:8">
      <c r="A328" s="229">
        <v>268</v>
      </c>
      <c r="B328" s="230" t="s">
        <v>989</v>
      </c>
      <c r="C328" s="231">
        <v>0</v>
      </c>
      <c r="D328" s="232" t="s">
        <v>309</v>
      </c>
      <c r="E328" s="232" t="s">
        <v>309</v>
      </c>
      <c r="F328" s="15"/>
      <c r="G328" s="232" t="s">
        <v>309</v>
      </c>
      <c r="H328" s="20"/>
    </row>
    <row r="329" spans="1:8">
      <c r="A329" s="229">
        <v>269</v>
      </c>
      <c r="B329" s="230" t="s">
        <v>990</v>
      </c>
      <c r="C329" s="231">
        <v>0</v>
      </c>
      <c r="D329" s="232" t="s">
        <v>309</v>
      </c>
      <c r="E329" s="232" t="s">
        <v>309</v>
      </c>
      <c r="F329" s="15"/>
      <c r="G329" s="232" t="s">
        <v>309</v>
      </c>
      <c r="H329" s="20"/>
    </row>
    <row r="330" spans="1:8">
      <c r="A330" s="229">
        <v>270</v>
      </c>
      <c r="B330" s="230" t="s">
        <v>991</v>
      </c>
      <c r="C330" s="231">
        <v>0</v>
      </c>
      <c r="D330" s="232" t="s">
        <v>309</v>
      </c>
      <c r="E330" s="232" t="s">
        <v>309</v>
      </c>
      <c r="F330" s="15"/>
      <c r="G330" s="232" t="s">
        <v>309</v>
      </c>
      <c r="H330" s="20"/>
    </row>
    <row r="331" spans="1:8">
      <c r="A331" s="229">
        <v>271</v>
      </c>
      <c r="B331" s="230" t="s">
        <v>992</v>
      </c>
      <c r="C331" s="231">
        <v>0</v>
      </c>
      <c r="D331" s="232" t="s">
        <v>309</v>
      </c>
      <c r="E331" s="232" t="s">
        <v>309</v>
      </c>
      <c r="F331" s="15"/>
      <c r="G331" s="232" t="s">
        <v>309</v>
      </c>
      <c r="H331" s="20"/>
    </row>
    <row r="332" spans="1:8">
      <c r="A332" s="229">
        <v>272</v>
      </c>
      <c r="B332" s="230" t="s">
        <v>993</v>
      </c>
      <c r="C332" s="231">
        <v>0</v>
      </c>
      <c r="D332" s="232" t="s">
        <v>309</v>
      </c>
      <c r="E332" s="232" t="s">
        <v>309</v>
      </c>
      <c r="F332" s="15"/>
      <c r="G332" s="232" t="s">
        <v>309</v>
      </c>
      <c r="H332" s="20"/>
    </row>
    <row r="333" spans="1:8">
      <c r="A333" s="229">
        <v>273</v>
      </c>
      <c r="B333" s="230" t="s">
        <v>994</v>
      </c>
      <c r="C333" s="231">
        <v>10</v>
      </c>
      <c r="D333" s="232">
        <v>56.8</v>
      </c>
      <c r="E333" s="232">
        <v>99.48</v>
      </c>
      <c r="F333" s="15"/>
      <c r="G333" s="232">
        <v>55.02</v>
      </c>
      <c r="H333" s="20"/>
    </row>
    <row r="334" spans="1:8">
      <c r="A334" s="229">
        <v>274</v>
      </c>
      <c r="B334" s="230" t="s">
        <v>995</v>
      </c>
      <c r="C334" s="231">
        <v>0</v>
      </c>
      <c r="D334" s="232" t="s">
        <v>309</v>
      </c>
      <c r="E334" s="232" t="s">
        <v>309</v>
      </c>
      <c r="F334" s="15"/>
      <c r="G334" s="232" t="s">
        <v>309</v>
      </c>
      <c r="H334" s="20"/>
    </row>
    <row r="335" spans="1:8">
      <c r="A335" s="229">
        <v>275</v>
      </c>
      <c r="B335" s="230" t="s">
        <v>996</v>
      </c>
      <c r="C335" s="231">
        <v>10</v>
      </c>
      <c r="D335" s="232">
        <v>122.67</v>
      </c>
      <c r="E335" s="232">
        <v>144.1</v>
      </c>
      <c r="F335" s="15"/>
      <c r="G335" s="232">
        <v>118.8</v>
      </c>
      <c r="H335" s="20"/>
    </row>
    <row r="336" spans="1:8">
      <c r="A336" s="229">
        <v>276</v>
      </c>
      <c r="B336" s="230" t="s">
        <v>997</v>
      </c>
      <c r="C336" s="231">
        <v>10</v>
      </c>
      <c r="D336" s="232">
        <v>85.17</v>
      </c>
      <c r="E336" s="232">
        <v>87.86</v>
      </c>
      <c r="F336" s="15"/>
      <c r="G336" s="232">
        <v>82.49</v>
      </c>
      <c r="H336" s="20"/>
    </row>
    <row r="337" spans="1:8">
      <c r="A337" s="229">
        <v>277</v>
      </c>
      <c r="B337" s="230" t="s">
        <v>998</v>
      </c>
      <c r="C337" s="231">
        <v>0</v>
      </c>
      <c r="D337" s="232" t="s">
        <v>309</v>
      </c>
      <c r="E337" s="232" t="s">
        <v>309</v>
      </c>
      <c r="F337" s="15"/>
      <c r="G337" s="232" t="s">
        <v>309</v>
      </c>
      <c r="H337" s="20"/>
    </row>
    <row r="338" spans="1:8">
      <c r="A338" s="229">
        <v>278</v>
      </c>
      <c r="B338" s="230" t="s">
        <v>999</v>
      </c>
      <c r="C338" s="231">
        <v>0</v>
      </c>
      <c r="D338" s="232" t="s">
        <v>309</v>
      </c>
      <c r="E338" s="232" t="s">
        <v>309</v>
      </c>
      <c r="F338" s="15"/>
      <c r="G338" s="232" t="s">
        <v>309</v>
      </c>
      <c r="H338" s="20"/>
    </row>
    <row r="339" spans="1:8">
      <c r="A339" s="229">
        <v>279</v>
      </c>
      <c r="B339" s="230" t="s">
        <v>1000</v>
      </c>
      <c r="C339" s="231">
        <v>0</v>
      </c>
      <c r="D339" s="232" t="s">
        <v>309</v>
      </c>
      <c r="E339" s="232" t="s">
        <v>309</v>
      </c>
      <c r="F339" s="15"/>
      <c r="G339" s="232" t="s">
        <v>309</v>
      </c>
      <c r="H339" s="20"/>
    </row>
    <row r="340" spans="1:8">
      <c r="A340" s="229"/>
      <c r="B340" s="234" t="s">
        <v>1001</v>
      </c>
      <c r="C340" s="231"/>
      <c r="D340" s="231"/>
      <c r="E340" s="231"/>
      <c r="F340" s="231"/>
      <c r="G340" s="231"/>
      <c r="H340" s="20"/>
    </row>
    <row r="341" spans="1:8">
      <c r="A341" s="229">
        <v>280</v>
      </c>
      <c r="B341" s="230" t="s">
        <v>1002</v>
      </c>
      <c r="C341" s="231">
        <v>0</v>
      </c>
      <c r="D341" s="232" t="s">
        <v>309</v>
      </c>
      <c r="E341" s="232" t="s">
        <v>309</v>
      </c>
      <c r="F341" s="15"/>
      <c r="G341" s="232" t="s">
        <v>309</v>
      </c>
      <c r="H341" s="20"/>
    </row>
    <row r="342" spans="1:8">
      <c r="A342" s="229">
        <v>281</v>
      </c>
      <c r="B342" s="230" t="s">
        <v>1003</v>
      </c>
      <c r="C342" s="231">
        <v>0</v>
      </c>
      <c r="D342" s="232" t="s">
        <v>309</v>
      </c>
      <c r="E342" s="232" t="s">
        <v>309</v>
      </c>
      <c r="F342" s="15"/>
      <c r="G342" s="232" t="s">
        <v>309</v>
      </c>
      <c r="H342" s="20"/>
    </row>
    <row r="343" spans="1:8">
      <c r="A343" s="229">
        <v>282</v>
      </c>
      <c r="B343" s="230" t="s">
        <v>1004</v>
      </c>
      <c r="C343" s="231">
        <v>0</v>
      </c>
      <c r="D343" s="232" t="s">
        <v>309</v>
      </c>
      <c r="E343" s="232" t="s">
        <v>309</v>
      </c>
      <c r="F343" s="15"/>
      <c r="G343" s="232" t="s">
        <v>309</v>
      </c>
      <c r="H343" s="20"/>
    </row>
    <row r="344" spans="1:8">
      <c r="A344" s="229">
        <v>283</v>
      </c>
      <c r="B344" s="230" t="s">
        <v>1005</v>
      </c>
      <c r="C344" s="231">
        <v>0</v>
      </c>
      <c r="D344" s="232" t="s">
        <v>309</v>
      </c>
      <c r="E344" s="232" t="s">
        <v>309</v>
      </c>
      <c r="F344" s="15"/>
      <c r="G344" s="232" t="s">
        <v>309</v>
      </c>
      <c r="H344" s="20"/>
    </row>
    <row r="345" spans="1:8">
      <c r="A345" s="229">
        <v>284</v>
      </c>
      <c r="B345" s="230" t="s">
        <v>1006</v>
      </c>
      <c r="C345" s="231">
        <v>0</v>
      </c>
      <c r="D345" s="232" t="s">
        <v>309</v>
      </c>
      <c r="E345" s="232" t="s">
        <v>309</v>
      </c>
      <c r="F345" s="15"/>
      <c r="G345" s="232" t="s">
        <v>309</v>
      </c>
      <c r="H345" s="20"/>
    </row>
    <row r="346" spans="1:8">
      <c r="A346" s="229">
        <v>285</v>
      </c>
      <c r="B346" s="230" t="s">
        <v>1007</v>
      </c>
      <c r="C346" s="231">
        <v>0</v>
      </c>
      <c r="D346" s="232" t="s">
        <v>309</v>
      </c>
      <c r="E346" s="232" t="s">
        <v>309</v>
      </c>
      <c r="F346" s="15"/>
      <c r="G346" s="232" t="s">
        <v>309</v>
      </c>
      <c r="H346" s="20"/>
    </row>
    <row r="347" spans="1:8">
      <c r="A347" s="229">
        <v>286</v>
      </c>
      <c r="B347" s="230" t="s">
        <v>1008</v>
      </c>
      <c r="C347" s="231">
        <v>0</v>
      </c>
      <c r="D347" s="232" t="s">
        <v>309</v>
      </c>
      <c r="E347" s="232" t="s">
        <v>309</v>
      </c>
      <c r="F347" s="15"/>
      <c r="G347" s="232" t="s">
        <v>309</v>
      </c>
      <c r="H347" s="20"/>
    </row>
    <row r="348" spans="1:8">
      <c r="A348" s="229">
        <v>287</v>
      </c>
      <c r="B348" s="230" t="s">
        <v>1009</v>
      </c>
      <c r="C348" s="231">
        <v>0</v>
      </c>
      <c r="D348" s="232" t="s">
        <v>309</v>
      </c>
      <c r="E348" s="232" t="s">
        <v>309</v>
      </c>
      <c r="F348" s="15"/>
      <c r="G348" s="232" t="s">
        <v>309</v>
      </c>
      <c r="H348" s="20"/>
    </row>
    <row r="349" spans="1:8">
      <c r="A349" s="229">
        <v>288</v>
      </c>
      <c r="B349" s="230" t="s">
        <v>1010</v>
      </c>
      <c r="C349" s="231">
        <v>0</v>
      </c>
      <c r="D349" s="232" t="s">
        <v>309</v>
      </c>
      <c r="E349" s="232" t="s">
        <v>309</v>
      </c>
      <c r="F349" s="15"/>
      <c r="G349" s="232" t="s">
        <v>309</v>
      </c>
      <c r="H349" s="20"/>
    </row>
    <row r="350" spans="1:8">
      <c r="A350" s="229">
        <v>289</v>
      </c>
      <c r="B350" s="230" t="s">
        <v>1011</v>
      </c>
      <c r="C350" s="231">
        <v>0</v>
      </c>
      <c r="D350" s="232" t="s">
        <v>309</v>
      </c>
      <c r="E350" s="232" t="s">
        <v>309</v>
      </c>
      <c r="F350" s="15"/>
      <c r="G350" s="232" t="s">
        <v>309</v>
      </c>
      <c r="H350" s="20"/>
    </row>
    <row r="351" spans="1:8">
      <c r="A351" s="229">
        <v>290</v>
      </c>
      <c r="B351" s="230" t="s">
        <v>1012</v>
      </c>
      <c r="C351" s="231">
        <v>2</v>
      </c>
      <c r="D351" s="232">
        <v>117.89</v>
      </c>
      <c r="E351" s="232">
        <v>335.47</v>
      </c>
      <c r="F351" s="15"/>
      <c r="G351" s="232">
        <v>322</v>
      </c>
      <c r="H351" s="20"/>
    </row>
    <row r="352" spans="1:8">
      <c r="A352" s="229">
        <v>291</v>
      </c>
      <c r="B352" s="230" t="s">
        <v>1013</v>
      </c>
      <c r="C352" s="231">
        <v>2</v>
      </c>
      <c r="D352" s="232">
        <v>133.51</v>
      </c>
      <c r="E352" s="232">
        <v>360.2</v>
      </c>
      <c r="F352" s="15"/>
      <c r="G352" s="232">
        <v>345</v>
      </c>
      <c r="H352" s="20"/>
    </row>
    <row r="353" spans="1:8">
      <c r="A353" s="229">
        <v>292</v>
      </c>
      <c r="B353" s="230" t="s">
        <v>1014</v>
      </c>
      <c r="C353" s="231">
        <v>0</v>
      </c>
      <c r="D353" s="232" t="s">
        <v>309</v>
      </c>
      <c r="E353" s="232" t="s">
        <v>309</v>
      </c>
      <c r="F353" s="15"/>
      <c r="G353" s="232" t="s">
        <v>309</v>
      </c>
      <c r="H353" s="20"/>
    </row>
    <row r="354" spans="1:8">
      <c r="A354" s="229">
        <v>293</v>
      </c>
      <c r="B354" s="230" t="s">
        <v>1015</v>
      </c>
      <c r="C354" s="231">
        <v>0</v>
      </c>
      <c r="D354" s="232" t="s">
        <v>309</v>
      </c>
      <c r="E354" s="232" t="s">
        <v>309</v>
      </c>
      <c r="F354" s="15"/>
      <c r="G354" s="232" t="s">
        <v>309</v>
      </c>
      <c r="H354" s="20"/>
    </row>
    <row r="355" spans="1:8">
      <c r="A355" s="229">
        <v>294</v>
      </c>
      <c r="B355" s="230" t="s">
        <v>1016</v>
      </c>
      <c r="C355" s="231">
        <v>0</v>
      </c>
      <c r="D355" s="232" t="s">
        <v>309</v>
      </c>
      <c r="E355" s="232" t="s">
        <v>309</v>
      </c>
      <c r="F355" s="15"/>
      <c r="G355" s="232" t="s">
        <v>309</v>
      </c>
      <c r="H355" s="20"/>
    </row>
    <row r="356" spans="1:8">
      <c r="A356" s="229">
        <v>295</v>
      </c>
      <c r="B356" s="230" t="s">
        <v>1017</v>
      </c>
      <c r="C356" s="231">
        <v>0</v>
      </c>
      <c r="D356" s="232" t="s">
        <v>309</v>
      </c>
      <c r="E356" s="232" t="s">
        <v>309</v>
      </c>
      <c r="F356" s="15"/>
      <c r="G356" s="232" t="s">
        <v>309</v>
      </c>
      <c r="H356" s="20"/>
    </row>
    <row r="357" spans="1:8">
      <c r="A357" s="229">
        <v>296</v>
      </c>
      <c r="B357" s="230" t="s">
        <v>1018</v>
      </c>
      <c r="C357" s="231">
        <v>0</v>
      </c>
      <c r="D357" s="232" t="s">
        <v>309</v>
      </c>
      <c r="E357" s="232" t="s">
        <v>309</v>
      </c>
      <c r="F357" s="15"/>
      <c r="G357" s="232" t="s">
        <v>309</v>
      </c>
      <c r="H357" s="20"/>
    </row>
    <row r="358" spans="1:8">
      <c r="A358" s="229">
        <v>297</v>
      </c>
      <c r="B358" s="230" t="s">
        <v>1019</v>
      </c>
      <c r="C358" s="231">
        <v>0</v>
      </c>
      <c r="D358" s="232" t="s">
        <v>309</v>
      </c>
      <c r="E358" s="232" t="s">
        <v>309</v>
      </c>
      <c r="F358" s="15"/>
      <c r="G358" s="232" t="s">
        <v>309</v>
      </c>
      <c r="H358" s="20"/>
    </row>
    <row r="359" spans="1:8">
      <c r="A359" s="229">
        <v>298</v>
      </c>
      <c r="B359" s="230" t="s">
        <v>1020</v>
      </c>
      <c r="C359" s="231">
        <v>0</v>
      </c>
      <c r="D359" s="232" t="s">
        <v>309</v>
      </c>
      <c r="E359" s="232" t="s">
        <v>309</v>
      </c>
      <c r="F359" s="15"/>
      <c r="G359" s="232" t="s">
        <v>309</v>
      </c>
      <c r="H359" s="20"/>
    </row>
    <row r="360" spans="1:8">
      <c r="A360" s="229">
        <v>299</v>
      </c>
      <c r="B360" s="230" t="s">
        <v>1021</v>
      </c>
      <c r="C360" s="231">
        <v>0</v>
      </c>
      <c r="D360" s="232" t="s">
        <v>309</v>
      </c>
      <c r="E360" s="232" t="s">
        <v>309</v>
      </c>
      <c r="F360" s="15"/>
      <c r="G360" s="232" t="s">
        <v>309</v>
      </c>
      <c r="H360" s="20"/>
    </row>
    <row r="361" spans="1:8">
      <c r="A361" s="229">
        <v>300</v>
      </c>
      <c r="B361" s="230" t="s">
        <v>1022</v>
      </c>
      <c r="C361" s="231">
        <v>0</v>
      </c>
      <c r="D361" s="232" t="s">
        <v>309</v>
      </c>
      <c r="E361" s="232" t="s">
        <v>309</v>
      </c>
      <c r="F361" s="15"/>
      <c r="G361" s="232" t="s">
        <v>309</v>
      </c>
      <c r="H361" s="20"/>
    </row>
    <row r="362" spans="1:8">
      <c r="A362" s="229">
        <v>301</v>
      </c>
      <c r="B362" s="230" t="s">
        <v>1023</v>
      </c>
      <c r="C362" s="231">
        <v>0</v>
      </c>
      <c r="D362" s="232" t="s">
        <v>309</v>
      </c>
      <c r="E362" s="232" t="s">
        <v>309</v>
      </c>
      <c r="F362" s="15"/>
      <c r="G362" s="232" t="s">
        <v>309</v>
      </c>
      <c r="H362" s="20"/>
    </row>
    <row r="363" spans="1:8">
      <c r="A363" s="229">
        <v>302</v>
      </c>
      <c r="B363" s="230" t="s">
        <v>1024</v>
      </c>
      <c r="C363" s="231">
        <v>0</v>
      </c>
      <c r="D363" s="232" t="s">
        <v>309</v>
      </c>
      <c r="E363" s="232" t="s">
        <v>309</v>
      </c>
      <c r="F363" s="15"/>
      <c r="G363" s="232" t="s">
        <v>309</v>
      </c>
      <c r="H363" s="20"/>
    </row>
    <row r="364" spans="1:8">
      <c r="A364" s="229">
        <v>303</v>
      </c>
      <c r="B364" s="230" t="s">
        <v>1025</v>
      </c>
      <c r="C364" s="231">
        <v>0</v>
      </c>
      <c r="D364" s="232" t="s">
        <v>309</v>
      </c>
      <c r="E364" s="232" t="s">
        <v>309</v>
      </c>
      <c r="F364" s="15"/>
      <c r="G364" s="232" t="s">
        <v>309</v>
      </c>
      <c r="H364" s="20"/>
    </row>
    <row r="365" spans="1:8">
      <c r="A365" s="229">
        <v>304</v>
      </c>
      <c r="B365" s="230" t="s">
        <v>1026</v>
      </c>
      <c r="C365" s="231">
        <v>0</v>
      </c>
      <c r="D365" s="232" t="s">
        <v>309</v>
      </c>
      <c r="E365" s="232" t="s">
        <v>309</v>
      </c>
      <c r="F365" s="15"/>
      <c r="G365" s="232" t="s">
        <v>309</v>
      </c>
      <c r="H365" s="20"/>
    </row>
    <row r="366" spans="1:8">
      <c r="A366" s="229">
        <v>305</v>
      </c>
      <c r="B366" s="230" t="s">
        <v>1027</v>
      </c>
      <c r="C366" s="231">
        <v>2</v>
      </c>
      <c r="D366" s="232" t="s">
        <v>309</v>
      </c>
      <c r="E366" s="232">
        <v>306.89999999999998</v>
      </c>
      <c r="F366" s="15"/>
      <c r="G366" s="232">
        <v>318</v>
      </c>
      <c r="H366" s="20"/>
    </row>
    <row r="367" spans="1:8">
      <c r="A367" s="229">
        <v>306</v>
      </c>
      <c r="B367" s="230" t="s">
        <v>1028</v>
      </c>
      <c r="C367" s="231">
        <v>0</v>
      </c>
      <c r="D367" s="232" t="s">
        <v>309</v>
      </c>
      <c r="E367" s="232" t="s">
        <v>309</v>
      </c>
      <c r="F367" s="15"/>
      <c r="G367" s="232" t="s">
        <v>309</v>
      </c>
      <c r="H367" s="20"/>
    </row>
    <row r="368" spans="1:8">
      <c r="A368" s="229">
        <v>307</v>
      </c>
      <c r="B368" s="230" t="s">
        <v>1029</v>
      </c>
      <c r="C368" s="231">
        <v>0</v>
      </c>
      <c r="D368" s="232" t="s">
        <v>309</v>
      </c>
      <c r="E368" s="232" t="s">
        <v>309</v>
      </c>
      <c r="F368" s="15"/>
      <c r="G368" s="232" t="s">
        <v>309</v>
      </c>
      <c r="H368" s="20"/>
    </row>
    <row r="369" spans="1:8">
      <c r="A369" s="229">
        <v>308</v>
      </c>
      <c r="B369" s="230" t="s">
        <v>1030</v>
      </c>
      <c r="C369" s="231">
        <v>0</v>
      </c>
      <c r="D369" s="232" t="s">
        <v>309</v>
      </c>
      <c r="E369" s="232" t="s">
        <v>309</v>
      </c>
      <c r="F369" s="15"/>
      <c r="G369" s="232" t="s">
        <v>309</v>
      </c>
      <c r="H369" s="20"/>
    </row>
    <row r="370" spans="1:8">
      <c r="A370" s="229"/>
      <c r="B370" s="234" t="s">
        <v>1031</v>
      </c>
      <c r="C370" s="231"/>
      <c r="D370" s="231"/>
      <c r="E370" s="231"/>
      <c r="F370" s="231"/>
      <c r="G370" s="231"/>
      <c r="H370" s="20"/>
    </row>
    <row r="371" spans="1:8">
      <c r="A371" s="229">
        <v>309</v>
      </c>
      <c r="B371" s="230" t="s">
        <v>1032</v>
      </c>
      <c r="C371" s="231">
        <v>0</v>
      </c>
      <c r="D371" s="232" t="s">
        <v>309</v>
      </c>
      <c r="E371" s="232" t="s">
        <v>309</v>
      </c>
      <c r="F371" s="15"/>
      <c r="G371" s="232" t="s">
        <v>309</v>
      </c>
      <c r="H371" s="20"/>
    </row>
    <row r="372" spans="1:8">
      <c r="A372" s="229">
        <v>310</v>
      </c>
      <c r="B372" s="230" t="s">
        <v>1033</v>
      </c>
      <c r="C372" s="231">
        <v>0</v>
      </c>
      <c r="D372" s="232" t="s">
        <v>309</v>
      </c>
      <c r="E372" s="232" t="s">
        <v>309</v>
      </c>
      <c r="F372" s="15"/>
      <c r="G372" s="232" t="s">
        <v>309</v>
      </c>
      <c r="H372" s="20"/>
    </row>
    <row r="373" spans="1:8">
      <c r="A373" s="229">
        <v>311</v>
      </c>
      <c r="B373" s="230" t="s">
        <v>1034</v>
      </c>
      <c r="C373" s="231">
        <v>6</v>
      </c>
      <c r="D373" s="232">
        <v>655.63</v>
      </c>
      <c r="E373" s="232">
        <v>625.99</v>
      </c>
      <c r="F373" s="15"/>
      <c r="G373" s="232" t="s">
        <v>309</v>
      </c>
      <c r="H373" s="20"/>
    </row>
    <row r="374" spans="1:8">
      <c r="A374" s="229">
        <v>312</v>
      </c>
      <c r="B374" s="230" t="s">
        <v>1035</v>
      </c>
      <c r="C374" s="231">
        <v>0</v>
      </c>
      <c r="D374" s="232" t="s">
        <v>309</v>
      </c>
      <c r="E374" s="232" t="s">
        <v>309</v>
      </c>
      <c r="F374" s="15"/>
      <c r="G374" s="232" t="s">
        <v>309</v>
      </c>
      <c r="H374" s="20"/>
    </row>
    <row r="375" spans="1:8">
      <c r="A375" s="229">
        <v>313</v>
      </c>
      <c r="B375" s="230" t="s">
        <v>1036</v>
      </c>
      <c r="C375" s="231">
        <v>0</v>
      </c>
      <c r="D375" s="232" t="s">
        <v>309</v>
      </c>
      <c r="E375" s="232" t="s">
        <v>309</v>
      </c>
      <c r="F375" s="15"/>
      <c r="G375" s="232" t="s">
        <v>309</v>
      </c>
      <c r="H375" s="20"/>
    </row>
    <row r="376" spans="1:8">
      <c r="A376" s="229">
        <v>314</v>
      </c>
      <c r="B376" s="230" t="s">
        <v>1037</v>
      </c>
      <c r="C376" s="231">
        <v>2</v>
      </c>
      <c r="D376" s="232">
        <v>4113.87</v>
      </c>
      <c r="E376" s="232">
        <v>3971.88</v>
      </c>
      <c r="F376" s="15"/>
      <c r="G376" s="232" t="s">
        <v>309</v>
      </c>
      <c r="H376" s="20"/>
    </row>
    <row r="377" spans="1:8">
      <c r="A377" s="229">
        <v>315</v>
      </c>
      <c r="B377" s="230" t="s">
        <v>1038</v>
      </c>
      <c r="C377" s="231">
        <v>0</v>
      </c>
      <c r="D377" s="232" t="s">
        <v>309</v>
      </c>
      <c r="E377" s="232" t="s">
        <v>309</v>
      </c>
      <c r="F377" s="15"/>
      <c r="G377" s="232" t="s">
        <v>309</v>
      </c>
      <c r="H377" s="20"/>
    </row>
    <row r="378" spans="1:8">
      <c r="A378" s="229">
        <v>316</v>
      </c>
      <c r="B378" s="230" t="s">
        <v>1039</v>
      </c>
      <c r="C378" s="231">
        <v>0</v>
      </c>
      <c r="D378" s="232" t="s">
        <v>309</v>
      </c>
      <c r="E378" s="232" t="s">
        <v>309</v>
      </c>
      <c r="F378" s="15"/>
      <c r="G378" s="232" t="s">
        <v>309</v>
      </c>
      <c r="H378" s="20"/>
    </row>
    <row r="379" spans="1:8">
      <c r="A379" s="229">
        <v>317</v>
      </c>
      <c r="B379" s="230" t="s">
        <v>1040</v>
      </c>
      <c r="C379" s="231">
        <v>4</v>
      </c>
      <c r="D379" s="232">
        <v>427.89</v>
      </c>
      <c r="E379" s="232">
        <v>390.02</v>
      </c>
      <c r="F379" s="15"/>
      <c r="G379" s="232" t="s">
        <v>309</v>
      </c>
      <c r="H379" s="20"/>
    </row>
    <row r="380" spans="1:8">
      <c r="A380" s="229">
        <v>318</v>
      </c>
      <c r="B380" s="230" t="s">
        <v>1041</v>
      </c>
      <c r="C380" s="231">
        <v>2</v>
      </c>
      <c r="D380" s="232">
        <v>528.32000000000005</v>
      </c>
      <c r="E380" s="232">
        <v>385.8</v>
      </c>
      <c r="F380" s="15"/>
      <c r="G380" s="232" t="s">
        <v>309</v>
      </c>
      <c r="H380" s="20"/>
    </row>
    <row r="381" spans="1:8">
      <c r="A381" s="229">
        <v>319</v>
      </c>
      <c r="B381" s="230" t="s">
        <v>1042</v>
      </c>
      <c r="C381" s="231">
        <v>6</v>
      </c>
      <c r="D381" s="232">
        <v>803.13</v>
      </c>
      <c r="E381" s="232">
        <v>605.84</v>
      </c>
      <c r="F381" s="15"/>
      <c r="G381" s="232" t="s">
        <v>309</v>
      </c>
      <c r="H381" s="20"/>
    </row>
    <row r="382" spans="1:8">
      <c r="A382" s="229">
        <v>320</v>
      </c>
      <c r="B382" s="230" t="s">
        <v>1043</v>
      </c>
      <c r="C382" s="231">
        <v>0</v>
      </c>
      <c r="D382" s="232" t="s">
        <v>309</v>
      </c>
      <c r="E382" s="232" t="s">
        <v>309</v>
      </c>
      <c r="F382" s="15"/>
      <c r="G382" s="232" t="s">
        <v>309</v>
      </c>
      <c r="H382" s="20"/>
    </row>
    <row r="383" spans="1:8">
      <c r="A383" s="229">
        <v>321</v>
      </c>
      <c r="B383" s="230" t="s">
        <v>1044</v>
      </c>
      <c r="C383" s="231">
        <v>0</v>
      </c>
      <c r="D383" s="232" t="s">
        <v>309</v>
      </c>
      <c r="E383" s="232" t="s">
        <v>309</v>
      </c>
      <c r="F383" s="15"/>
      <c r="G383" s="232" t="s">
        <v>309</v>
      </c>
      <c r="H383" s="20"/>
    </row>
    <row r="384" spans="1:8">
      <c r="A384" s="229">
        <v>322</v>
      </c>
      <c r="B384" s="230" t="s">
        <v>1045</v>
      </c>
      <c r="C384" s="231">
        <v>2</v>
      </c>
      <c r="D384" s="232">
        <v>1807.49</v>
      </c>
      <c r="E384" s="232">
        <v>1180</v>
      </c>
      <c r="F384" s="15"/>
      <c r="G384" s="232" t="s">
        <v>309</v>
      </c>
      <c r="H384" s="20"/>
    </row>
    <row r="385" spans="1:8">
      <c r="A385" s="229">
        <v>323</v>
      </c>
      <c r="B385" s="230" t="s">
        <v>1046</v>
      </c>
      <c r="C385" s="231">
        <v>0</v>
      </c>
      <c r="D385" s="232" t="s">
        <v>309</v>
      </c>
      <c r="E385" s="232" t="s">
        <v>309</v>
      </c>
      <c r="F385" s="15"/>
      <c r="G385" s="232" t="s">
        <v>309</v>
      </c>
      <c r="H385" s="20"/>
    </row>
    <row r="386" spans="1:8">
      <c r="A386" s="229">
        <v>324</v>
      </c>
      <c r="B386" s="230" t="s">
        <v>1047</v>
      </c>
      <c r="C386" s="231">
        <v>0</v>
      </c>
      <c r="D386" s="232" t="s">
        <v>309</v>
      </c>
      <c r="E386" s="232" t="s">
        <v>309</v>
      </c>
      <c r="F386" s="15"/>
      <c r="G386" s="232" t="s">
        <v>309</v>
      </c>
      <c r="H386" s="20"/>
    </row>
    <row r="387" spans="1:8">
      <c r="A387" s="229"/>
      <c r="B387" s="234" t="s">
        <v>1048</v>
      </c>
      <c r="C387" s="231"/>
      <c r="D387" s="231"/>
      <c r="E387" s="231"/>
      <c r="F387" s="231"/>
      <c r="G387" s="231"/>
      <c r="H387" s="20"/>
    </row>
    <row r="388" spans="1:8">
      <c r="A388" s="229">
        <v>325</v>
      </c>
      <c r="B388" s="230" t="s">
        <v>1049</v>
      </c>
      <c r="C388" s="231">
        <v>0</v>
      </c>
      <c r="D388" s="232" t="s">
        <v>309</v>
      </c>
      <c r="E388" s="232" t="s">
        <v>309</v>
      </c>
      <c r="F388" s="15"/>
      <c r="G388" s="232" t="s">
        <v>309</v>
      </c>
      <c r="H388" s="20"/>
    </row>
    <row r="389" spans="1:8">
      <c r="A389" s="229">
        <v>326</v>
      </c>
      <c r="B389" s="230" t="s">
        <v>1050</v>
      </c>
      <c r="C389" s="231">
        <v>6</v>
      </c>
      <c r="D389" s="232" t="s">
        <v>309</v>
      </c>
      <c r="E389" s="232">
        <v>41.49</v>
      </c>
      <c r="F389" s="15"/>
      <c r="G389" s="232" t="s">
        <v>309</v>
      </c>
      <c r="H389" s="20"/>
    </row>
    <row r="390" spans="1:8">
      <c r="A390" s="229">
        <v>327</v>
      </c>
      <c r="B390" s="230" t="s">
        <v>1051</v>
      </c>
      <c r="C390" s="231">
        <v>0</v>
      </c>
      <c r="D390" s="232" t="s">
        <v>309</v>
      </c>
      <c r="E390" s="232" t="s">
        <v>309</v>
      </c>
      <c r="F390" s="15"/>
      <c r="G390" s="232" t="s">
        <v>309</v>
      </c>
      <c r="H390" s="20"/>
    </row>
    <row r="391" spans="1:8">
      <c r="A391" s="229">
        <v>328</v>
      </c>
      <c r="B391" s="230" t="s">
        <v>1052</v>
      </c>
      <c r="C391" s="231">
        <v>0</v>
      </c>
      <c r="D391" s="232" t="s">
        <v>309</v>
      </c>
      <c r="E391" s="232" t="s">
        <v>309</v>
      </c>
      <c r="F391" s="15"/>
      <c r="G391" s="232" t="s">
        <v>309</v>
      </c>
      <c r="H391" s="20"/>
    </row>
    <row r="392" spans="1:8">
      <c r="A392" s="229">
        <v>329</v>
      </c>
      <c r="B392" s="230" t="s">
        <v>1053</v>
      </c>
      <c r="C392" s="231">
        <v>0</v>
      </c>
      <c r="D392" s="232" t="s">
        <v>309</v>
      </c>
      <c r="E392" s="232" t="s">
        <v>309</v>
      </c>
      <c r="F392" s="15"/>
      <c r="G392" s="232" t="s">
        <v>309</v>
      </c>
      <c r="H392" s="20"/>
    </row>
    <row r="393" spans="1:8">
      <c r="A393" s="229">
        <v>330</v>
      </c>
      <c r="B393" s="230" t="s">
        <v>1054</v>
      </c>
      <c r="C393" s="231">
        <v>0</v>
      </c>
      <c r="D393" s="232" t="s">
        <v>309</v>
      </c>
      <c r="E393" s="232" t="s">
        <v>309</v>
      </c>
      <c r="F393" s="15"/>
      <c r="G393" s="232" t="s">
        <v>309</v>
      </c>
      <c r="H393" s="20"/>
    </row>
    <row r="394" spans="1:8">
      <c r="A394" s="229">
        <v>331</v>
      </c>
      <c r="B394" s="230" t="s">
        <v>1055</v>
      </c>
      <c r="C394" s="231">
        <v>0</v>
      </c>
      <c r="D394" s="232" t="s">
        <v>309</v>
      </c>
      <c r="E394" s="232" t="s">
        <v>309</v>
      </c>
      <c r="F394" s="15"/>
      <c r="G394" s="232" t="s">
        <v>309</v>
      </c>
      <c r="H394" s="20"/>
    </row>
    <row r="395" spans="1:8">
      <c r="A395" s="229">
        <v>332</v>
      </c>
      <c r="B395" s="230" t="s">
        <v>1056</v>
      </c>
      <c r="C395" s="231">
        <v>0</v>
      </c>
      <c r="D395" s="232" t="s">
        <v>309</v>
      </c>
      <c r="E395" s="232" t="s">
        <v>309</v>
      </c>
      <c r="F395" s="15"/>
      <c r="G395" s="232" t="s">
        <v>309</v>
      </c>
      <c r="H395" s="20"/>
    </row>
    <row r="396" spans="1:8">
      <c r="A396" s="229">
        <v>333</v>
      </c>
      <c r="B396" s="230" t="s">
        <v>1057</v>
      </c>
      <c r="C396" s="231">
        <v>0</v>
      </c>
      <c r="D396" s="232" t="s">
        <v>309</v>
      </c>
      <c r="E396" s="232" t="s">
        <v>309</v>
      </c>
      <c r="F396" s="15"/>
      <c r="G396" s="232" t="s">
        <v>309</v>
      </c>
      <c r="H396" s="20"/>
    </row>
    <row r="397" spans="1:8">
      <c r="A397" s="229">
        <v>334</v>
      </c>
      <c r="B397" s="230" t="s">
        <v>1058</v>
      </c>
      <c r="C397" s="231">
        <v>0</v>
      </c>
      <c r="D397" s="232" t="s">
        <v>309</v>
      </c>
      <c r="E397" s="232" t="s">
        <v>309</v>
      </c>
      <c r="F397" s="15"/>
      <c r="G397" s="232" t="s">
        <v>309</v>
      </c>
      <c r="H397" s="20"/>
    </row>
    <row r="398" spans="1:8">
      <c r="A398" s="229">
        <v>335</v>
      </c>
      <c r="B398" s="230" t="s">
        <v>1059</v>
      </c>
      <c r="C398" s="231">
        <v>0</v>
      </c>
      <c r="D398" s="232" t="s">
        <v>309</v>
      </c>
      <c r="E398" s="232" t="s">
        <v>309</v>
      </c>
      <c r="F398" s="15"/>
      <c r="G398" s="232" t="s">
        <v>309</v>
      </c>
      <c r="H398" s="20"/>
    </row>
    <row r="399" spans="1:8">
      <c r="A399" s="229">
        <v>336</v>
      </c>
      <c r="B399" s="230" t="s">
        <v>1060</v>
      </c>
      <c r="C399" s="231">
        <v>0</v>
      </c>
      <c r="D399" s="232" t="s">
        <v>309</v>
      </c>
      <c r="E399" s="232" t="s">
        <v>309</v>
      </c>
      <c r="F399" s="15"/>
      <c r="G399" s="232" t="s">
        <v>309</v>
      </c>
      <c r="H399" s="20"/>
    </row>
    <row r="400" spans="1:8">
      <c r="A400" s="229">
        <v>337</v>
      </c>
      <c r="B400" s="230" t="s">
        <v>1061</v>
      </c>
      <c r="C400" s="231">
        <v>0</v>
      </c>
      <c r="D400" s="232" t="s">
        <v>309</v>
      </c>
      <c r="E400" s="232" t="s">
        <v>309</v>
      </c>
      <c r="F400" s="15"/>
      <c r="G400" s="232" t="s">
        <v>309</v>
      </c>
      <c r="H400" s="20"/>
    </row>
    <row r="401" spans="1:8">
      <c r="A401" s="229">
        <v>338</v>
      </c>
      <c r="B401" s="230" t="s">
        <v>1062</v>
      </c>
      <c r="C401" s="231">
        <v>0</v>
      </c>
      <c r="D401" s="232" t="s">
        <v>309</v>
      </c>
      <c r="E401" s="232" t="s">
        <v>309</v>
      </c>
      <c r="F401" s="15"/>
      <c r="G401" s="232" t="s">
        <v>309</v>
      </c>
      <c r="H401" s="20"/>
    </row>
    <row r="402" spans="1:8">
      <c r="A402" s="229"/>
      <c r="B402" s="234" t="s">
        <v>1063</v>
      </c>
      <c r="C402" s="231"/>
      <c r="D402" s="231"/>
      <c r="E402" s="231"/>
      <c r="F402" s="231"/>
      <c r="G402" s="231"/>
      <c r="H402" s="20"/>
    </row>
    <row r="403" spans="1:8">
      <c r="A403" s="229">
        <v>339</v>
      </c>
      <c r="B403" s="230" t="s">
        <v>1064</v>
      </c>
      <c r="C403" s="231">
        <v>0</v>
      </c>
      <c r="D403" s="232" t="s">
        <v>309</v>
      </c>
      <c r="E403" s="232" t="s">
        <v>309</v>
      </c>
      <c r="F403" s="15"/>
      <c r="G403" s="232" t="s">
        <v>309</v>
      </c>
      <c r="H403" s="20"/>
    </row>
    <row r="404" spans="1:8">
      <c r="A404" s="229">
        <v>340</v>
      </c>
      <c r="B404" s="230" t="s">
        <v>1065</v>
      </c>
      <c r="C404" s="231">
        <v>6</v>
      </c>
      <c r="D404" s="232" t="s">
        <v>309</v>
      </c>
      <c r="E404" s="232">
        <v>116.49</v>
      </c>
      <c r="F404" s="15"/>
      <c r="G404" s="232" t="s">
        <v>309</v>
      </c>
      <c r="H404" s="20"/>
    </row>
    <row r="405" spans="1:8">
      <c r="A405" s="229">
        <v>341</v>
      </c>
      <c r="B405" s="230" t="s">
        <v>1066</v>
      </c>
      <c r="C405" s="231">
        <v>0</v>
      </c>
      <c r="D405" s="232" t="s">
        <v>309</v>
      </c>
      <c r="E405" s="232" t="s">
        <v>309</v>
      </c>
      <c r="F405" s="15"/>
      <c r="G405" s="232" t="s">
        <v>309</v>
      </c>
      <c r="H405" s="20"/>
    </row>
    <row r="406" spans="1:8">
      <c r="A406" s="229">
        <v>342</v>
      </c>
      <c r="B406" s="230" t="s">
        <v>1067</v>
      </c>
      <c r="C406" s="231">
        <v>0</v>
      </c>
      <c r="D406" s="232" t="s">
        <v>309</v>
      </c>
      <c r="E406" s="232" t="s">
        <v>309</v>
      </c>
      <c r="F406" s="15"/>
      <c r="G406" s="232" t="s">
        <v>309</v>
      </c>
      <c r="H406" s="20"/>
    </row>
    <row r="407" spans="1:8">
      <c r="A407" s="229">
        <v>343</v>
      </c>
      <c r="B407" s="230" t="s">
        <v>1068</v>
      </c>
      <c r="C407" s="231">
        <v>0</v>
      </c>
      <c r="D407" s="232" t="s">
        <v>309</v>
      </c>
      <c r="E407" s="232" t="s">
        <v>309</v>
      </c>
      <c r="F407" s="15"/>
      <c r="G407" s="232" t="s">
        <v>309</v>
      </c>
      <c r="H407" s="20"/>
    </row>
    <row r="408" spans="1:8">
      <c r="A408" s="229">
        <v>344</v>
      </c>
      <c r="B408" s="230" t="s">
        <v>1069</v>
      </c>
      <c r="C408" s="231">
        <v>0</v>
      </c>
      <c r="D408" s="232" t="s">
        <v>309</v>
      </c>
      <c r="E408" s="232" t="s">
        <v>309</v>
      </c>
      <c r="F408" s="15"/>
      <c r="G408" s="232" t="s">
        <v>309</v>
      </c>
      <c r="H408" s="20"/>
    </row>
    <row r="409" spans="1:8">
      <c r="A409" s="229">
        <v>345</v>
      </c>
      <c r="B409" s="230" t="s">
        <v>1070</v>
      </c>
      <c r="C409" s="231">
        <v>0</v>
      </c>
      <c r="D409" s="232" t="s">
        <v>309</v>
      </c>
      <c r="E409" s="232" t="s">
        <v>309</v>
      </c>
      <c r="F409" s="15"/>
      <c r="G409" s="232" t="s">
        <v>309</v>
      </c>
      <c r="H409" s="20"/>
    </row>
    <row r="410" spans="1:8">
      <c r="A410" s="229">
        <v>346</v>
      </c>
      <c r="B410" s="230" t="s">
        <v>1071</v>
      </c>
      <c r="C410" s="231">
        <v>0</v>
      </c>
      <c r="D410" s="232" t="s">
        <v>309</v>
      </c>
      <c r="E410" s="232" t="s">
        <v>309</v>
      </c>
      <c r="F410" s="15"/>
      <c r="G410" s="232" t="s">
        <v>309</v>
      </c>
      <c r="H410" s="20"/>
    </row>
    <row r="411" spans="1:8">
      <c r="A411" s="229">
        <v>347</v>
      </c>
      <c r="B411" s="230" t="s">
        <v>1072</v>
      </c>
      <c r="C411" s="231">
        <v>0</v>
      </c>
      <c r="D411" s="232" t="s">
        <v>309</v>
      </c>
      <c r="E411" s="232" t="s">
        <v>309</v>
      </c>
      <c r="F411" s="15"/>
      <c r="G411" s="232" t="s">
        <v>309</v>
      </c>
      <c r="H411" s="20"/>
    </row>
    <row r="412" spans="1:8">
      <c r="A412" s="229">
        <v>349</v>
      </c>
      <c r="B412" s="230" t="s">
        <v>1073</v>
      </c>
      <c r="C412" s="231">
        <v>0</v>
      </c>
      <c r="D412" s="232" t="s">
        <v>309</v>
      </c>
      <c r="E412" s="232" t="s">
        <v>309</v>
      </c>
      <c r="F412" s="15"/>
      <c r="G412" s="232" t="s">
        <v>309</v>
      </c>
      <c r="H412" s="20"/>
    </row>
    <row r="413" spans="1:8" s="20" customFormat="1">
      <c r="A413" s="229">
        <v>350</v>
      </c>
      <c r="B413" s="230" t="s">
        <v>1074</v>
      </c>
      <c r="C413" s="231">
        <v>0</v>
      </c>
      <c r="D413" s="232" t="s">
        <v>309</v>
      </c>
      <c r="E413" s="232" t="s">
        <v>309</v>
      </c>
      <c r="F413" s="15"/>
      <c r="G413" s="232" t="s">
        <v>309</v>
      </c>
    </row>
    <row r="414" spans="1:8" s="20" customFormat="1">
      <c r="A414" s="238"/>
      <c r="B414" s="239" t="s">
        <v>310</v>
      </c>
      <c r="C414" s="240"/>
      <c r="D414" s="241" t="s">
        <v>311</v>
      </c>
      <c r="E414" s="241" t="s">
        <v>311</v>
      </c>
      <c r="G414" s="241" t="s">
        <v>311</v>
      </c>
    </row>
    <row r="415" spans="1:8" s="20" customFormat="1">
      <c r="A415" s="238"/>
      <c r="B415" s="239"/>
      <c r="C415" s="242" t="s">
        <v>1075</v>
      </c>
      <c r="D415" s="241"/>
      <c r="E415" s="241"/>
      <c r="G415" s="241"/>
    </row>
    <row r="416" spans="1:8" s="20" customFormat="1">
      <c r="A416" s="243"/>
      <c r="B416" s="239"/>
      <c r="C416" s="242" t="s">
        <v>1076</v>
      </c>
      <c r="D416" s="241"/>
      <c r="E416" s="241"/>
      <c r="G416" s="241"/>
    </row>
    <row r="417" spans="1:8" s="20" customFormat="1">
      <c r="A417" s="243"/>
      <c r="B417" s="239"/>
      <c r="C417" s="244" t="s">
        <v>1077</v>
      </c>
      <c r="D417" s="241"/>
      <c r="E417" s="241"/>
      <c r="G417" s="241"/>
    </row>
    <row r="418" spans="1:8" s="20" customFormat="1">
      <c r="A418" s="238"/>
      <c r="B418" s="239"/>
      <c r="C418" s="244"/>
      <c r="D418" s="241"/>
      <c r="E418" s="241"/>
      <c r="G418" s="241"/>
    </row>
    <row r="419" spans="1:8" s="20" customFormat="1">
      <c r="A419" s="238"/>
      <c r="B419" s="239"/>
      <c r="C419" s="222"/>
      <c r="D419" s="215"/>
      <c r="E419" s="215"/>
      <c r="F419"/>
      <c r="G419" s="215"/>
      <c r="H419"/>
    </row>
    <row r="420" spans="1:8" s="20" customFormat="1">
      <c r="A420" s="238"/>
      <c r="B420" s="239"/>
      <c r="C420" s="222"/>
      <c r="D420" s="215"/>
      <c r="E420" s="215"/>
      <c r="F420"/>
      <c r="G420" s="215"/>
      <c r="H420"/>
    </row>
    <row r="421" spans="1:8" s="20" customFormat="1">
      <c r="A421" s="238"/>
      <c r="B421" s="239"/>
      <c r="C421" s="222"/>
      <c r="D421" s="215"/>
      <c r="E421" s="215"/>
      <c r="F421"/>
      <c r="G421" s="215"/>
      <c r="H421"/>
    </row>
    <row r="422" spans="1:8" s="20" customFormat="1">
      <c r="A422" s="238"/>
      <c r="B422" s="239"/>
      <c r="C422" s="222"/>
      <c r="D422" s="215"/>
      <c r="E422" s="215"/>
      <c r="F422"/>
      <c r="G422" s="215"/>
      <c r="H422"/>
    </row>
    <row r="423" spans="1:8" s="20" customFormat="1">
      <c r="A423" s="238"/>
      <c r="B423" s="245"/>
      <c r="C423" s="222"/>
      <c r="D423" s="215"/>
      <c r="E423" s="215"/>
      <c r="F423"/>
      <c r="G423" s="215"/>
      <c r="H423"/>
    </row>
    <row r="424" spans="1:8" s="20" customFormat="1">
      <c r="A424" s="238"/>
      <c r="B424" s="246"/>
      <c r="C424" s="222"/>
      <c r="D424" s="215"/>
      <c r="E424" s="215"/>
      <c r="F424"/>
      <c r="G424" s="215"/>
      <c r="H424"/>
    </row>
    <row r="425" spans="1:8" s="20" customFormat="1">
      <c r="A425" s="238"/>
      <c r="B425" s="239"/>
      <c r="C425" s="222"/>
      <c r="D425" s="215"/>
      <c r="E425" s="215"/>
      <c r="F425"/>
      <c r="G425" s="215"/>
      <c r="H425"/>
    </row>
    <row r="426" spans="1:8" s="20" customFormat="1">
      <c r="A426" s="238"/>
      <c r="B426" s="239"/>
      <c r="C426" s="222"/>
      <c r="D426" s="215"/>
      <c r="E426" s="215"/>
      <c r="F426"/>
      <c r="G426" s="215"/>
      <c r="H426"/>
    </row>
    <row r="427" spans="1:8" s="20" customFormat="1">
      <c r="A427" s="238"/>
      <c r="B427" s="239"/>
      <c r="C427" s="222"/>
      <c r="D427" s="215"/>
      <c r="E427" s="215"/>
      <c r="F427"/>
      <c r="G427" s="215"/>
      <c r="H427"/>
    </row>
    <row r="428" spans="1:8" s="20" customFormat="1">
      <c r="A428" s="238"/>
      <c r="B428" s="239"/>
      <c r="C428" s="222"/>
      <c r="D428" s="215"/>
      <c r="E428" s="215"/>
      <c r="F428"/>
      <c r="G428" s="215"/>
      <c r="H428"/>
    </row>
    <row r="429" spans="1:8" s="20" customFormat="1">
      <c r="A429" s="238"/>
      <c r="B429" s="239"/>
      <c r="C429" s="222"/>
      <c r="D429" s="215"/>
      <c r="E429" s="215"/>
      <c r="F429"/>
      <c r="G429" s="215"/>
      <c r="H429"/>
    </row>
    <row r="430" spans="1:8" s="20" customFormat="1">
      <c r="A430" s="238"/>
      <c r="B430" s="247"/>
      <c r="C430" s="222"/>
      <c r="D430" s="215"/>
      <c r="E430" s="215"/>
      <c r="F430"/>
      <c r="G430" s="215"/>
      <c r="H430"/>
    </row>
    <row r="431" spans="1:8">
      <c r="A431" s="220"/>
      <c r="B431" s="248"/>
      <c r="C431" s="222"/>
    </row>
    <row r="432" spans="1:8">
      <c r="A432" s="220"/>
      <c r="B432" s="248"/>
      <c r="C432" s="222"/>
    </row>
    <row r="433" spans="1:3">
      <c r="A433" s="220"/>
      <c r="B433" s="248"/>
      <c r="C433" s="222"/>
    </row>
    <row r="434" spans="1:3">
      <c r="A434" s="220"/>
      <c r="B434" s="248"/>
      <c r="C434" s="222"/>
    </row>
    <row r="435" spans="1:3">
      <c r="A435" s="220"/>
      <c r="B435" s="248"/>
      <c r="C435" s="222"/>
    </row>
    <row r="436" spans="1:3">
      <c r="A436" s="220"/>
      <c r="B436" s="248"/>
      <c r="C436" s="222"/>
    </row>
    <row r="437" spans="1:3">
      <c r="A437" s="220"/>
      <c r="B437" s="248"/>
      <c r="C437" s="222"/>
    </row>
    <row r="438" spans="1:3">
      <c r="A438" s="220"/>
      <c r="B438" s="248"/>
      <c r="C438" s="222"/>
    </row>
    <row r="439" spans="1:3">
      <c r="A439" s="220"/>
      <c r="B439" s="248"/>
      <c r="C439" s="222"/>
    </row>
    <row r="440" spans="1:3">
      <c r="A440" s="220"/>
      <c r="B440" s="248"/>
      <c r="C440" s="222"/>
    </row>
    <row r="441" spans="1:3">
      <c r="A441" s="220"/>
      <c r="B441" s="248"/>
      <c r="C441" s="222"/>
    </row>
    <row r="442" spans="1:3">
      <c r="A442" s="220"/>
      <c r="B442" s="248"/>
      <c r="C442" s="222"/>
    </row>
    <row r="443" spans="1:3">
      <c r="A443" s="220"/>
      <c r="B443" s="248"/>
      <c r="C443" s="222"/>
    </row>
    <row r="444" spans="1:3">
      <c r="A444" s="220"/>
      <c r="B444" s="248"/>
      <c r="C444" s="222"/>
    </row>
    <row r="445" spans="1:3">
      <c r="A445" s="220"/>
      <c r="B445" s="248"/>
      <c r="C445" s="222"/>
    </row>
    <row r="446" spans="1:3">
      <c r="A446" s="220"/>
      <c r="B446" s="248"/>
      <c r="C446" s="222"/>
    </row>
    <row r="447" spans="1:3">
      <c r="A447" s="220"/>
      <c r="B447" s="248"/>
      <c r="C447" s="222"/>
    </row>
    <row r="448" spans="1:3">
      <c r="A448" s="220"/>
      <c r="B448" s="248"/>
      <c r="C448" s="222"/>
    </row>
    <row r="449" spans="1:3">
      <c r="A449" s="220"/>
      <c r="B449" s="248"/>
      <c r="C449" s="222"/>
    </row>
    <row r="450" spans="1:3">
      <c r="A450" s="220"/>
      <c r="B450" s="248"/>
      <c r="C450" s="222"/>
    </row>
    <row r="451" spans="1:3">
      <c r="A451" s="220"/>
      <c r="B451" s="248"/>
      <c r="C451" s="222"/>
    </row>
    <row r="452" spans="1:3">
      <c r="A452" s="220"/>
      <c r="B452" s="248"/>
      <c r="C452" s="222"/>
    </row>
    <row r="453" spans="1:3">
      <c r="A453" s="220"/>
      <c r="B453" s="248"/>
      <c r="C453" s="222"/>
    </row>
    <row r="454" spans="1:3">
      <c r="B454" s="216"/>
    </row>
    <row r="455" spans="1:3">
      <c r="B455" s="216"/>
    </row>
    <row r="456" spans="1:3">
      <c r="B456" s="216"/>
    </row>
    <row r="457" spans="1:3">
      <c r="B457" s="216"/>
    </row>
    <row r="458" spans="1:3">
      <c r="B458" s="216"/>
    </row>
    <row r="459" spans="1:3">
      <c r="B459" s="216"/>
    </row>
    <row r="460" spans="1:3">
      <c r="B460" s="216"/>
    </row>
    <row r="461" spans="1:3">
      <c r="B461" s="216"/>
    </row>
    <row r="462" spans="1:3">
      <c r="B462" s="216"/>
    </row>
    <row r="463" spans="1:3">
      <c r="B463" s="216"/>
    </row>
    <row r="464" spans="1:3">
      <c r="B464" s="216"/>
    </row>
    <row r="465" spans="2:2">
      <c r="B465" s="216"/>
    </row>
    <row r="466" spans="2:2">
      <c r="B466" s="216"/>
    </row>
    <row r="467" spans="2:2">
      <c r="B467" s="216"/>
    </row>
    <row r="468" spans="2:2">
      <c r="B468" s="216"/>
    </row>
    <row r="469" spans="2:2">
      <c r="B469" s="216"/>
    </row>
    <row r="470" spans="2:2">
      <c r="B470" s="216"/>
    </row>
    <row r="471" spans="2:2">
      <c r="B471" s="216"/>
    </row>
    <row r="472" spans="2:2">
      <c r="B472" s="216"/>
    </row>
    <row r="473" spans="2:2">
      <c r="B473" s="216"/>
    </row>
    <row r="474" spans="2:2">
      <c r="B474" s="216"/>
    </row>
    <row r="475" spans="2:2">
      <c r="B475" s="216"/>
    </row>
    <row r="476" spans="2:2">
      <c r="B476" s="216"/>
    </row>
    <row r="477" spans="2:2">
      <c r="B477" s="216"/>
    </row>
    <row r="478" spans="2:2">
      <c r="B478" s="216"/>
    </row>
    <row r="479" spans="2:2">
      <c r="B479" s="216"/>
    </row>
    <row r="480" spans="2:2">
      <c r="B480" s="216"/>
    </row>
    <row r="481" spans="2:2">
      <c r="B481" s="216"/>
    </row>
    <row r="482" spans="2:2">
      <c r="B482" s="216"/>
    </row>
    <row r="483" spans="2:2">
      <c r="B483" s="216"/>
    </row>
    <row r="484" spans="2:2">
      <c r="B484" s="216"/>
    </row>
    <row r="485" spans="2:2">
      <c r="B485" s="216"/>
    </row>
    <row r="486" spans="2:2">
      <c r="B486" s="216"/>
    </row>
    <row r="487" spans="2:2">
      <c r="B487" s="216"/>
    </row>
    <row r="488" spans="2:2">
      <c r="B488" s="216"/>
    </row>
    <row r="489" spans="2:2">
      <c r="B489" s="216"/>
    </row>
    <row r="490" spans="2:2">
      <c r="B490" s="216"/>
    </row>
    <row r="491" spans="2:2">
      <c r="B491" s="216"/>
    </row>
    <row r="492" spans="2:2">
      <c r="B492" s="216"/>
    </row>
    <row r="493" spans="2:2">
      <c r="B493" s="216"/>
    </row>
    <row r="494" spans="2:2">
      <c r="B494" s="216"/>
    </row>
    <row r="495" spans="2:2">
      <c r="B495" s="216"/>
    </row>
    <row r="496" spans="2:2">
      <c r="B496" s="216"/>
    </row>
    <row r="497" spans="2:2">
      <c r="B497" s="216"/>
    </row>
    <row r="498" spans="2:2">
      <c r="B498" s="216"/>
    </row>
    <row r="499" spans="2:2">
      <c r="B499" s="216"/>
    </row>
    <row r="500" spans="2:2">
      <c r="B500" s="216"/>
    </row>
    <row r="501" spans="2:2">
      <c r="B501" s="216"/>
    </row>
    <row r="502" spans="2:2">
      <c r="B502" s="216"/>
    </row>
    <row r="503" spans="2:2">
      <c r="B503" s="216"/>
    </row>
    <row r="504" spans="2:2">
      <c r="B504" s="216"/>
    </row>
    <row r="505" spans="2:2">
      <c r="B505" s="216"/>
    </row>
    <row r="506" spans="2:2">
      <c r="B506" s="216"/>
    </row>
    <row r="507" spans="2:2">
      <c r="B507" s="216"/>
    </row>
    <row r="508" spans="2:2">
      <c r="B508" s="216"/>
    </row>
    <row r="509" spans="2:2">
      <c r="B509" s="216"/>
    </row>
    <row r="510" spans="2:2">
      <c r="B510" s="216"/>
    </row>
    <row r="511" spans="2:2">
      <c r="B511" s="216"/>
    </row>
    <row r="512" spans="2:2">
      <c r="B512" s="216"/>
    </row>
    <row r="513" spans="2:2">
      <c r="B513" s="216"/>
    </row>
    <row r="514" spans="2:2">
      <c r="B514" s="216"/>
    </row>
    <row r="515" spans="2:2">
      <c r="B515" s="216"/>
    </row>
    <row r="516" spans="2:2">
      <c r="B516" s="216"/>
    </row>
    <row r="517" spans="2:2">
      <c r="B517" s="216"/>
    </row>
  </sheetData>
  <sheetProtection password="CC79" sheet="1" objects="1" scenarios="1"/>
  <phoneticPr fontId="7" type="noConversion"/>
  <conditionalFormatting sqref="D8:D10 E20:G20 D12:D25 D27:D29 D31:D32 D34 D36 D38:D60 D62:D66 D68:D70 D72:D73 D75:D77 D79:D83 D85:D87 D89:D90 D92:D93 D95:D96 D98:D99 D101:D102 D104:D105 D107:D112 D114:D116 D118 D120 D122:D123 D125:D126 D128 D130 D132:D137 D139:D144 D146:D151 D153:D164 D166:D174 D176:D181 D183:D192 D194:D201 D203:D205 D207:D211 D213:D218 D220:D222 D224:D225 D227:D229 D231:D236 D238:D245 D247:D259 D261:D262 D264:D273 D275:D287 D289:D298 D300:D308 D310:D317 D319:D339 D341:D369 D371:D386 D388:D401 D403:D413">
    <cfRule type="cellIs" dxfId="6" priority="1" stopIfTrue="1" operator="lessThan">
      <formula>E8</formula>
    </cfRule>
    <cfRule type="cellIs" dxfId="5" priority="2" stopIfTrue="1" operator="lessThan">
      <formula>G8</formula>
    </cfRule>
  </conditionalFormatting>
  <conditionalFormatting sqref="E8:E10 E12:E19 E21:E25 E27:E29 E31:E32 E34 E36 E38:E60 E62:E66 E68:E70 E72:E73 E75:E77 E79:E83 E85:E87 E89:E90 E92:E93 E95:E96 E98:E99 E101:E102 E104:E105 E107:E112 E114:E116 E118 E120 E122:E123 E125:E126 E128 E130 E132:E137 E139:E144 E146:E151 E153:E164 E166:E174 E176:E181 E183:E192 E194:E201 E203:E205 E207:E211 E213:E218 E220:E222 E224:E225 E227:E229 E231:E236 E238:E245 E247:E259 E261:E262 E264:E273 E275:E287 E289:E298 E300:E308 E310:E317 E319:E339 E341:E369 E371:E386 E388:E401 E403:E413">
    <cfRule type="cellIs" dxfId="4" priority="3" stopIfTrue="1" operator="lessThan">
      <formula>D8</formula>
    </cfRule>
    <cfRule type="cellIs" priority="4" stopIfTrue="1" operator="lessThan">
      <formula>"g11"</formula>
    </cfRule>
  </conditionalFormatting>
  <conditionalFormatting sqref="G8:G10 G12:G19 G21:G25 G27:G29 G31:G32 G34 G36 G38:G60 G62:G66 G68:G70 G72:G73 G75:G77 G79:G83 G85:G87 G89:G90 G92:G93 G95:G96 G98:G99 G101:G102 G104:G105 G107:G112 G114:G116 G118 G120 G122:G123 G125:G126 G128 G130 G132:G137 G139:G144 G146:G151 G153:G164 G166:G174 G176:G181 G183:G192 G194:G201 G203:G205 G207:G211 G213:G218 G220:G222 G224:G225 G227:G229 G231:G236 G238:G245 G247:G259 G261:G262 G264:G273 G275:G287 G289:G298 G300:G308 G310:G317 G319:G339 G341:G369 G371:G386 G388:G401 G403:G413">
    <cfRule type="cellIs" dxfId="3" priority="5" stopIfTrue="1" operator="lessThan">
      <formula>D8</formula>
    </cfRule>
    <cfRule type="cellIs" dxfId="2" priority="6" stopIfTrue="1" operator="lessThan">
      <formula>"e11"</formula>
    </cfRule>
  </conditionalFormatting>
  <pageMargins left="0.75" right="0.75" top="1" bottom="1" header="0.5" footer="0.5"/>
  <pageSetup orientation="portrait" r:id="rId1"/>
  <headerFooter alignWithMargins="0"/>
</worksheet>
</file>

<file path=xl/worksheets/sheet47.xml><?xml version="1.0" encoding="utf-8"?>
<worksheet xmlns="http://schemas.openxmlformats.org/spreadsheetml/2006/main" xmlns:r="http://schemas.openxmlformats.org/officeDocument/2006/relationships">
  <dimension ref="A1:F24"/>
  <sheetViews>
    <sheetView workbookViewId="0">
      <selection sqref="A1:F1"/>
    </sheetView>
  </sheetViews>
  <sheetFormatPr defaultRowHeight="12.75"/>
  <cols>
    <col min="5" max="5" width="10.7109375" bestFit="1" customWidth="1"/>
  </cols>
  <sheetData>
    <row r="1" spans="1:6">
      <c r="A1" s="3212" t="s">
        <v>492</v>
      </c>
      <c r="B1" s="3212"/>
      <c r="C1" s="3212"/>
      <c r="D1" s="3212"/>
      <c r="E1" s="3212"/>
      <c r="F1" s="3212"/>
    </row>
    <row r="2" spans="1:6">
      <c r="A2" s="3212" t="s">
        <v>493</v>
      </c>
      <c r="B2" s="3212"/>
      <c r="C2" s="3212"/>
      <c r="D2" s="3212"/>
      <c r="E2" s="3212"/>
      <c r="F2" s="3212"/>
    </row>
    <row r="6" spans="1:6">
      <c r="C6" s="12" t="s">
        <v>297</v>
      </c>
      <c r="D6" s="12"/>
      <c r="E6" s="12" t="s">
        <v>494</v>
      </c>
    </row>
    <row r="7" spans="1:6">
      <c r="A7" s="2" t="s">
        <v>300</v>
      </c>
      <c r="C7" s="12" t="s">
        <v>299</v>
      </c>
      <c r="D7" s="12"/>
      <c r="E7" s="12" t="s">
        <v>480</v>
      </c>
    </row>
    <row r="9" spans="1:6">
      <c r="A9" t="s">
        <v>495</v>
      </c>
      <c r="C9" s="11">
        <v>30</v>
      </c>
      <c r="E9" s="18">
        <v>422</v>
      </c>
    </row>
    <row r="10" spans="1:6">
      <c r="C10" s="11"/>
      <c r="E10" s="18"/>
    </row>
    <row r="11" spans="1:6">
      <c r="A11" t="s">
        <v>496</v>
      </c>
      <c r="C11" s="11">
        <v>2</v>
      </c>
      <c r="E11" s="18">
        <v>290</v>
      </c>
    </row>
    <row r="13" spans="1:6" ht="13.5" thickBot="1"/>
    <row r="14" spans="1:6" ht="13.5" thickBot="1">
      <c r="A14" t="s">
        <v>497</v>
      </c>
      <c r="E14" s="213">
        <v>13240</v>
      </c>
    </row>
    <row r="17" spans="1:6">
      <c r="A17" t="s">
        <v>498</v>
      </c>
    </row>
    <row r="18" spans="1:6">
      <c r="A18" t="s">
        <v>499</v>
      </c>
      <c r="E18" t="s">
        <v>500</v>
      </c>
      <c r="F18" t="s">
        <v>307</v>
      </c>
    </row>
    <row r="19" spans="1:6">
      <c r="A19" t="s">
        <v>501</v>
      </c>
      <c r="E19" t="s">
        <v>502</v>
      </c>
      <c r="F19" t="s">
        <v>307</v>
      </c>
    </row>
    <row r="20" spans="1:6">
      <c r="A20" t="s">
        <v>503</v>
      </c>
      <c r="E20" t="s">
        <v>349</v>
      </c>
      <c r="F20" t="s">
        <v>307</v>
      </c>
    </row>
    <row r="21" spans="1:6">
      <c r="A21" t="s">
        <v>504</v>
      </c>
      <c r="E21" t="s">
        <v>505</v>
      </c>
      <c r="F21" t="s">
        <v>307</v>
      </c>
    </row>
    <row r="22" spans="1:6">
      <c r="A22" t="s">
        <v>506</v>
      </c>
      <c r="E22" t="s">
        <v>507</v>
      </c>
      <c r="F22" t="s">
        <v>307</v>
      </c>
    </row>
    <row r="23" spans="1:6">
      <c r="A23" t="s">
        <v>508</v>
      </c>
      <c r="E23" t="s">
        <v>349</v>
      </c>
      <c r="F23" t="s">
        <v>307</v>
      </c>
    </row>
    <row r="24" spans="1:6">
      <c r="A24" t="s">
        <v>509</v>
      </c>
      <c r="E24" t="s">
        <v>349</v>
      </c>
      <c r="F24" t="s">
        <v>307</v>
      </c>
    </row>
  </sheetData>
  <sheetProtection password="CC79" sheet="1" objects="1" scenarios="1"/>
  <mergeCells count="2">
    <mergeCell ref="A1:F1"/>
    <mergeCell ref="A2:F2"/>
  </mergeCells>
  <phoneticPr fontId="7" type="noConversion"/>
  <pageMargins left="0.75" right="0.75" top="1" bottom="1" header="0.5" footer="0.5"/>
  <pageSetup orientation="portrait" r:id="rId1"/>
  <headerFooter alignWithMargins="0"/>
</worksheet>
</file>

<file path=xl/worksheets/sheet48.xml><?xml version="1.0" encoding="utf-8"?>
<worksheet xmlns="http://schemas.openxmlformats.org/spreadsheetml/2006/main" xmlns:r="http://schemas.openxmlformats.org/officeDocument/2006/relationships">
  <dimension ref="A1:F15"/>
  <sheetViews>
    <sheetView workbookViewId="0">
      <selection sqref="A1:F1"/>
    </sheetView>
  </sheetViews>
  <sheetFormatPr defaultRowHeight="12.75"/>
  <cols>
    <col min="1" max="4" width="9.140625" style="886"/>
    <col min="5" max="6" width="11.28515625" style="886" bestFit="1" customWidth="1"/>
    <col min="7" max="16384" width="9.140625" style="886"/>
  </cols>
  <sheetData>
    <row r="1" spans="1:6">
      <c r="A1" s="3371" t="s">
        <v>475</v>
      </c>
      <c r="B1" s="3371"/>
      <c r="C1" s="3371"/>
      <c r="D1" s="3371"/>
      <c r="E1" s="3371"/>
      <c r="F1" s="3371"/>
    </row>
    <row r="2" spans="1:6">
      <c r="A2" s="3371" t="s">
        <v>476</v>
      </c>
      <c r="B2" s="3371"/>
      <c r="C2" s="3371"/>
      <c r="D2" s="3371"/>
      <c r="E2" s="3371"/>
      <c r="F2" s="3371"/>
    </row>
    <row r="6" spans="1:6">
      <c r="A6" s="890" t="s">
        <v>477</v>
      </c>
      <c r="B6" s="890"/>
      <c r="E6" s="1071" t="s">
        <v>474</v>
      </c>
      <c r="F6" s="1071" t="s">
        <v>478</v>
      </c>
    </row>
    <row r="7" spans="1:6" ht="13.5" thickBot="1">
      <c r="A7" s="890" t="s">
        <v>299</v>
      </c>
      <c r="B7" s="890" t="s">
        <v>300</v>
      </c>
      <c r="E7" s="1071" t="s">
        <v>479</v>
      </c>
      <c r="F7" s="1071" t="s">
        <v>480</v>
      </c>
    </row>
    <row r="8" spans="1:6" ht="13.5" thickBot="1">
      <c r="A8" s="1072">
        <v>30000</v>
      </c>
      <c r="B8" s="886" t="s">
        <v>481</v>
      </c>
      <c r="E8" s="1073">
        <v>35100</v>
      </c>
      <c r="F8" s="18">
        <v>52500</v>
      </c>
    </row>
    <row r="9" spans="1:6">
      <c r="A9" s="886" t="s">
        <v>482</v>
      </c>
    </row>
    <row r="11" spans="1:6">
      <c r="A11" s="890" t="s">
        <v>483</v>
      </c>
    </row>
    <row r="12" spans="1:6">
      <c r="A12" s="886" t="s">
        <v>484</v>
      </c>
      <c r="C12" s="886" t="s">
        <v>485</v>
      </c>
      <c r="E12" s="886" t="s">
        <v>307</v>
      </c>
    </row>
    <row r="13" spans="1:6">
      <c r="A13" s="886" t="s">
        <v>486</v>
      </c>
      <c r="C13" s="886" t="s">
        <v>487</v>
      </c>
      <c r="E13" s="886" t="s">
        <v>307</v>
      </c>
    </row>
    <row r="14" spans="1:6">
      <c r="A14" s="886" t="s">
        <v>488</v>
      </c>
      <c r="C14" s="886" t="s">
        <v>348</v>
      </c>
      <c r="E14" s="886" t="s">
        <v>307</v>
      </c>
    </row>
    <row r="15" spans="1:6">
      <c r="A15" s="886" t="s">
        <v>489</v>
      </c>
      <c r="C15" s="886" t="s">
        <v>490</v>
      </c>
      <c r="E15" s="886" t="s">
        <v>307</v>
      </c>
    </row>
  </sheetData>
  <mergeCells count="2">
    <mergeCell ref="A1:F1"/>
    <mergeCell ref="A2:F2"/>
  </mergeCells>
  <printOptions horizontalCentered="1"/>
  <pageMargins left="0.75" right="0.75" top="1" bottom="1" header="0.5" footer="0.5"/>
  <pageSetup scale="125" orientation="portrait" r:id="rId1"/>
  <headerFooter alignWithMargins="0">
    <oddFooter>&amp;L&amp;8&amp;Z&amp;F</oddFooter>
  </headerFooter>
</worksheet>
</file>

<file path=xl/worksheets/sheet49.xml><?xml version="1.0" encoding="utf-8"?>
<worksheet xmlns="http://schemas.openxmlformats.org/spreadsheetml/2006/main" xmlns:r="http://schemas.openxmlformats.org/officeDocument/2006/relationships">
  <dimension ref="A1:J32"/>
  <sheetViews>
    <sheetView workbookViewId="0">
      <selection activeCell="J18" sqref="J18"/>
    </sheetView>
  </sheetViews>
  <sheetFormatPr defaultRowHeight="12.75"/>
  <cols>
    <col min="1" max="1" width="5.42578125" customWidth="1"/>
    <col min="2" max="2" width="27.7109375" customWidth="1"/>
    <col min="4" max="4" width="10.7109375" style="1" bestFit="1" customWidth="1"/>
    <col min="5" max="5" width="1.5703125" style="1" customWidth="1"/>
    <col min="6" max="6" width="10.7109375" style="1" bestFit="1" customWidth="1"/>
    <col min="7" max="7" width="1.42578125" customWidth="1"/>
    <col min="8" max="8" width="11" bestFit="1" customWidth="1"/>
    <col min="9" max="9" width="1.5703125" customWidth="1"/>
    <col min="10" max="10" width="10.7109375" bestFit="1" customWidth="1"/>
  </cols>
  <sheetData>
    <row r="1" spans="1:10">
      <c r="A1" s="3374" t="s">
        <v>352</v>
      </c>
      <c r="B1" s="3374"/>
      <c r="C1" s="3374"/>
      <c r="D1" s="3374"/>
      <c r="E1" s="3374"/>
      <c r="F1" s="3374"/>
      <c r="G1" s="3374"/>
      <c r="H1" s="3374"/>
      <c r="I1" s="3374"/>
      <c r="J1" s="3374"/>
    </row>
    <row r="2" spans="1:10">
      <c r="A2" s="3374" t="s">
        <v>353</v>
      </c>
      <c r="B2" s="3374"/>
      <c r="C2" s="3374"/>
      <c r="D2" s="3374"/>
      <c r="E2" s="3374"/>
      <c r="F2" s="3374"/>
      <c r="G2" s="3374"/>
      <c r="H2" s="3374"/>
      <c r="I2" s="3374"/>
      <c r="J2" s="3374"/>
    </row>
    <row r="3" spans="1:10">
      <c r="A3" s="3374" t="s">
        <v>400</v>
      </c>
      <c r="B3" s="3374"/>
      <c r="C3" s="3374"/>
      <c r="D3" s="3374"/>
      <c r="E3" s="3374"/>
      <c r="F3" s="3374"/>
      <c r="G3" s="3374"/>
      <c r="H3" s="3374"/>
      <c r="I3" s="3374"/>
      <c r="J3" s="3374"/>
    </row>
    <row r="4" spans="1:10">
      <c r="A4" s="30"/>
      <c r="B4" s="31"/>
      <c r="C4" s="32"/>
      <c r="D4" s="32"/>
      <c r="E4" s="32"/>
      <c r="F4" s="32"/>
      <c r="G4" s="32"/>
      <c r="H4" s="32"/>
      <c r="I4" s="32"/>
      <c r="J4" s="32"/>
    </row>
    <row r="5" spans="1:10" ht="24.75" thickBot="1">
      <c r="A5" s="35" t="s">
        <v>298</v>
      </c>
      <c r="B5" s="34" t="s">
        <v>300</v>
      </c>
      <c r="C5" s="33"/>
      <c r="D5" s="155" t="s">
        <v>323</v>
      </c>
      <c r="E5" s="156"/>
      <c r="F5" s="155" t="s">
        <v>324</v>
      </c>
      <c r="G5" s="33"/>
      <c r="H5" s="35" t="s">
        <v>325</v>
      </c>
      <c r="I5" s="33"/>
      <c r="J5" s="155" t="s">
        <v>326</v>
      </c>
    </row>
    <row r="6" spans="1:10" ht="21.75" customHeight="1" thickBot="1">
      <c r="A6" s="99">
        <v>1</v>
      </c>
      <c r="B6" s="100" t="s">
        <v>327</v>
      </c>
      <c r="C6" s="101"/>
      <c r="D6" s="157">
        <v>41060</v>
      </c>
      <c r="E6" s="158"/>
      <c r="F6" s="158">
        <v>29900</v>
      </c>
      <c r="G6" s="102"/>
      <c r="H6" s="118">
        <v>24043</v>
      </c>
      <c r="I6" s="103"/>
      <c r="J6" s="157">
        <v>31208</v>
      </c>
    </row>
    <row r="7" spans="1:10">
      <c r="A7" s="36"/>
      <c r="B7" s="37"/>
      <c r="C7" s="38"/>
      <c r="D7" s="155"/>
      <c r="E7" s="159"/>
      <c r="F7" s="159"/>
      <c r="G7" s="39"/>
      <c r="H7" s="35"/>
      <c r="I7" s="39"/>
      <c r="J7" s="155"/>
    </row>
    <row r="8" spans="1:10" ht="13.5" thickBot="1">
      <c r="A8" s="36"/>
      <c r="B8" s="34" t="s">
        <v>328</v>
      </c>
      <c r="C8" s="40"/>
      <c r="D8" s="160"/>
      <c r="E8" s="160"/>
      <c r="F8" s="160"/>
      <c r="G8" s="40"/>
      <c r="H8" s="96"/>
      <c r="I8" s="41"/>
      <c r="J8" s="160"/>
    </row>
    <row r="9" spans="1:10" ht="36" customHeight="1" thickBot="1">
      <c r="A9" s="104">
        <v>2</v>
      </c>
      <c r="B9" s="105" t="s">
        <v>329</v>
      </c>
      <c r="C9" s="106"/>
      <c r="D9" s="161">
        <v>14000</v>
      </c>
      <c r="E9" s="162"/>
      <c r="F9" s="162">
        <v>6000</v>
      </c>
      <c r="G9" s="107"/>
      <c r="H9" s="119">
        <v>6500</v>
      </c>
      <c r="I9" s="108"/>
      <c r="J9" s="176">
        <v>0</v>
      </c>
    </row>
    <row r="10" spans="1:10">
      <c r="A10" s="36"/>
      <c r="B10" s="37"/>
      <c r="C10" s="38"/>
      <c r="D10" s="155"/>
      <c r="E10" s="159"/>
      <c r="F10" s="159"/>
      <c r="G10" s="39"/>
      <c r="H10" s="120"/>
      <c r="I10" s="39"/>
      <c r="J10" s="155"/>
    </row>
    <row r="11" spans="1:10">
      <c r="A11" s="36"/>
      <c r="B11" s="34" t="s">
        <v>330</v>
      </c>
      <c r="C11" s="40"/>
      <c r="D11" s="160"/>
      <c r="E11" s="160"/>
      <c r="F11" s="160"/>
      <c r="G11" s="40"/>
      <c r="H11" s="121"/>
      <c r="I11" s="41"/>
      <c r="J11" s="160"/>
    </row>
    <row r="12" spans="1:10" ht="21" customHeight="1">
      <c r="A12" s="99">
        <v>3</v>
      </c>
      <c r="B12" s="100" t="s">
        <v>331</v>
      </c>
      <c r="C12" s="109"/>
      <c r="D12" s="163">
        <v>2800</v>
      </c>
      <c r="E12" s="158"/>
      <c r="F12" s="158">
        <v>1320</v>
      </c>
      <c r="G12" s="99"/>
      <c r="H12" s="122">
        <v>1400</v>
      </c>
      <c r="I12" s="99"/>
      <c r="J12" s="157">
        <v>1320</v>
      </c>
    </row>
    <row r="13" spans="1:10">
      <c r="A13" s="36"/>
      <c r="B13" s="37"/>
      <c r="C13" s="38"/>
      <c r="D13" s="155"/>
      <c r="E13" s="159"/>
      <c r="F13" s="159"/>
      <c r="G13" s="39"/>
      <c r="H13" s="120"/>
      <c r="I13" s="39"/>
      <c r="J13" s="155"/>
    </row>
    <row r="14" spans="1:10">
      <c r="A14" s="36"/>
      <c r="B14" s="34" t="s">
        <v>332</v>
      </c>
      <c r="C14" s="40"/>
      <c r="D14" s="160"/>
      <c r="E14" s="160"/>
      <c r="F14" s="160"/>
      <c r="G14" s="40"/>
      <c r="H14" s="121"/>
      <c r="I14" s="41"/>
      <c r="J14" s="160"/>
    </row>
    <row r="15" spans="1:10" ht="21" customHeight="1">
      <c r="A15" s="104">
        <v>4</v>
      </c>
      <c r="B15" s="105" t="s">
        <v>333</v>
      </c>
      <c r="C15" s="126"/>
      <c r="D15" s="161">
        <v>783.47</v>
      </c>
      <c r="E15" s="162"/>
      <c r="F15" s="162">
        <v>857.93</v>
      </c>
      <c r="G15" s="104"/>
      <c r="H15" s="127" t="s">
        <v>334</v>
      </c>
      <c r="I15" s="104"/>
      <c r="J15" s="176">
        <v>740.29</v>
      </c>
    </row>
    <row r="16" spans="1:10" ht="21" customHeight="1">
      <c r="A16" s="104">
        <v>5</v>
      </c>
      <c r="B16" s="128" t="s">
        <v>335</v>
      </c>
      <c r="C16" s="129"/>
      <c r="D16" s="161">
        <v>49135.199999999997</v>
      </c>
      <c r="E16" s="162"/>
      <c r="F16" s="162">
        <v>51475.8</v>
      </c>
      <c r="G16" s="104"/>
      <c r="H16" s="130">
        <f>660.03*60</f>
        <v>39601.799999999996</v>
      </c>
      <c r="I16" s="104"/>
      <c r="J16" s="176">
        <v>48875.76</v>
      </c>
    </row>
    <row r="17" spans="1:10" ht="21" customHeight="1">
      <c r="A17" s="104">
        <v>6</v>
      </c>
      <c r="B17" s="105" t="s">
        <v>336</v>
      </c>
      <c r="C17" s="131"/>
      <c r="D17" s="161">
        <v>1</v>
      </c>
      <c r="E17" s="162"/>
      <c r="F17" s="162">
        <v>1</v>
      </c>
      <c r="G17" s="104"/>
      <c r="H17" s="127">
        <v>1</v>
      </c>
      <c r="I17" s="104"/>
      <c r="J17" s="176">
        <v>9.9999999999999995E-7</v>
      </c>
    </row>
    <row r="18" spans="1:10">
      <c r="A18" s="42" t="s">
        <v>398</v>
      </c>
      <c r="B18" s="34"/>
      <c r="C18" s="43"/>
      <c r="D18" s="164"/>
      <c r="E18" s="165"/>
      <c r="F18" s="166"/>
      <c r="G18" s="44"/>
      <c r="H18" s="97"/>
      <c r="I18" s="44"/>
      <c r="J18" s="164"/>
    </row>
    <row r="19" spans="1:10">
      <c r="A19" s="42"/>
      <c r="B19" s="34"/>
      <c r="C19" s="43"/>
      <c r="D19" s="164"/>
      <c r="E19" s="165"/>
      <c r="F19" s="166"/>
      <c r="G19" s="44"/>
      <c r="H19" s="97"/>
      <c r="I19" s="44"/>
      <c r="J19" s="164"/>
    </row>
    <row r="20" spans="1:10">
      <c r="A20" s="45"/>
      <c r="B20" s="34" t="s">
        <v>337</v>
      </c>
      <c r="C20" s="46"/>
      <c r="D20" s="167"/>
      <c r="E20" s="167"/>
      <c r="F20" s="167"/>
      <c r="G20" s="46"/>
      <c r="H20" s="98"/>
      <c r="I20" s="46"/>
      <c r="J20" s="167"/>
    </row>
    <row r="21" spans="1:10" ht="21" customHeight="1">
      <c r="A21" s="132">
        <v>7</v>
      </c>
      <c r="B21" s="100" t="s">
        <v>338</v>
      </c>
      <c r="C21" s="100"/>
      <c r="D21" s="168" t="s">
        <v>339</v>
      </c>
      <c r="E21" s="169"/>
      <c r="F21" s="169" t="s">
        <v>340</v>
      </c>
      <c r="G21" s="133"/>
      <c r="H21" s="134" t="s">
        <v>341</v>
      </c>
      <c r="I21" s="133"/>
      <c r="J21" s="168" t="s">
        <v>341</v>
      </c>
    </row>
    <row r="22" spans="1:10">
      <c r="A22" s="47"/>
      <c r="B22" s="37"/>
      <c r="C22" s="46"/>
      <c r="D22" s="167"/>
      <c r="E22" s="167"/>
      <c r="F22" s="167"/>
      <c r="G22" s="46"/>
      <c r="H22" s="98"/>
      <c r="I22" s="46"/>
      <c r="J22" s="167"/>
    </row>
    <row r="23" spans="1:10">
      <c r="A23" s="111">
        <v>8</v>
      </c>
      <c r="B23" s="112" t="s">
        <v>399</v>
      </c>
      <c r="C23" s="113"/>
      <c r="D23" s="170" t="s">
        <v>342</v>
      </c>
      <c r="E23" s="171"/>
      <c r="F23" s="171" t="s">
        <v>342</v>
      </c>
      <c r="G23" s="110"/>
      <c r="H23" s="123" t="s">
        <v>343</v>
      </c>
      <c r="I23" s="110"/>
      <c r="J23" s="170" t="s">
        <v>343</v>
      </c>
    </row>
    <row r="24" spans="1:10">
      <c r="A24" s="47"/>
      <c r="B24" s="37"/>
      <c r="C24" s="46"/>
      <c r="D24" s="167"/>
      <c r="E24" s="167"/>
      <c r="F24" s="167"/>
      <c r="G24" s="46"/>
      <c r="H24" s="98"/>
      <c r="I24" s="46"/>
      <c r="J24" s="167"/>
    </row>
    <row r="25" spans="1:10" ht="21" customHeight="1">
      <c r="A25" s="3372">
        <v>9</v>
      </c>
      <c r="B25" s="114" t="s">
        <v>344</v>
      </c>
      <c r="C25" s="115"/>
      <c r="D25" s="172">
        <v>2.5000000000000001E-2</v>
      </c>
      <c r="E25" s="173"/>
      <c r="F25" s="172">
        <v>0.06</v>
      </c>
      <c r="G25" s="115"/>
      <c r="H25" s="124">
        <v>0.02</v>
      </c>
      <c r="I25" s="115"/>
      <c r="J25" s="172">
        <v>3.2000000000000001E-2</v>
      </c>
    </row>
    <row r="26" spans="1:10">
      <c r="A26" s="3373"/>
      <c r="B26" s="116" t="s">
        <v>345</v>
      </c>
      <c r="C26" s="117"/>
      <c r="D26" s="174">
        <v>4500</v>
      </c>
      <c r="E26" s="175"/>
      <c r="F26" s="174">
        <v>20000</v>
      </c>
      <c r="G26" s="117"/>
      <c r="H26" s="125" t="s">
        <v>346</v>
      </c>
      <c r="I26" s="117"/>
      <c r="J26" s="174">
        <v>1500</v>
      </c>
    </row>
    <row r="27" spans="1:10">
      <c r="A27" s="30"/>
      <c r="B27" s="31"/>
      <c r="C27" s="48"/>
      <c r="D27" s="48"/>
      <c r="E27" s="48"/>
      <c r="F27" s="48"/>
      <c r="G27" s="48"/>
      <c r="H27" s="48"/>
      <c r="I27" s="48"/>
      <c r="J27" s="48"/>
    </row>
    <row r="28" spans="1:10">
      <c r="A28" s="30"/>
      <c r="B28" s="49" t="s">
        <v>347</v>
      </c>
      <c r="C28" s="48"/>
      <c r="D28" s="48"/>
      <c r="E28" s="48"/>
      <c r="F28" s="48"/>
      <c r="G28" s="48"/>
      <c r="H28" s="48"/>
      <c r="I28" s="48"/>
      <c r="J28" s="48"/>
    </row>
    <row r="29" spans="1:10">
      <c r="A29" s="30"/>
      <c r="B29" s="31" t="s">
        <v>323</v>
      </c>
      <c r="C29" s="48"/>
      <c r="D29" s="48" t="s">
        <v>348</v>
      </c>
      <c r="E29" s="48" t="s">
        <v>307</v>
      </c>
      <c r="F29" s="48"/>
      <c r="G29" s="48"/>
      <c r="H29" s="48"/>
      <c r="I29" s="48"/>
      <c r="J29" s="48"/>
    </row>
    <row r="30" spans="1:10">
      <c r="A30" s="30"/>
      <c r="B30" s="31" t="s">
        <v>324</v>
      </c>
      <c r="C30" s="48"/>
      <c r="D30" s="48" t="s">
        <v>349</v>
      </c>
      <c r="E30" s="48" t="s">
        <v>307</v>
      </c>
      <c r="F30" s="48"/>
      <c r="G30" s="48"/>
      <c r="H30" s="48"/>
      <c r="I30" s="48"/>
      <c r="J30" s="48"/>
    </row>
    <row r="31" spans="1:10">
      <c r="A31" s="30"/>
      <c r="B31" s="31" t="s">
        <v>350</v>
      </c>
      <c r="C31" s="48"/>
      <c r="D31" s="48" t="s">
        <v>348</v>
      </c>
      <c r="E31" s="48" t="s">
        <v>307</v>
      </c>
      <c r="F31" s="48"/>
      <c r="G31" s="48"/>
      <c r="H31" s="48"/>
      <c r="I31" s="48"/>
      <c r="J31" s="48"/>
    </row>
    <row r="32" spans="1:10">
      <c r="A32" s="30"/>
      <c r="B32" s="31" t="s">
        <v>351</v>
      </c>
      <c r="C32" s="48"/>
      <c r="D32" s="48" t="s">
        <v>349</v>
      </c>
      <c r="E32" s="48" t="s">
        <v>307</v>
      </c>
      <c r="F32" s="48"/>
      <c r="G32" s="48"/>
      <c r="H32" s="48"/>
      <c r="I32" s="48"/>
      <c r="J32" s="48"/>
    </row>
  </sheetData>
  <sheetProtection password="CC79" sheet="1" objects="1" scenarios="1"/>
  <mergeCells count="4">
    <mergeCell ref="A25:A26"/>
    <mergeCell ref="A1:J1"/>
    <mergeCell ref="A2:J2"/>
    <mergeCell ref="A3:J3"/>
  </mergeCells>
  <phoneticPr fontId="7" type="noConversion"/>
  <pageMargins left="0.75" right="0.75" top="1" bottom="1" header="0.5" footer="0.5"/>
  <pageSetup orientation="portrait" r:id="rId1"/>
  <headerFooter alignWithMargins="0"/>
</worksheet>
</file>

<file path=xl/worksheets/sheet5.xml><?xml version="1.0" encoding="utf-8"?>
<worksheet xmlns="http://schemas.openxmlformats.org/spreadsheetml/2006/main" xmlns:r="http://schemas.openxmlformats.org/officeDocument/2006/relationships">
  <dimension ref="A1:N16"/>
  <sheetViews>
    <sheetView workbookViewId="0">
      <selection sqref="A1:G1"/>
    </sheetView>
  </sheetViews>
  <sheetFormatPr defaultRowHeight="12.75"/>
  <cols>
    <col min="1" max="1" width="39.7109375" customWidth="1"/>
    <col min="3" max="3" width="11.42578125" bestFit="1" customWidth="1"/>
    <col min="4" max="4" width="13.85546875" customWidth="1"/>
    <col min="5" max="5" width="17.85546875" customWidth="1"/>
    <col min="6" max="6" width="15" bestFit="1" customWidth="1"/>
    <col min="7" max="7" width="13" customWidth="1"/>
  </cols>
  <sheetData>
    <row r="1" spans="1:14" ht="15">
      <c r="A1" s="2820" t="s">
        <v>63</v>
      </c>
      <c r="B1" s="2820"/>
      <c r="C1" s="2820"/>
      <c r="D1" s="2820"/>
      <c r="E1" s="2820"/>
      <c r="F1" s="2820"/>
      <c r="G1" s="2820"/>
      <c r="H1" s="386"/>
      <c r="I1" s="386"/>
      <c r="J1" s="386"/>
      <c r="K1" s="386"/>
      <c r="L1" s="386"/>
      <c r="M1" s="386"/>
      <c r="N1" s="385"/>
    </row>
    <row r="2" spans="1:14" ht="15">
      <c r="A2" s="2820" t="s">
        <v>64</v>
      </c>
      <c r="B2" s="2820"/>
      <c r="C2" s="2820"/>
      <c r="D2" s="2820"/>
      <c r="E2" s="2820"/>
      <c r="F2" s="2820"/>
      <c r="G2" s="2820"/>
      <c r="H2" s="386"/>
      <c r="I2" s="386"/>
      <c r="J2" s="386"/>
      <c r="K2" s="386"/>
      <c r="L2" s="386"/>
      <c r="M2" s="386"/>
      <c r="N2" s="385"/>
    </row>
    <row r="3" spans="1:14" ht="13.5" thickBot="1"/>
    <row r="4" spans="1:14" ht="13.5" thickBot="1">
      <c r="A4" s="12" t="s">
        <v>300</v>
      </c>
      <c r="C4" s="389" t="s">
        <v>44</v>
      </c>
      <c r="D4" s="11" t="s">
        <v>45</v>
      </c>
      <c r="E4" s="390" t="s">
        <v>47</v>
      </c>
      <c r="F4" s="390" t="s">
        <v>49</v>
      </c>
      <c r="G4" s="11" t="s">
        <v>50</v>
      </c>
    </row>
    <row r="5" spans="1:14" ht="13.5" thickBot="1">
      <c r="C5" s="11"/>
      <c r="D5" s="11" t="s">
        <v>46</v>
      </c>
      <c r="E5" s="391" t="s">
        <v>62</v>
      </c>
      <c r="F5" s="391" t="s">
        <v>48</v>
      </c>
      <c r="G5" s="11"/>
    </row>
    <row r="6" spans="1:14">
      <c r="C6" s="11"/>
      <c r="D6" s="11"/>
      <c r="E6" s="26"/>
      <c r="F6" s="26"/>
      <c r="G6" s="11"/>
    </row>
    <row r="7" spans="1:14">
      <c r="A7" t="s">
        <v>51</v>
      </c>
      <c r="B7" t="s">
        <v>60</v>
      </c>
      <c r="C7" s="388">
        <v>30</v>
      </c>
      <c r="D7" s="388">
        <v>46</v>
      </c>
      <c r="E7" s="388">
        <v>38</v>
      </c>
      <c r="F7" s="388">
        <v>34</v>
      </c>
      <c r="G7" s="388">
        <v>40</v>
      </c>
    </row>
    <row r="8" spans="1:14">
      <c r="A8" t="s">
        <v>52</v>
      </c>
      <c r="B8" t="s">
        <v>60</v>
      </c>
      <c r="C8" s="388">
        <v>30</v>
      </c>
      <c r="D8" s="388">
        <v>46</v>
      </c>
      <c r="E8" s="388">
        <v>38</v>
      </c>
      <c r="F8" s="388">
        <v>34</v>
      </c>
      <c r="G8" s="388">
        <v>40</v>
      </c>
    </row>
    <row r="9" spans="1:14">
      <c r="A9" t="s">
        <v>53</v>
      </c>
      <c r="B9" t="s">
        <v>60</v>
      </c>
      <c r="C9" s="388">
        <v>30</v>
      </c>
      <c r="D9" s="388">
        <v>55</v>
      </c>
      <c r="E9" s="388">
        <v>38</v>
      </c>
      <c r="F9" s="388">
        <v>34</v>
      </c>
      <c r="G9" s="388">
        <v>55</v>
      </c>
    </row>
    <row r="10" spans="1:14">
      <c r="A10" t="s">
        <v>54</v>
      </c>
      <c r="B10" t="s">
        <v>60</v>
      </c>
      <c r="C10" s="388">
        <v>30</v>
      </c>
      <c r="D10" s="388">
        <v>46</v>
      </c>
      <c r="E10" s="388">
        <v>38</v>
      </c>
      <c r="F10" s="388">
        <v>34</v>
      </c>
      <c r="G10" s="388">
        <v>40</v>
      </c>
    </row>
    <row r="11" spans="1:14">
      <c r="A11" t="s">
        <v>55</v>
      </c>
      <c r="B11" t="s">
        <v>60</v>
      </c>
      <c r="C11" s="388">
        <v>30</v>
      </c>
      <c r="D11" s="388">
        <v>46</v>
      </c>
      <c r="E11" s="388">
        <v>38</v>
      </c>
      <c r="F11" s="388">
        <v>34</v>
      </c>
      <c r="G11" s="388">
        <v>28</v>
      </c>
    </row>
    <row r="13" spans="1:14">
      <c r="A13" t="s">
        <v>56</v>
      </c>
      <c r="B13" t="s">
        <v>60</v>
      </c>
      <c r="C13" s="388">
        <v>30</v>
      </c>
      <c r="D13" s="387">
        <v>34</v>
      </c>
      <c r="E13" s="388">
        <v>28</v>
      </c>
      <c r="F13" s="388">
        <v>24</v>
      </c>
      <c r="G13" s="388">
        <v>26</v>
      </c>
    </row>
    <row r="14" spans="1:14">
      <c r="A14" t="s">
        <v>57</v>
      </c>
      <c r="B14" t="s">
        <v>60</v>
      </c>
      <c r="C14" s="11" t="s">
        <v>309</v>
      </c>
      <c r="D14" s="387">
        <v>85</v>
      </c>
      <c r="E14" s="11" t="s">
        <v>309</v>
      </c>
      <c r="F14" s="11" t="s">
        <v>309</v>
      </c>
      <c r="G14" s="11" t="s">
        <v>309</v>
      </c>
    </row>
    <row r="15" spans="1:14">
      <c r="A15" t="s">
        <v>58</v>
      </c>
      <c r="B15" t="s">
        <v>60</v>
      </c>
      <c r="C15" s="11" t="s">
        <v>309</v>
      </c>
      <c r="D15" s="387">
        <v>46</v>
      </c>
      <c r="E15" s="11" t="s">
        <v>309</v>
      </c>
      <c r="F15" s="11" t="s">
        <v>309</v>
      </c>
      <c r="G15" s="11" t="s">
        <v>309</v>
      </c>
    </row>
    <row r="16" spans="1:14">
      <c r="A16" t="s">
        <v>59</v>
      </c>
      <c r="B16" t="s">
        <v>61</v>
      </c>
      <c r="C16" s="11" t="s">
        <v>309</v>
      </c>
      <c r="D16" s="387">
        <v>0.1</v>
      </c>
      <c r="E16" s="11" t="s">
        <v>309</v>
      </c>
      <c r="F16" s="11" t="s">
        <v>309</v>
      </c>
      <c r="G16" s="11" t="s">
        <v>309</v>
      </c>
    </row>
  </sheetData>
  <mergeCells count="2">
    <mergeCell ref="A1:G1"/>
    <mergeCell ref="A2:G2"/>
  </mergeCells>
  <phoneticPr fontId="41" type="noConversion"/>
  <pageMargins left="0.75" right="0.75" top="1" bottom="1" header="0.5" footer="0.5"/>
  <pageSetup orientation="portrait" r:id="rId1"/>
  <headerFooter alignWithMargins="0"/>
</worksheet>
</file>

<file path=xl/worksheets/sheet50.xml><?xml version="1.0" encoding="utf-8"?>
<worksheet xmlns="http://schemas.openxmlformats.org/spreadsheetml/2006/main" xmlns:r="http://schemas.openxmlformats.org/officeDocument/2006/relationships">
  <dimension ref="A1:I28"/>
  <sheetViews>
    <sheetView workbookViewId="0">
      <selection sqref="A1:I1"/>
    </sheetView>
  </sheetViews>
  <sheetFormatPr defaultRowHeight="12.75"/>
  <cols>
    <col min="5" max="9" width="12.5703125" bestFit="1" customWidth="1"/>
  </cols>
  <sheetData>
    <row r="1" spans="1:9" ht="15">
      <c r="A1" s="3375" t="s">
        <v>1157</v>
      </c>
      <c r="B1" s="3375"/>
      <c r="C1" s="3375"/>
      <c r="D1" s="3375"/>
      <c r="E1" s="3375"/>
      <c r="F1" s="3375"/>
      <c r="G1" s="3375"/>
      <c r="H1" s="3375"/>
      <c r="I1" s="3375"/>
    </row>
    <row r="2" spans="1:9" ht="15">
      <c r="A2" s="3375" t="s">
        <v>1158</v>
      </c>
      <c r="B2" s="3375"/>
      <c r="C2" s="3375"/>
      <c r="D2" s="3375"/>
      <c r="E2" s="3375"/>
      <c r="F2" s="3375"/>
      <c r="G2" s="3375"/>
      <c r="H2" s="3375"/>
      <c r="I2" s="3375"/>
    </row>
    <row r="6" spans="1:9" ht="15">
      <c r="E6" s="308" t="s">
        <v>1159</v>
      </c>
      <c r="F6" s="309" t="s">
        <v>1160</v>
      </c>
      <c r="G6" s="308" t="s">
        <v>1161</v>
      </c>
      <c r="H6" s="308" t="s">
        <v>1162</v>
      </c>
      <c r="I6" s="308" t="s">
        <v>1163</v>
      </c>
    </row>
    <row r="7" spans="1:9" ht="15">
      <c r="A7" s="11" t="s">
        <v>297</v>
      </c>
      <c r="B7" t="s">
        <v>300</v>
      </c>
      <c r="E7" s="308" t="s">
        <v>1164</v>
      </c>
      <c r="F7" s="310" t="s">
        <v>480</v>
      </c>
      <c r="G7" s="308" t="s">
        <v>480</v>
      </c>
      <c r="H7" s="308" t="s">
        <v>527</v>
      </c>
      <c r="I7" s="308" t="s">
        <v>1165</v>
      </c>
    </row>
    <row r="8" spans="1:9">
      <c r="A8" s="11" t="s">
        <v>299</v>
      </c>
      <c r="F8" s="56"/>
    </row>
    <row r="9" spans="1:9">
      <c r="A9" s="11"/>
      <c r="F9" s="56"/>
    </row>
    <row r="10" spans="1:9">
      <c r="A10" s="11">
        <v>6000</v>
      </c>
      <c r="B10" t="s">
        <v>1166</v>
      </c>
      <c r="E10" s="254">
        <v>31</v>
      </c>
      <c r="F10" s="311">
        <v>28.24</v>
      </c>
      <c r="G10" s="254">
        <v>32</v>
      </c>
      <c r="H10" s="254">
        <v>29.72</v>
      </c>
      <c r="I10" s="254">
        <v>37.979999999999997</v>
      </c>
    </row>
    <row r="11" spans="1:9">
      <c r="A11" s="11"/>
      <c r="E11" s="254"/>
      <c r="F11" s="311"/>
      <c r="G11" s="254"/>
      <c r="H11" s="254"/>
      <c r="I11" s="254"/>
    </row>
    <row r="12" spans="1:9">
      <c r="A12" s="11">
        <v>1000</v>
      </c>
      <c r="B12" t="s">
        <v>1167</v>
      </c>
      <c r="E12" s="254">
        <v>79.45</v>
      </c>
      <c r="F12" s="311">
        <v>77.89</v>
      </c>
      <c r="G12" s="254">
        <v>79</v>
      </c>
      <c r="H12" s="254">
        <v>81.98</v>
      </c>
      <c r="I12" s="254">
        <v>80.42</v>
      </c>
    </row>
    <row r="13" spans="1:9">
      <c r="F13" s="56"/>
    </row>
    <row r="14" spans="1:9">
      <c r="A14" t="s">
        <v>1168</v>
      </c>
      <c r="E14" s="18">
        <v>265450</v>
      </c>
      <c r="F14" s="252">
        <v>247330</v>
      </c>
      <c r="G14" s="18">
        <v>271000</v>
      </c>
      <c r="H14" s="18">
        <v>260300</v>
      </c>
      <c r="I14" s="18">
        <v>308300</v>
      </c>
    </row>
    <row r="15" spans="1:9">
      <c r="A15" t="s">
        <v>305</v>
      </c>
      <c r="E15" s="11" t="s">
        <v>1169</v>
      </c>
      <c r="F15" s="253" t="s">
        <v>1169</v>
      </c>
      <c r="G15" s="11" t="s">
        <v>1169</v>
      </c>
      <c r="H15" s="11" t="s">
        <v>1170</v>
      </c>
      <c r="I15" s="11" t="s">
        <v>1171</v>
      </c>
    </row>
    <row r="17" spans="1:6">
      <c r="A17" t="s">
        <v>306</v>
      </c>
    </row>
    <row r="18" spans="1:6">
      <c r="A18" t="s">
        <v>1160</v>
      </c>
      <c r="D18" t="s">
        <v>1172</v>
      </c>
      <c r="F18" t="s">
        <v>1173</v>
      </c>
    </row>
    <row r="19" spans="1:6">
      <c r="A19" t="s">
        <v>1174</v>
      </c>
      <c r="D19" t="s">
        <v>1175</v>
      </c>
      <c r="F19" t="s">
        <v>307</v>
      </c>
    </row>
    <row r="20" spans="1:6">
      <c r="A20" t="s">
        <v>1176</v>
      </c>
      <c r="D20" t="s">
        <v>1172</v>
      </c>
      <c r="F20" t="s">
        <v>1173</v>
      </c>
    </row>
    <row r="21" spans="1:6">
      <c r="A21" t="s">
        <v>1177</v>
      </c>
      <c r="D21" t="s">
        <v>1178</v>
      </c>
      <c r="F21" t="s">
        <v>1179</v>
      </c>
    </row>
    <row r="22" spans="1:6">
      <c r="A22" t="s">
        <v>1180</v>
      </c>
      <c r="D22" t="s">
        <v>1181</v>
      </c>
      <c r="F22" t="s">
        <v>307</v>
      </c>
    </row>
    <row r="23" spans="1:6">
      <c r="A23" t="s">
        <v>1182</v>
      </c>
      <c r="D23" t="s">
        <v>1183</v>
      </c>
      <c r="F23" t="s">
        <v>307</v>
      </c>
    </row>
    <row r="24" spans="1:6">
      <c r="A24" t="s">
        <v>1184</v>
      </c>
      <c r="D24" t="s">
        <v>1185</v>
      </c>
      <c r="F24" t="s">
        <v>307</v>
      </c>
    </row>
    <row r="25" spans="1:6">
      <c r="A25" t="s">
        <v>1186</v>
      </c>
      <c r="D25" t="s">
        <v>1187</v>
      </c>
      <c r="F25" t="s">
        <v>1188</v>
      </c>
    </row>
    <row r="26" spans="1:6">
      <c r="A26" t="s">
        <v>1189</v>
      </c>
      <c r="D26" t="s">
        <v>1190</v>
      </c>
      <c r="F26" t="s">
        <v>307</v>
      </c>
    </row>
    <row r="27" spans="1:6">
      <c r="A27" t="s">
        <v>1191</v>
      </c>
      <c r="D27" t="s">
        <v>1187</v>
      </c>
      <c r="F27" t="s">
        <v>1188</v>
      </c>
    </row>
    <row r="28" spans="1:6">
      <c r="A28" t="s">
        <v>1192</v>
      </c>
      <c r="D28" t="s">
        <v>1193</v>
      </c>
      <c r="F28" t="s">
        <v>307</v>
      </c>
    </row>
  </sheetData>
  <sheetProtection sheet="1" objects="1" scenarios="1"/>
  <mergeCells count="2">
    <mergeCell ref="A1:I1"/>
    <mergeCell ref="A2:I2"/>
  </mergeCells>
  <phoneticPr fontId="7" type="noConversion"/>
  <pageMargins left="0.75" right="0.75" top="1" bottom="1" header="0.5" footer="0.5"/>
  <pageSetup orientation="portrait" r:id="rId1"/>
  <headerFooter alignWithMargins="0"/>
</worksheet>
</file>

<file path=xl/worksheets/sheet51.xml><?xml version="1.0" encoding="utf-8"?>
<worksheet xmlns="http://schemas.openxmlformats.org/spreadsheetml/2006/main" xmlns:r="http://schemas.openxmlformats.org/officeDocument/2006/relationships">
  <dimension ref="A1:I23"/>
  <sheetViews>
    <sheetView workbookViewId="0"/>
  </sheetViews>
  <sheetFormatPr defaultRowHeight="12.75"/>
  <cols>
    <col min="5" max="5" width="12.28515625" bestFit="1" customWidth="1"/>
    <col min="7" max="7" width="10.28515625" bestFit="1" customWidth="1"/>
    <col min="8" max="8" width="12.28515625" bestFit="1" customWidth="1"/>
  </cols>
  <sheetData>
    <row r="1" spans="1:9">
      <c r="A1" s="54" t="s">
        <v>1108</v>
      </c>
      <c r="B1" s="54"/>
      <c r="C1" s="54"/>
      <c r="D1" s="54"/>
      <c r="E1" s="54"/>
      <c r="F1" s="54"/>
      <c r="G1" s="1074"/>
      <c r="H1" s="1074"/>
      <c r="I1" s="260"/>
    </row>
    <row r="2" spans="1:9">
      <c r="A2" s="1075" t="s">
        <v>1146</v>
      </c>
      <c r="B2" s="1075"/>
      <c r="C2" s="1075"/>
      <c r="D2" s="1075"/>
      <c r="E2" s="1075"/>
      <c r="F2" s="1075"/>
      <c r="G2" s="1074"/>
      <c r="H2" s="1074"/>
      <c r="I2" s="260"/>
    </row>
    <row r="3" spans="1:9">
      <c r="A3" s="1075"/>
      <c r="B3" s="1075"/>
      <c r="C3" s="1075"/>
      <c r="D3" s="1075"/>
      <c r="E3" s="1075"/>
      <c r="F3" s="260"/>
      <c r="G3" s="260"/>
      <c r="H3" s="260"/>
      <c r="I3" s="260"/>
    </row>
    <row r="4" spans="1:9" ht="15.75" thickBot="1">
      <c r="A4" s="12"/>
      <c r="B4" s="260"/>
      <c r="C4" s="63"/>
      <c r="D4" s="1076" t="s">
        <v>1110</v>
      </c>
      <c r="E4" s="1077"/>
      <c r="F4" s="1078"/>
      <c r="G4" s="1076"/>
      <c r="H4" s="1076"/>
      <c r="I4" s="260"/>
    </row>
    <row r="5" spans="1:9" ht="15">
      <c r="A5" s="1079"/>
      <c r="B5" s="1080"/>
      <c r="C5" s="381"/>
      <c r="D5" s="1081" t="s">
        <v>474</v>
      </c>
      <c r="E5" s="1082"/>
      <c r="F5" s="381"/>
      <c r="G5" s="1083" t="s">
        <v>1147</v>
      </c>
      <c r="H5" s="1084"/>
      <c r="I5" s="1085"/>
    </row>
    <row r="6" spans="1:9" ht="38.25">
      <c r="A6" s="26"/>
      <c r="B6" s="1086" t="s">
        <v>313</v>
      </c>
      <c r="C6" s="1087" t="s">
        <v>1148</v>
      </c>
      <c r="D6" s="1088" t="s">
        <v>1149</v>
      </c>
      <c r="E6" s="1089" t="s">
        <v>301</v>
      </c>
      <c r="F6" s="26"/>
      <c r="G6" s="363" t="s">
        <v>1149</v>
      </c>
      <c r="H6" s="363" t="s">
        <v>301</v>
      </c>
      <c r="I6" s="260"/>
    </row>
    <row r="7" spans="1:9" ht="51.75" thickBot="1">
      <c r="A7" s="1090">
        <v>1</v>
      </c>
      <c r="B7" s="1091" t="s">
        <v>1150</v>
      </c>
      <c r="C7" s="1092">
        <v>200</v>
      </c>
      <c r="D7" s="1093">
        <v>674</v>
      </c>
      <c r="E7" s="1094">
        <f>+C7*D7</f>
        <v>134800</v>
      </c>
      <c r="F7" s="1095"/>
      <c r="G7" s="1096">
        <v>1000</v>
      </c>
      <c r="H7" s="1096">
        <f>+C7*G7</f>
        <v>200000</v>
      </c>
      <c r="I7" s="1085"/>
    </row>
    <row r="8" spans="1:9">
      <c r="A8" s="260"/>
      <c r="B8" s="1097"/>
      <c r="C8" s="1098"/>
      <c r="D8" s="1098"/>
      <c r="E8" s="1098"/>
      <c r="F8" s="1098"/>
      <c r="G8" s="260"/>
      <c r="H8" s="260"/>
      <c r="I8" s="260"/>
    </row>
    <row r="9" spans="1:9">
      <c r="A9" s="260"/>
      <c r="B9" s="1099"/>
      <c r="C9" s="1098"/>
      <c r="D9" s="1100"/>
      <c r="E9" s="1100"/>
      <c r="F9" s="260"/>
      <c r="G9" s="260"/>
      <c r="H9" s="260"/>
      <c r="I9" s="260"/>
    </row>
    <row r="10" spans="1:9">
      <c r="A10" s="260"/>
      <c r="B10" s="1097"/>
      <c r="C10" s="1098"/>
      <c r="D10" s="1098"/>
      <c r="E10" s="1098"/>
      <c r="F10" s="260"/>
      <c r="G10" s="260"/>
      <c r="H10" s="260"/>
      <c r="I10" s="260"/>
    </row>
    <row r="11" spans="1:9">
      <c r="A11" s="260"/>
      <c r="B11" s="1097"/>
      <c r="C11" s="1098"/>
      <c r="D11" s="1100"/>
      <c r="E11" s="1100"/>
      <c r="F11" s="260"/>
      <c r="G11" s="260"/>
      <c r="H11" s="260"/>
      <c r="I11" s="260"/>
    </row>
    <row r="12" spans="1:9">
      <c r="A12" s="260"/>
      <c r="B12" s="1099"/>
      <c r="C12" s="1101"/>
      <c r="D12" s="1101"/>
      <c r="E12" s="1101"/>
      <c r="F12" s="1101"/>
      <c r="G12" s="1101"/>
      <c r="H12" s="260"/>
      <c r="I12" s="260"/>
    </row>
    <row r="13" spans="1:9">
      <c r="A13" s="260"/>
      <c r="B13" s="1102"/>
      <c r="C13" s="1098"/>
      <c r="D13" s="1098"/>
      <c r="E13" s="1098"/>
      <c r="F13" s="260"/>
      <c r="G13" s="260"/>
      <c r="H13" s="260"/>
      <c r="I13" s="260"/>
    </row>
    <row r="14" spans="1:9">
      <c r="A14" s="260"/>
      <c r="B14" s="1102"/>
      <c r="C14" s="1098"/>
      <c r="D14" s="1098"/>
      <c r="E14" s="1098"/>
      <c r="F14" s="386"/>
      <c r="G14" s="386"/>
      <c r="H14" s="386"/>
      <c r="I14" s="386"/>
    </row>
    <row r="15" spans="1:9">
      <c r="A15" s="260"/>
      <c r="B15" s="260"/>
      <c r="C15" s="260"/>
      <c r="D15" s="260"/>
      <c r="E15" s="260"/>
      <c r="F15" s="260"/>
      <c r="G15" s="260"/>
      <c r="H15" s="260"/>
      <c r="I15" s="260"/>
    </row>
    <row r="16" spans="1:9">
      <c r="A16" s="260"/>
      <c r="B16" s="260"/>
      <c r="C16" s="260"/>
      <c r="D16" s="260"/>
      <c r="E16" s="260"/>
      <c r="F16" s="260"/>
      <c r="G16" s="260"/>
      <c r="H16" s="260"/>
      <c r="I16" s="260"/>
    </row>
    <row r="17" spans="1:9">
      <c r="A17" s="260"/>
      <c r="B17" s="260"/>
      <c r="C17" s="260"/>
      <c r="D17" s="260"/>
      <c r="E17" s="260"/>
      <c r="F17" s="260"/>
      <c r="G17" s="260"/>
      <c r="H17" s="260"/>
      <c r="I17" s="260"/>
    </row>
    <row r="18" spans="1:9">
      <c r="A18" s="260"/>
      <c r="B18" s="1099" t="s">
        <v>1138</v>
      </c>
      <c r="C18" s="1103"/>
      <c r="D18" s="260"/>
      <c r="E18" s="260"/>
      <c r="F18" s="260"/>
      <c r="G18" s="260"/>
      <c r="H18" s="260"/>
      <c r="I18" s="260"/>
    </row>
    <row r="19" spans="1:9">
      <c r="A19" s="260"/>
      <c r="B19" s="1104" t="str">
        <f>+G5</f>
        <v>Altivia Corporation</v>
      </c>
      <c r="C19" s="1105" t="s">
        <v>485</v>
      </c>
      <c r="D19" s="1106" t="s">
        <v>307</v>
      </c>
      <c r="E19" s="1107"/>
      <c r="F19" s="260"/>
      <c r="G19" s="260"/>
      <c r="H19" s="260"/>
      <c r="I19" s="260"/>
    </row>
    <row r="20" spans="1:9" ht="25.5">
      <c r="A20" s="260"/>
      <c r="B20" s="1104" t="str">
        <f>+D5</f>
        <v>DPC</v>
      </c>
      <c r="C20" s="1105" t="s">
        <v>487</v>
      </c>
      <c r="D20" s="1106" t="s">
        <v>307</v>
      </c>
      <c r="E20" s="1107"/>
      <c r="F20" s="260"/>
      <c r="G20" s="1107"/>
      <c r="H20" s="1107"/>
      <c r="I20" s="260"/>
    </row>
    <row r="21" spans="1:9" ht="25.5">
      <c r="A21" s="260"/>
      <c r="B21" s="1104" t="s">
        <v>1151</v>
      </c>
      <c r="C21" s="1105" t="s">
        <v>1152</v>
      </c>
      <c r="D21" s="1106" t="s">
        <v>1153</v>
      </c>
      <c r="E21" s="1107"/>
      <c r="F21" s="260"/>
      <c r="G21" s="1107"/>
      <c r="H21" s="1107"/>
      <c r="I21" s="260"/>
    </row>
    <row r="22" spans="1:9">
      <c r="A22" s="260"/>
      <c r="B22" s="1108"/>
      <c r="C22" s="1109"/>
      <c r="D22" s="1107"/>
      <c r="E22" s="1107"/>
      <c r="F22" s="260"/>
      <c r="G22" s="1107"/>
      <c r="H22" s="1107"/>
      <c r="I22" s="260"/>
    </row>
    <row r="23" spans="1:9">
      <c r="A23" s="260"/>
      <c r="B23" s="1110"/>
      <c r="C23" s="1109"/>
      <c r="D23" s="1107"/>
      <c r="E23" s="1107"/>
      <c r="F23" s="260"/>
      <c r="G23" s="1107"/>
      <c r="H23" s="1107"/>
      <c r="I23" s="260"/>
    </row>
  </sheetData>
  <pageMargins left="0.7" right="0.7" top="0.75" bottom="0.75" header="0.3" footer="0.3"/>
  <pageSetup orientation="portrait" r:id="rId1"/>
</worksheet>
</file>

<file path=xl/worksheets/sheet52.xml><?xml version="1.0" encoding="utf-8"?>
<worksheet xmlns="http://schemas.openxmlformats.org/spreadsheetml/2006/main" xmlns:r="http://schemas.openxmlformats.org/officeDocument/2006/relationships">
  <dimension ref="A2:E30"/>
  <sheetViews>
    <sheetView workbookViewId="0"/>
  </sheetViews>
  <sheetFormatPr defaultRowHeight="12.75"/>
  <cols>
    <col min="2" max="2" width="17.5703125" bestFit="1" customWidth="1"/>
    <col min="3" max="3" width="15.85546875" bestFit="1" customWidth="1"/>
    <col min="4" max="4" width="11.28515625" bestFit="1" customWidth="1"/>
  </cols>
  <sheetData>
    <row r="2" spans="1:5" ht="18">
      <c r="A2" s="3377" t="s">
        <v>220</v>
      </c>
      <c r="B2" s="3377"/>
      <c r="C2" s="3377"/>
      <c r="D2" s="3377"/>
      <c r="E2" s="3377"/>
    </row>
    <row r="3" spans="1:5">
      <c r="A3" s="3376" t="s">
        <v>221</v>
      </c>
      <c r="B3" s="3376"/>
      <c r="C3" s="3376"/>
      <c r="D3" s="3376"/>
      <c r="E3" s="3376"/>
    </row>
    <row r="4" spans="1:5">
      <c r="E4" s="2"/>
    </row>
    <row r="5" spans="1:5">
      <c r="A5" s="362"/>
      <c r="B5" s="3378" t="s">
        <v>222</v>
      </c>
      <c r="C5" s="3379"/>
      <c r="D5" s="3380"/>
      <c r="E5" s="2"/>
    </row>
    <row r="6" spans="1:5">
      <c r="A6" s="363" t="s">
        <v>223</v>
      </c>
      <c r="B6" s="363" t="s">
        <v>224</v>
      </c>
      <c r="C6" s="14" t="s">
        <v>225</v>
      </c>
      <c r="D6" s="14" t="s">
        <v>226</v>
      </c>
      <c r="E6" s="2"/>
    </row>
    <row r="7" spans="1:5">
      <c r="A7" s="13">
        <v>1</v>
      </c>
      <c r="B7" s="364">
        <v>110000</v>
      </c>
      <c r="C7" s="365">
        <v>0.69</v>
      </c>
      <c r="D7" s="366">
        <f>SUM(B7*C7)</f>
        <v>75900</v>
      </c>
      <c r="E7" s="2"/>
    </row>
    <row r="8" spans="1:5">
      <c r="A8" s="19"/>
      <c r="B8" s="367"/>
      <c r="C8" s="368"/>
      <c r="D8" s="369"/>
      <c r="E8" s="27"/>
    </row>
    <row r="9" spans="1:5">
      <c r="A9" s="19"/>
      <c r="B9" s="3381" t="s">
        <v>227</v>
      </c>
      <c r="C9" s="3382"/>
      <c r="D9" s="26" t="s">
        <v>228</v>
      </c>
      <c r="E9" s="27"/>
    </row>
    <row r="10" spans="1:5">
      <c r="A10" s="20"/>
      <c r="B10" s="20"/>
      <c r="C10" s="20"/>
      <c r="D10" s="20"/>
      <c r="E10" s="20"/>
    </row>
    <row r="11" spans="1:5">
      <c r="A11" s="20"/>
      <c r="B11" s="26"/>
      <c r="C11" s="27"/>
      <c r="D11" s="27"/>
      <c r="E11" s="20"/>
    </row>
    <row r="12" spans="1:5">
      <c r="A12" s="20"/>
      <c r="B12" s="367"/>
      <c r="C12" s="368"/>
      <c r="D12" s="369"/>
      <c r="E12" s="20"/>
    </row>
    <row r="20" spans="1:5">
      <c r="E20" s="2"/>
    </row>
    <row r="21" spans="1:5">
      <c r="E21" s="2"/>
    </row>
    <row r="22" spans="1:5">
      <c r="E22" s="2"/>
    </row>
    <row r="23" spans="1:5">
      <c r="A23" s="361"/>
      <c r="B23" s="3376" t="s">
        <v>229</v>
      </c>
      <c r="C23" s="3376"/>
      <c r="E23" s="2"/>
    </row>
    <row r="24" spans="1:5">
      <c r="E24" s="2"/>
    </row>
    <row r="25" spans="1:5">
      <c r="A25" s="370"/>
      <c r="B25" s="371" t="s">
        <v>219</v>
      </c>
      <c r="C25" s="371" t="s">
        <v>230</v>
      </c>
      <c r="D25" s="372" t="s">
        <v>231</v>
      </c>
      <c r="E25" s="20"/>
    </row>
    <row r="26" spans="1:5">
      <c r="A26" s="370"/>
      <c r="B26" s="371" t="s">
        <v>232</v>
      </c>
      <c r="C26" s="371" t="s">
        <v>233</v>
      </c>
      <c r="D26" s="372" t="s">
        <v>307</v>
      </c>
      <c r="E26" s="20"/>
    </row>
    <row r="27" spans="1:5">
      <c r="A27" s="370"/>
      <c r="B27" s="371" t="s">
        <v>219</v>
      </c>
      <c r="C27" s="371" t="s">
        <v>234</v>
      </c>
      <c r="D27" s="373" t="s">
        <v>1153</v>
      </c>
      <c r="E27" s="20"/>
    </row>
    <row r="28" spans="1:5">
      <c r="A28" s="370"/>
      <c r="B28" s="371" t="s">
        <v>235</v>
      </c>
      <c r="C28" s="371" t="s">
        <v>485</v>
      </c>
      <c r="D28" s="372" t="s">
        <v>307</v>
      </c>
      <c r="E28" s="20"/>
    </row>
    <row r="29" spans="1:5">
      <c r="A29" s="336"/>
      <c r="B29" s="336"/>
      <c r="C29" s="336"/>
      <c r="D29" s="336"/>
      <c r="E29" s="336"/>
    </row>
    <row r="30" spans="1:5">
      <c r="A30" s="336"/>
      <c r="B30" s="336"/>
      <c r="C30" s="336"/>
      <c r="D30" s="336"/>
      <c r="E30" s="349"/>
    </row>
  </sheetData>
  <mergeCells count="5">
    <mergeCell ref="B23:C23"/>
    <mergeCell ref="A2:E2"/>
    <mergeCell ref="A3:E3"/>
    <mergeCell ref="B5:D5"/>
    <mergeCell ref="B9:C9"/>
  </mergeCells>
  <phoneticPr fontId="0" type="noConversion"/>
  <pageMargins left="0.75" right="0.75" top="1" bottom="1" header="0.5" footer="0.5"/>
  <pageSetup orientation="portrait" r:id="rId1"/>
  <headerFooter alignWithMargins="0"/>
</worksheet>
</file>

<file path=xl/worksheets/sheet53.xml><?xml version="1.0" encoding="utf-8"?>
<worksheet xmlns="http://schemas.openxmlformats.org/spreadsheetml/2006/main" xmlns:r="http://schemas.openxmlformats.org/officeDocument/2006/relationships">
  <sheetPr>
    <pageSetUpPr fitToPage="1"/>
  </sheetPr>
  <dimension ref="A1:L38"/>
  <sheetViews>
    <sheetView workbookViewId="0"/>
  </sheetViews>
  <sheetFormatPr defaultRowHeight="15"/>
  <cols>
    <col min="1" max="1" width="9.140625" style="522"/>
    <col min="2" max="2" width="41.7109375" style="522" customWidth="1"/>
    <col min="3" max="4" width="9.140625" style="522"/>
    <col min="5" max="5" width="10.5703125" style="522" bestFit="1" customWidth="1"/>
    <col min="6" max="6" width="12.85546875" style="522" bestFit="1" customWidth="1"/>
    <col min="7" max="7" width="10.5703125" style="522" bestFit="1" customWidth="1"/>
    <col min="8" max="8" width="12.85546875" style="522" bestFit="1" customWidth="1"/>
    <col min="9" max="9" width="10.85546875" style="522" bestFit="1" customWidth="1"/>
    <col min="10" max="10" width="12.85546875" style="522" bestFit="1" customWidth="1"/>
    <col min="11" max="11" width="10.85546875" style="522" bestFit="1" customWidth="1"/>
    <col min="12" max="12" width="12.85546875" style="522" bestFit="1" customWidth="1"/>
    <col min="13" max="16384" width="9.140625" style="522"/>
  </cols>
  <sheetData>
    <row r="1" spans="1:12">
      <c r="A1" s="463" t="s">
        <v>63</v>
      </c>
      <c r="B1" s="521"/>
      <c r="C1" s="521"/>
      <c r="D1" s="521"/>
      <c r="E1" s="521"/>
      <c r="F1" s="521"/>
      <c r="G1" s="521"/>
      <c r="H1" s="521"/>
      <c r="I1" s="521"/>
      <c r="J1" s="521"/>
      <c r="K1" s="521"/>
      <c r="L1" s="521"/>
    </row>
    <row r="2" spans="1:12">
      <c r="A2" s="463" t="s">
        <v>1751</v>
      </c>
      <c r="B2" s="521"/>
      <c r="C2" s="521"/>
      <c r="D2" s="521"/>
      <c r="E2" s="521"/>
      <c r="F2" s="521"/>
      <c r="G2" s="521"/>
      <c r="H2" s="521"/>
      <c r="I2" s="521"/>
      <c r="J2" s="521"/>
      <c r="K2" s="521"/>
      <c r="L2" s="521"/>
    </row>
    <row r="3" spans="1:12">
      <c r="A3" s="463" t="s">
        <v>1752</v>
      </c>
      <c r="B3" s="521"/>
      <c r="C3" s="521"/>
      <c r="D3" s="521"/>
      <c r="E3" s="521"/>
      <c r="F3" s="521"/>
      <c r="G3" s="521"/>
      <c r="H3" s="521"/>
      <c r="I3" s="521"/>
      <c r="J3" s="521"/>
      <c r="K3" s="521"/>
      <c r="L3" s="521"/>
    </row>
    <row r="4" spans="1:12">
      <c r="A4" s="463" t="s">
        <v>1753</v>
      </c>
      <c r="B4" s="521"/>
      <c r="C4" s="521"/>
      <c r="D4" s="521"/>
      <c r="E4" s="521"/>
      <c r="F4" s="521"/>
      <c r="G4" s="521"/>
      <c r="H4" s="521"/>
      <c r="I4" s="521"/>
      <c r="J4" s="521"/>
      <c r="K4" s="521"/>
      <c r="L4" s="521"/>
    </row>
    <row r="6" spans="1:12">
      <c r="E6" s="3383" t="s">
        <v>1750</v>
      </c>
      <c r="F6" s="3384"/>
      <c r="G6" s="3385" t="s">
        <v>1754</v>
      </c>
      <c r="H6" s="3386"/>
      <c r="I6" s="3385" t="s">
        <v>1755</v>
      </c>
      <c r="J6" s="3386"/>
      <c r="K6" s="3385" t="s">
        <v>1756</v>
      </c>
      <c r="L6" s="3386"/>
    </row>
    <row r="7" spans="1:12">
      <c r="A7" s="513" t="s">
        <v>223</v>
      </c>
      <c r="B7" s="513" t="s">
        <v>1757</v>
      </c>
      <c r="C7" s="513" t="s">
        <v>1758</v>
      </c>
      <c r="D7" s="513" t="s">
        <v>1759</v>
      </c>
      <c r="E7" s="3387" t="s">
        <v>1679</v>
      </c>
      <c r="F7" s="3389" t="s">
        <v>1760</v>
      </c>
      <c r="G7" s="3391" t="s">
        <v>1679</v>
      </c>
      <c r="H7" s="3391" t="s">
        <v>1760</v>
      </c>
      <c r="I7" s="3391" t="s">
        <v>1679</v>
      </c>
      <c r="J7" s="3393" t="s">
        <v>1760</v>
      </c>
      <c r="K7" s="3391" t="s">
        <v>1679</v>
      </c>
      <c r="L7" s="3393" t="s">
        <v>1760</v>
      </c>
    </row>
    <row r="8" spans="1:12" ht="15.75" thickBot="1">
      <c r="A8" s="551"/>
      <c r="B8" s="551"/>
      <c r="C8" s="551" t="s">
        <v>1761</v>
      </c>
      <c r="D8" s="551"/>
      <c r="E8" s="3388"/>
      <c r="F8" s="3390"/>
      <c r="G8" s="3392"/>
      <c r="H8" s="3392"/>
      <c r="I8" s="3392"/>
      <c r="J8" s="3394"/>
      <c r="K8" s="3392"/>
      <c r="L8" s="3394"/>
    </row>
    <row r="9" spans="1:12" ht="29.25" customHeight="1">
      <c r="A9" s="552">
        <v>1</v>
      </c>
      <c r="B9" s="553" t="s">
        <v>1762</v>
      </c>
      <c r="C9" s="552">
        <v>1</v>
      </c>
      <c r="D9" s="552" t="s">
        <v>1763</v>
      </c>
      <c r="E9" s="3398">
        <v>73975</v>
      </c>
      <c r="F9" s="3398">
        <f>SUM(C9*E9)</f>
        <v>73975</v>
      </c>
      <c r="G9" s="3395">
        <v>69469</v>
      </c>
      <c r="H9" s="3395">
        <f>SUM(C9*G9)</f>
        <v>69469</v>
      </c>
      <c r="I9" s="3395">
        <v>127289</v>
      </c>
      <c r="J9" s="3395">
        <f>SUM(C9*I9)</f>
        <v>127289</v>
      </c>
      <c r="K9" s="3395">
        <v>80145</v>
      </c>
      <c r="L9" s="3395">
        <f>SUM(C9*K9)</f>
        <v>80145</v>
      </c>
    </row>
    <row r="10" spans="1:12" ht="15.75" thickBot="1">
      <c r="A10" s="554"/>
      <c r="B10" s="555" t="s">
        <v>1764</v>
      </c>
      <c r="C10" s="554"/>
      <c r="D10" s="554"/>
      <c r="E10" s="3399"/>
      <c r="F10" s="3399"/>
      <c r="G10" s="3396"/>
      <c r="H10" s="3396"/>
      <c r="I10" s="3396"/>
      <c r="J10" s="3396"/>
      <c r="K10" s="3396"/>
      <c r="L10" s="3396"/>
    </row>
    <row r="11" spans="1:12">
      <c r="A11" s="552">
        <v>2</v>
      </c>
      <c r="B11" s="556" t="s">
        <v>1765</v>
      </c>
      <c r="C11" s="552">
        <v>1</v>
      </c>
      <c r="D11" s="552" t="s">
        <v>1763</v>
      </c>
      <c r="E11" s="3400">
        <v>66135</v>
      </c>
      <c r="F11" s="3398">
        <f>SUM(C11*E11)</f>
        <v>66135</v>
      </c>
      <c r="G11" s="3395">
        <v>65715</v>
      </c>
      <c r="H11" s="3395">
        <f>SUM(C11*G11)</f>
        <v>65715</v>
      </c>
      <c r="I11" s="3397">
        <v>125898</v>
      </c>
      <c r="J11" s="3395">
        <f>SUM(C11*I11)</f>
        <v>125898</v>
      </c>
      <c r="K11" s="3397">
        <v>73156</v>
      </c>
      <c r="L11" s="3395">
        <f>SUM(C11*K11)</f>
        <v>73156</v>
      </c>
    </row>
    <row r="12" spans="1:12" ht="15.75" thickBot="1">
      <c r="A12" s="554"/>
      <c r="B12" s="555" t="s">
        <v>1766</v>
      </c>
      <c r="C12" s="554"/>
      <c r="D12" s="554"/>
      <c r="E12" s="3399"/>
      <c r="F12" s="3399"/>
      <c r="G12" s="3396"/>
      <c r="H12" s="3396"/>
      <c r="I12" s="3396"/>
      <c r="J12" s="3396"/>
      <c r="K12" s="3396"/>
      <c r="L12" s="3396"/>
    </row>
    <row r="13" spans="1:12">
      <c r="A13" s="552">
        <v>3</v>
      </c>
      <c r="B13" s="556" t="s">
        <v>1767</v>
      </c>
      <c r="C13" s="552">
        <v>1</v>
      </c>
      <c r="D13" s="552" t="s">
        <v>1763</v>
      </c>
      <c r="E13" s="3400">
        <v>83370</v>
      </c>
      <c r="F13" s="3398">
        <f>SUM(C13*E13)</f>
        <v>83370</v>
      </c>
      <c r="G13" s="3395">
        <v>91388</v>
      </c>
      <c r="H13" s="3395">
        <f>SUM(C13*G13)</f>
        <v>91388</v>
      </c>
      <c r="I13" s="3397">
        <v>167414</v>
      </c>
      <c r="J13" s="3395">
        <f>SUM(C13*I13)</f>
        <v>167414</v>
      </c>
      <c r="K13" s="3397">
        <v>103194</v>
      </c>
      <c r="L13" s="3395">
        <f>SUM(C13*K13)</f>
        <v>103194</v>
      </c>
    </row>
    <row r="14" spans="1:12" ht="15.75" thickBot="1">
      <c r="A14" s="554"/>
      <c r="B14" s="555" t="s">
        <v>1768</v>
      </c>
      <c r="C14" s="554"/>
      <c r="D14" s="554"/>
      <c r="E14" s="3399"/>
      <c r="F14" s="3399"/>
      <c r="G14" s="3396"/>
      <c r="H14" s="3396"/>
      <c r="I14" s="3396"/>
      <c r="J14" s="3396"/>
      <c r="K14" s="3396"/>
      <c r="L14" s="3396"/>
    </row>
    <row r="15" spans="1:12">
      <c r="A15" s="552">
        <v>4</v>
      </c>
      <c r="B15" s="556" t="s">
        <v>1769</v>
      </c>
      <c r="C15" s="552">
        <v>1</v>
      </c>
      <c r="D15" s="552" t="s">
        <v>1763</v>
      </c>
      <c r="E15" s="3400">
        <v>93135</v>
      </c>
      <c r="F15" s="3398">
        <f>SUM(C15*E15)</f>
        <v>93135</v>
      </c>
      <c r="G15" s="3395">
        <v>96919</v>
      </c>
      <c r="H15" s="3395">
        <f>SUM(C15*G15)</f>
        <v>96919</v>
      </c>
      <c r="I15" s="3397">
        <v>166069</v>
      </c>
      <c r="J15" s="3395">
        <f>SUM(C15*I15)</f>
        <v>166069</v>
      </c>
      <c r="K15" s="3397">
        <v>116356</v>
      </c>
      <c r="L15" s="3395">
        <f>SUM(C15*K15)</f>
        <v>116356</v>
      </c>
    </row>
    <row r="16" spans="1:12" ht="15.75" thickBot="1">
      <c r="A16" s="554"/>
      <c r="B16" s="555" t="s">
        <v>1770</v>
      </c>
      <c r="C16" s="554"/>
      <c r="D16" s="554"/>
      <c r="E16" s="3399"/>
      <c r="F16" s="3399"/>
      <c r="G16" s="3396"/>
      <c r="H16" s="3396"/>
      <c r="I16" s="3396"/>
      <c r="J16" s="3396"/>
      <c r="K16" s="3396"/>
      <c r="L16" s="3396"/>
    </row>
    <row r="17" spans="1:12">
      <c r="A17" s="552">
        <v>5</v>
      </c>
      <c r="B17" s="556" t="s">
        <v>1771</v>
      </c>
      <c r="C17" s="552">
        <v>1</v>
      </c>
      <c r="D17" s="552" t="s">
        <v>1763</v>
      </c>
      <c r="E17" s="3400">
        <v>88320</v>
      </c>
      <c r="F17" s="3398">
        <f>SUM(C17*E17)</f>
        <v>88320</v>
      </c>
      <c r="G17" s="3395">
        <v>88467</v>
      </c>
      <c r="H17" s="3395">
        <f>SUM(C17*G17)</f>
        <v>88467</v>
      </c>
      <c r="I17" s="3397">
        <v>154137</v>
      </c>
      <c r="J17" s="3395">
        <f>SUM(C17*I17)</f>
        <v>154137</v>
      </c>
      <c r="K17" s="3397">
        <v>95062</v>
      </c>
      <c r="L17" s="3395">
        <f>SUM(C17*K17)</f>
        <v>95062</v>
      </c>
    </row>
    <row r="18" spans="1:12" ht="15.75" thickBot="1">
      <c r="A18" s="554"/>
      <c r="B18" s="555" t="s">
        <v>1764</v>
      </c>
      <c r="C18" s="554"/>
      <c r="D18" s="554"/>
      <c r="E18" s="3399"/>
      <c r="F18" s="3399"/>
      <c r="G18" s="3396"/>
      <c r="H18" s="3396"/>
      <c r="I18" s="3396"/>
      <c r="J18" s="3396"/>
      <c r="K18" s="3396"/>
      <c r="L18" s="3396"/>
    </row>
    <row r="19" spans="1:12" ht="15.75" thickBot="1">
      <c r="A19" s="554">
        <v>6</v>
      </c>
      <c r="B19" s="555" t="s">
        <v>1772</v>
      </c>
      <c r="C19" s="557">
        <v>600</v>
      </c>
      <c r="D19" s="557" t="s">
        <v>1773</v>
      </c>
      <c r="E19" s="558">
        <v>3</v>
      </c>
      <c r="F19" s="558">
        <f>SUM(C19*E19)</f>
        <v>1800</v>
      </c>
      <c r="G19" s="559">
        <v>2</v>
      </c>
      <c r="H19" s="559">
        <f>SUM(C19*G19)</f>
        <v>1200</v>
      </c>
      <c r="I19" s="559">
        <v>1</v>
      </c>
      <c r="J19" s="559">
        <f>SUM(C19*I19)</f>
        <v>600</v>
      </c>
      <c r="K19" s="560">
        <v>1200</v>
      </c>
      <c r="L19" s="560">
        <f>SUM(C19*K19)</f>
        <v>720000</v>
      </c>
    </row>
    <row r="20" spans="1:12" ht="15.75" thickBot="1">
      <c r="A20" s="554">
        <v>7</v>
      </c>
      <c r="B20" s="555" t="s">
        <v>1774</v>
      </c>
      <c r="C20" s="557">
        <v>1</v>
      </c>
      <c r="D20" s="557" t="s">
        <v>1763</v>
      </c>
      <c r="E20" s="561">
        <v>50000</v>
      </c>
      <c r="F20" s="561">
        <v>50000</v>
      </c>
      <c r="G20" s="562">
        <v>50000</v>
      </c>
      <c r="H20" s="562">
        <v>50000</v>
      </c>
      <c r="I20" s="562">
        <v>50000</v>
      </c>
      <c r="J20" s="562">
        <v>50000</v>
      </c>
      <c r="K20" s="562">
        <v>50000</v>
      </c>
      <c r="L20" s="562">
        <v>50000</v>
      </c>
    </row>
    <row r="21" spans="1:12">
      <c r="A21" s="563"/>
      <c r="B21" s="563"/>
      <c r="C21" s="563"/>
      <c r="D21" s="563"/>
      <c r="E21" s="564"/>
      <c r="F21" s="3405">
        <f>SUM(F9:F20)</f>
        <v>456735</v>
      </c>
      <c r="G21" s="565"/>
      <c r="H21" s="3391">
        <f>SUM(H9:H20)</f>
        <v>463158</v>
      </c>
      <c r="J21" s="3407">
        <f>SUM(J9:J20)</f>
        <v>791407</v>
      </c>
      <c r="L21" s="3407">
        <v>519113</v>
      </c>
    </row>
    <row r="22" spans="1:12" ht="15.75" thickBot="1">
      <c r="A22" s="512" t="s">
        <v>1775</v>
      </c>
      <c r="B22" s="566"/>
      <c r="C22" s="566"/>
      <c r="D22" s="566"/>
      <c r="E22" s="564"/>
      <c r="F22" s="3406"/>
      <c r="G22" s="567"/>
      <c r="H22" s="3392"/>
      <c r="J22" s="3408"/>
      <c r="L22" s="3408"/>
    </row>
    <row r="23" spans="1:12">
      <c r="L23" s="568" t="s">
        <v>1776</v>
      </c>
    </row>
    <row r="24" spans="1:12">
      <c r="D24" s="466" t="s">
        <v>1777</v>
      </c>
      <c r="F24" s="569" t="s">
        <v>869</v>
      </c>
      <c r="H24" s="569" t="s">
        <v>869</v>
      </c>
      <c r="J24" s="569" t="s">
        <v>869</v>
      </c>
      <c r="L24" s="569" t="s">
        <v>869</v>
      </c>
    </row>
    <row r="26" spans="1:12">
      <c r="A26" s="522" t="s">
        <v>817</v>
      </c>
    </row>
    <row r="27" spans="1:12" ht="12" customHeight="1">
      <c r="A27" s="3401" t="s">
        <v>1778</v>
      </c>
      <c r="B27" s="3402"/>
      <c r="C27" s="3403" t="s">
        <v>1779</v>
      </c>
      <c r="D27" s="3404"/>
    </row>
    <row r="28" spans="1:12" ht="12" customHeight="1">
      <c r="A28" s="3401" t="s">
        <v>1754</v>
      </c>
      <c r="B28" s="3402"/>
      <c r="C28" s="3403" t="s">
        <v>1779</v>
      </c>
      <c r="D28" s="3404"/>
    </row>
    <row r="29" spans="1:12" ht="12" customHeight="1">
      <c r="A29" s="3401" t="s">
        <v>1256</v>
      </c>
      <c r="B29" s="3402"/>
      <c r="C29" s="3403" t="s">
        <v>1087</v>
      </c>
      <c r="D29" s="3404"/>
    </row>
    <row r="30" spans="1:12" ht="12" customHeight="1">
      <c r="A30" s="3401" t="s">
        <v>1780</v>
      </c>
      <c r="B30" s="3402"/>
      <c r="C30" s="3403" t="s">
        <v>1779</v>
      </c>
      <c r="D30" s="3404"/>
    </row>
    <row r="31" spans="1:12" ht="12" customHeight="1">
      <c r="A31" s="3401" t="s">
        <v>1781</v>
      </c>
      <c r="B31" s="3402"/>
      <c r="C31" s="3403" t="s">
        <v>1779</v>
      </c>
      <c r="D31" s="3404"/>
    </row>
    <row r="32" spans="1:12" ht="12" customHeight="1">
      <c r="A32" s="3401" t="s">
        <v>1782</v>
      </c>
      <c r="B32" s="3402"/>
      <c r="C32" s="3403" t="s">
        <v>1779</v>
      </c>
      <c r="D32" s="3404"/>
    </row>
    <row r="33" spans="1:4" ht="12" customHeight="1">
      <c r="A33" s="3401" t="s">
        <v>1783</v>
      </c>
      <c r="B33" s="3402"/>
      <c r="C33" s="3403" t="s">
        <v>1784</v>
      </c>
      <c r="D33" s="3404"/>
    </row>
    <row r="34" spans="1:4" ht="12" customHeight="1">
      <c r="A34" s="3401" t="s">
        <v>1785</v>
      </c>
      <c r="B34" s="3402"/>
      <c r="C34" s="3403" t="s">
        <v>1779</v>
      </c>
      <c r="D34" s="3404"/>
    </row>
    <row r="35" spans="1:4" ht="12" customHeight="1">
      <c r="A35" s="3401" t="s">
        <v>266</v>
      </c>
      <c r="B35" s="3402"/>
      <c r="C35" s="3403" t="s">
        <v>1779</v>
      </c>
      <c r="D35" s="3404"/>
    </row>
    <row r="36" spans="1:4" ht="12" customHeight="1">
      <c r="A36" s="3401" t="s">
        <v>1750</v>
      </c>
      <c r="B36" s="3402"/>
      <c r="C36" s="3403" t="s">
        <v>1779</v>
      </c>
      <c r="D36" s="3404"/>
    </row>
    <row r="37" spans="1:4" ht="12" customHeight="1">
      <c r="A37" s="3401" t="s">
        <v>1786</v>
      </c>
      <c r="B37" s="3402"/>
      <c r="C37" s="3403" t="s">
        <v>1779</v>
      </c>
      <c r="D37" s="3404"/>
    </row>
    <row r="38" spans="1:4" ht="12" customHeight="1">
      <c r="A38" s="3401" t="s">
        <v>1787</v>
      </c>
      <c r="B38" s="3402"/>
      <c r="C38" s="3403" t="s">
        <v>1087</v>
      </c>
      <c r="D38" s="3404"/>
    </row>
  </sheetData>
  <mergeCells count="80">
    <mergeCell ref="A38:B38"/>
    <mergeCell ref="C38:D38"/>
    <mergeCell ref="A34:B34"/>
    <mergeCell ref="C34:D34"/>
    <mergeCell ref="A35:B35"/>
    <mergeCell ref="C35:D35"/>
    <mergeCell ref="A36:B36"/>
    <mergeCell ref="C36:D36"/>
    <mergeCell ref="A32:B32"/>
    <mergeCell ref="C32:D32"/>
    <mergeCell ref="A37:B37"/>
    <mergeCell ref="C37:D37"/>
    <mergeCell ref="A33:B33"/>
    <mergeCell ref="C33:D33"/>
    <mergeCell ref="A28:B28"/>
    <mergeCell ref="C28:D28"/>
    <mergeCell ref="A29:B29"/>
    <mergeCell ref="C29:D29"/>
    <mergeCell ref="A31:B31"/>
    <mergeCell ref="C31:D31"/>
    <mergeCell ref="A30:B30"/>
    <mergeCell ref="C30:D30"/>
    <mergeCell ref="K17:K18"/>
    <mergeCell ref="L17:L18"/>
    <mergeCell ref="F21:F22"/>
    <mergeCell ref="H21:H22"/>
    <mergeCell ref="J21:J22"/>
    <mergeCell ref="L21:L22"/>
    <mergeCell ref="J17:J18"/>
    <mergeCell ref="E17:E18"/>
    <mergeCell ref="F17:F18"/>
    <mergeCell ref="G17:G18"/>
    <mergeCell ref="H17:H18"/>
    <mergeCell ref="I17:I18"/>
    <mergeCell ref="A27:B27"/>
    <mergeCell ref="C27:D27"/>
    <mergeCell ref="L15:L16"/>
    <mergeCell ref="E13:E14"/>
    <mergeCell ref="F13:F14"/>
    <mergeCell ref="G13:G14"/>
    <mergeCell ref="H13:H14"/>
    <mergeCell ref="I13:I14"/>
    <mergeCell ref="J13:J14"/>
    <mergeCell ref="K13:K14"/>
    <mergeCell ref="L13:L14"/>
    <mergeCell ref="E15:E16"/>
    <mergeCell ref="F15:F16"/>
    <mergeCell ref="G15:G16"/>
    <mergeCell ref="H15:H16"/>
    <mergeCell ref="I15:I16"/>
    <mergeCell ref="J15:J16"/>
    <mergeCell ref="K15:K16"/>
    <mergeCell ref="E11:E12"/>
    <mergeCell ref="F11:F12"/>
    <mergeCell ref="G11:G12"/>
    <mergeCell ref="H11:H12"/>
    <mergeCell ref="I11:I12"/>
    <mergeCell ref="E9:E10"/>
    <mergeCell ref="F9:F10"/>
    <mergeCell ref="G9:G10"/>
    <mergeCell ref="H9:H10"/>
    <mergeCell ref="I9:I10"/>
    <mergeCell ref="J9:J10"/>
    <mergeCell ref="K9:K10"/>
    <mergeCell ref="L9:L10"/>
    <mergeCell ref="J11:J12"/>
    <mergeCell ref="K11:K12"/>
    <mergeCell ref="L11:L12"/>
    <mergeCell ref="E6:F6"/>
    <mergeCell ref="G6:H6"/>
    <mergeCell ref="I6:J6"/>
    <mergeCell ref="K6:L6"/>
    <mergeCell ref="E7:E8"/>
    <mergeCell ref="F7:F8"/>
    <mergeCell ref="G7:G8"/>
    <mergeCell ref="H7:H8"/>
    <mergeCell ref="I7:I8"/>
    <mergeCell ref="J7:J8"/>
    <mergeCell ref="K7:K8"/>
    <mergeCell ref="L7:L8"/>
  </mergeCells>
  <pageMargins left="0.45" right="0.45" top="0.75" bottom="0.75" header="0.3" footer="0.3"/>
  <pageSetup scale="80" orientation="landscape" r:id="rId1"/>
</worksheet>
</file>

<file path=xl/worksheets/sheet54.xml><?xml version="1.0" encoding="utf-8"?>
<worksheet xmlns="http://schemas.openxmlformats.org/spreadsheetml/2006/main" xmlns:r="http://schemas.openxmlformats.org/officeDocument/2006/relationships">
  <sheetPr>
    <pageSetUpPr fitToPage="1"/>
  </sheetPr>
  <dimension ref="A1:F14"/>
  <sheetViews>
    <sheetView view="pageLayout" zoomScaleNormal="100" workbookViewId="0"/>
  </sheetViews>
  <sheetFormatPr defaultRowHeight="15"/>
  <cols>
    <col min="1" max="1" width="33.28515625" style="464" customWidth="1"/>
    <col min="2" max="2" width="7.7109375" style="464" customWidth="1"/>
    <col min="3" max="3" width="16.140625" style="464" customWidth="1"/>
    <col min="4" max="4" width="11.28515625" style="464" customWidth="1"/>
    <col min="5" max="5" width="16.140625" style="464" customWidth="1"/>
    <col min="6" max="6" width="12.5703125" style="464" customWidth="1"/>
    <col min="7" max="16384" width="9.140625" style="464"/>
  </cols>
  <sheetData>
    <row r="1" spans="1:6">
      <c r="A1" s="463" t="s">
        <v>63</v>
      </c>
      <c r="B1" s="463"/>
      <c r="C1" s="463"/>
      <c r="D1" s="463"/>
      <c r="E1" s="463"/>
      <c r="F1" s="463"/>
    </row>
    <row r="2" spans="1:6">
      <c r="A2" s="465" t="s">
        <v>352</v>
      </c>
      <c r="B2" s="465"/>
      <c r="C2" s="465"/>
      <c r="D2" s="465"/>
      <c r="E2" s="465"/>
      <c r="F2" s="465"/>
    </row>
    <row r="3" spans="1:6">
      <c r="A3" s="465" t="s">
        <v>1711</v>
      </c>
      <c r="B3" s="465"/>
      <c r="C3" s="465"/>
      <c r="D3" s="465"/>
      <c r="E3" s="465"/>
      <c r="F3" s="465"/>
    </row>
    <row r="4" spans="1:6">
      <c r="C4" s="463"/>
      <c r="D4" s="463"/>
      <c r="E4" s="463"/>
      <c r="F4" s="463"/>
    </row>
    <row r="5" spans="1:6" ht="15" customHeight="1">
      <c r="B5" s="466"/>
      <c r="C5" s="3409" t="s">
        <v>1686</v>
      </c>
      <c r="D5" s="3410"/>
    </row>
    <row r="6" spans="1:6" ht="32.25" customHeight="1">
      <c r="A6" s="466" t="s">
        <v>313</v>
      </c>
      <c r="B6" s="467" t="s">
        <v>1687</v>
      </c>
      <c r="C6" s="468" t="s">
        <v>1688</v>
      </c>
      <c r="D6" s="468" t="s">
        <v>301</v>
      </c>
    </row>
    <row r="7" spans="1:6" ht="21.75" customHeight="1">
      <c r="A7" s="469" t="s">
        <v>1684</v>
      </c>
      <c r="B7" s="470">
        <v>100</v>
      </c>
      <c r="C7" s="471">
        <v>143.6</v>
      </c>
      <c r="D7" s="472">
        <f>+C7*B7</f>
        <v>14360</v>
      </c>
    </row>
    <row r="8" spans="1:6" ht="16.5" customHeight="1">
      <c r="A8" s="473" t="s">
        <v>1689</v>
      </c>
      <c r="B8" s="474"/>
      <c r="C8" s="3411" t="s">
        <v>1375</v>
      </c>
      <c r="D8" s="3412"/>
    </row>
    <row r="10" spans="1:6">
      <c r="A10" s="475" t="s">
        <v>817</v>
      </c>
      <c r="B10" s="476"/>
      <c r="C10" s="477"/>
      <c r="D10" s="477"/>
    </row>
    <row r="11" spans="1:6">
      <c r="A11" s="478" t="s">
        <v>1690</v>
      </c>
      <c r="B11" s="479" t="s">
        <v>254</v>
      </c>
      <c r="C11" s="480"/>
      <c r="D11" s="481"/>
    </row>
    <row r="12" spans="1:6">
      <c r="A12" s="478" t="s">
        <v>1691</v>
      </c>
      <c r="B12" s="479" t="s">
        <v>1692</v>
      </c>
      <c r="C12" s="480"/>
      <c r="D12" s="481"/>
    </row>
    <row r="13" spans="1:6">
      <c r="A13" s="482" t="s">
        <v>1693</v>
      </c>
      <c r="B13" s="479" t="s">
        <v>1694</v>
      </c>
      <c r="C13" s="480"/>
      <c r="D13" s="481"/>
    </row>
    <row r="14" spans="1:6">
      <c r="A14" s="483"/>
      <c r="B14" s="483"/>
      <c r="C14" s="484"/>
      <c r="D14" s="484"/>
    </row>
  </sheetData>
  <mergeCells count="2">
    <mergeCell ref="C5:D5"/>
    <mergeCell ref="C8:D8"/>
  </mergeCells>
  <printOptions horizontalCentered="1"/>
  <pageMargins left="0.45" right="0.45" top="0.75" bottom="0.75" header="0.3" footer="0.3"/>
  <pageSetup orientation="landscape" r:id="rId1"/>
  <headerFooter>
    <oddFooter>&amp;L&amp;8&amp;Z&amp;F</oddFooter>
  </headerFooter>
  <drawing r:id="rId2"/>
</worksheet>
</file>

<file path=xl/worksheets/sheet55.xml><?xml version="1.0" encoding="utf-8"?>
<worksheet xmlns="http://schemas.openxmlformats.org/spreadsheetml/2006/main" xmlns:r="http://schemas.openxmlformats.org/officeDocument/2006/relationships">
  <dimension ref="A1:D19"/>
  <sheetViews>
    <sheetView workbookViewId="0"/>
  </sheetViews>
  <sheetFormatPr defaultRowHeight="12.75"/>
  <cols>
    <col min="1" max="1" width="23.5703125" customWidth="1"/>
    <col min="2" max="2" width="11" bestFit="1" customWidth="1"/>
    <col min="3" max="3" width="18" bestFit="1" customWidth="1"/>
    <col min="4" max="4" width="11.140625" bestFit="1" customWidth="1"/>
  </cols>
  <sheetData>
    <row r="1" spans="1:4" ht="15">
      <c r="A1" s="503" t="s">
        <v>220</v>
      </c>
      <c r="B1" s="64"/>
      <c r="C1" s="64"/>
      <c r="D1" s="64"/>
    </row>
    <row r="2" spans="1:4" ht="15">
      <c r="A2" s="503" t="s">
        <v>1700</v>
      </c>
      <c r="B2" s="64"/>
      <c r="C2" s="64"/>
      <c r="D2" s="64"/>
    </row>
    <row r="3" spans="1:4" ht="15">
      <c r="A3" s="503"/>
      <c r="B3" s="64"/>
      <c r="C3" s="64"/>
      <c r="D3" s="64"/>
    </row>
    <row r="4" spans="1:4" ht="15">
      <c r="A4" s="503"/>
      <c r="B4" s="64"/>
      <c r="C4" s="64"/>
      <c r="D4" s="64"/>
    </row>
    <row r="5" spans="1:4" ht="15.75" thickBot="1">
      <c r="A5" s="485"/>
    </row>
    <row r="6" spans="1:4" ht="16.5" thickTop="1" thickBot="1">
      <c r="A6" s="327"/>
      <c r="C6" s="486" t="s">
        <v>1686</v>
      </c>
    </row>
    <row r="7" spans="1:4" ht="24">
      <c r="A7" s="487" t="s">
        <v>298</v>
      </c>
      <c r="B7" s="488" t="s">
        <v>794</v>
      </c>
      <c r="C7" s="489" t="s">
        <v>795</v>
      </c>
    </row>
    <row r="8" spans="1:4">
      <c r="A8" s="490"/>
      <c r="B8" s="491"/>
      <c r="C8" s="492" t="s">
        <v>1701</v>
      </c>
    </row>
    <row r="9" spans="1:4">
      <c r="A9" s="493" t="s">
        <v>1702</v>
      </c>
      <c r="B9" s="494" t="s">
        <v>1703</v>
      </c>
      <c r="C9" s="504">
        <v>238</v>
      </c>
    </row>
    <row r="10" spans="1:4">
      <c r="A10" s="495"/>
      <c r="B10" s="496"/>
      <c r="C10" s="505"/>
    </row>
    <row r="11" spans="1:4">
      <c r="A11" s="495"/>
      <c r="B11" s="496" t="s">
        <v>1703</v>
      </c>
      <c r="C11" s="505"/>
    </row>
    <row r="12" spans="1:4" ht="13.5" thickBot="1">
      <c r="A12" s="497" t="s">
        <v>1704</v>
      </c>
      <c r="B12" s="498"/>
      <c r="C12" s="499" t="s">
        <v>1705</v>
      </c>
    </row>
    <row r="13" spans="1:4">
      <c r="C13" t="s">
        <v>1709</v>
      </c>
    </row>
    <row r="15" spans="1:4">
      <c r="A15" s="500" t="s">
        <v>1710</v>
      </c>
    </row>
    <row r="17" spans="1:3" ht="15">
      <c r="A17" s="501" t="s">
        <v>1706</v>
      </c>
    </row>
    <row r="18" spans="1:3">
      <c r="A18" s="429" t="s">
        <v>1147</v>
      </c>
      <c r="B18" s="429" t="s">
        <v>254</v>
      </c>
      <c r="C18" s="331"/>
    </row>
    <row r="19" spans="1:3">
      <c r="A19" s="502" t="s">
        <v>1707</v>
      </c>
      <c r="B19" s="429" t="s">
        <v>1708</v>
      </c>
      <c r="C19" s="331"/>
    </row>
  </sheetData>
  <pageMargins left="0.7" right="0.7" top="0.75" bottom="0.75" header="0.3" footer="0.3"/>
  <pageSetup orientation="portrait" r:id="rId1"/>
</worksheet>
</file>

<file path=xl/worksheets/sheet56.xml><?xml version="1.0" encoding="utf-8"?>
<worksheet xmlns="http://schemas.openxmlformats.org/spreadsheetml/2006/main" xmlns:r="http://schemas.openxmlformats.org/officeDocument/2006/relationships">
  <sheetPr>
    <pageSetUpPr fitToPage="1"/>
  </sheetPr>
  <dimension ref="A1:F19"/>
  <sheetViews>
    <sheetView zoomScaleNormal="100" workbookViewId="0"/>
  </sheetViews>
  <sheetFormatPr defaultRowHeight="15"/>
  <cols>
    <col min="1" max="1" width="33.28515625" style="464" customWidth="1"/>
    <col min="2" max="2" width="7.7109375" style="464" customWidth="1"/>
    <col min="3" max="3" width="16.140625" style="464" customWidth="1"/>
    <col min="4" max="4" width="11.28515625" style="464" customWidth="1"/>
    <col min="5" max="5" width="16.140625" style="464" customWidth="1"/>
    <col min="6" max="6" width="12.5703125" style="464" customWidth="1"/>
    <col min="7" max="16384" width="9.140625" style="464"/>
  </cols>
  <sheetData>
    <row r="1" spans="1:6">
      <c r="A1" s="463" t="s">
        <v>63</v>
      </c>
      <c r="B1" s="463"/>
      <c r="C1" s="463"/>
      <c r="D1" s="463"/>
      <c r="E1" s="463"/>
      <c r="F1" s="463"/>
    </row>
    <row r="2" spans="1:6">
      <c r="A2" s="465" t="s">
        <v>352</v>
      </c>
      <c r="B2" s="465"/>
      <c r="C2" s="465"/>
      <c r="D2" s="465"/>
      <c r="E2" s="465"/>
      <c r="F2" s="465"/>
    </row>
    <row r="3" spans="1:6">
      <c r="A3" s="465" t="s">
        <v>1716</v>
      </c>
      <c r="B3" s="465"/>
      <c r="C3" s="465"/>
      <c r="D3" s="465"/>
      <c r="E3" s="465"/>
      <c r="F3" s="465"/>
    </row>
    <row r="4" spans="1:6">
      <c r="C4" s="463"/>
      <c r="D4" s="463"/>
      <c r="E4" s="463"/>
      <c r="F4" s="463"/>
    </row>
    <row r="5" spans="1:6">
      <c r="B5" s="466"/>
      <c r="C5" s="3409" t="str">
        <f>+A12</f>
        <v>Chameleon Industries Inc.</v>
      </c>
      <c r="D5" s="3410"/>
    </row>
    <row r="6" spans="1:6" ht="32.25" customHeight="1">
      <c r="A6" s="466" t="s">
        <v>313</v>
      </c>
      <c r="B6" s="467" t="s">
        <v>1712</v>
      </c>
      <c r="C6" s="468" t="s">
        <v>1688</v>
      </c>
      <c r="D6" s="468" t="s">
        <v>301</v>
      </c>
    </row>
    <row r="7" spans="1:6" ht="21.75" customHeight="1">
      <c r="A7" s="469" t="s">
        <v>1713</v>
      </c>
      <c r="B7" s="470">
        <v>20</v>
      </c>
      <c r="C7" s="471">
        <v>706</v>
      </c>
      <c r="D7" s="472">
        <f>+C7*B7</f>
        <v>14120</v>
      </c>
    </row>
    <row r="8" spans="1:6" ht="16.5" customHeight="1">
      <c r="A8" s="473" t="s">
        <v>1689</v>
      </c>
      <c r="B8" s="474"/>
      <c r="C8" s="3411" t="s">
        <v>1714</v>
      </c>
      <c r="D8" s="3412"/>
    </row>
    <row r="10" spans="1:6">
      <c r="A10" s="475" t="s">
        <v>817</v>
      </c>
      <c r="B10" s="476"/>
      <c r="C10" s="477"/>
      <c r="D10" s="477"/>
    </row>
    <row r="11" spans="1:6">
      <c r="A11" s="506" t="s">
        <v>1715</v>
      </c>
      <c r="B11" s="507" t="s">
        <v>254</v>
      </c>
      <c r="C11" s="508"/>
      <c r="D11" s="509"/>
    </row>
    <row r="12" spans="1:6">
      <c r="A12" s="506" t="s">
        <v>1707</v>
      </c>
      <c r="B12" s="506" t="s">
        <v>1708</v>
      </c>
      <c r="C12" s="510"/>
      <c r="D12" s="509"/>
    </row>
    <row r="13" spans="1:6">
      <c r="A13" s="506"/>
      <c r="B13" s="507"/>
      <c r="C13" s="508"/>
      <c r="D13" s="509"/>
    </row>
    <row r="14" spans="1:6">
      <c r="A14" s="506"/>
      <c r="B14" s="507"/>
      <c r="C14" s="508"/>
      <c r="D14" s="509"/>
    </row>
    <row r="15" spans="1:6">
      <c r="A15" s="506"/>
      <c r="B15" s="507"/>
      <c r="C15" s="508"/>
      <c r="D15" s="509"/>
    </row>
    <row r="16" spans="1:6">
      <c r="A16" s="506"/>
      <c r="B16" s="507"/>
      <c r="C16" s="508"/>
      <c r="D16" s="509"/>
    </row>
    <row r="17" spans="1:4">
      <c r="A17" s="506"/>
      <c r="B17" s="507"/>
      <c r="C17" s="508"/>
      <c r="D17" s="509"/>
    </row>
    <row r="18" spans="1:4">
      <c r="A18" s="506"/>
      <c r="B18" s="507"/>
      <c r="C18" s="508"/>
      <c r="D18" s="509"/>
    </row>
    <row r="19" spans="1:4">
      <c r="A19" s="506"/>
      <c r="B19" s="506"/>
      <c r="C19" s="510"/>
      <c r="D19" s="509"/>
    </row>
  </sheetData>
  <mergeCells count="2">
    <mergeCell ref="C5:D5"/>
    <mergeCell ref="C8:D8"/>
  </mergeCells>
  <printOptions horizontalCentered="1"/>
  <pageMargins left="0.45" right="0.45" top="0.75" bottom="0.75" header="0.3" footer="0.3"/>
  <pageSetup orientation="landscape" r:id="rId1"/>
  <headerFooter>
    <oddFooter>&amp;L&amp;8&amp;Z&amp;F</oddFooter>
  </headerFooter>
  <drawing r:id="rId2"/>
</worksheet>
</file>

<file path=xl/worksheets/sheet57.xml><?xml version="1.0" encoding="utf-8"?>
<worksheet xmlns="http://schemas.openxmlformats.org/spreadsheetml/2006/main" xmlns:r="http://schemas.openxmlformats.org/officeDocument/2006/relationships">
  <dimension ref="A1:P42"/>
  <sheetViews>
    <sheetView workbookViewId="0">
      <selection sqref="A1:M1"/>
    </sheetView>
  </sheetViews>
  <sheetFormatPr defaultRowHeight="12"/>
  <cols>
    <col min="1" max="1" width="4.140625" style="324" customWidth="1"/>
    <col min="2" max="2" width="32.28515625" style="324" customWidth="1"/>
    <col min="3" max="3" width="11.85546875" style="323" customWidth="1"/>
    <col min="4" max="4" width="1.140625" style="661" customWidth="1"/>
    <col min="5" max="5" width="11.85546875" style="323" customWidth="1"/>
    <col min="6" max="6" width="1.28515625" style="661" customWidth="1"/>
    <col min="7" max="7" width="14.140625" style="323" customWidth="1"/>
    <col min="8" max="8" width="1.28515625" style="323" customWidth="1"/>
    <col min="9" max="9" width="11.7109375" style="323" customWidth="1"/>
    <col min="10" max="10" width="1.28515625" style="323" customWidth="1"/>
    <col min="11" max="11" width="11.7109375" style="323" customWidth="1"/>
    <col min="12" max="12" width="1.28515625" style="323" customWidth="1"/>
    <col min="13" max="13" width="12.28515625" style="323" customWidth="1"/>
    <col min="14" max="16384" width="9.140625" style="323"/>
  </cols>
  <sheetData>
    <row r="1" spans="1:16" ht="12.75">
      <c r="A1" s="3360" t="s">
        <v>1108</v>
      </c>
      <c r="B1" s="3360"/>
      <c r="C1" s="3360"/>
      <c r="D1" s="3360"/>
      <c r="E1" s="3360"/>
      <c r="F1" s="3360"/>
      <c r="G1" s="3360"/>
      <c r="H1" s="3360"/>
      <c r="I1" s="3360"/>
      <c r="J1" s="3360"/>
      <c r="K1" s="3360"/>
      <c r="L1" s="3360"/>
      <c r="M1" s="3360"/>
    </row>
    <row r="2" spans="1:16" ht="12.75">
      <c r="A2" s="3361" t="s">
        <v>1887</v>
      </c>
      <c r="B2" s="3361"/>
      <c r="C2" s="3361"/>
      <c r="D2" s="3361"/>
      <c r="E2" s="3361"/>
      <c r="F2" s="3361"/>
      <c r="G2" s="3361"/>
      <c r="H2" s="3361"/>
      <c r="I2" s="3361"/>
      <c r="J2" s="3361"/>
      <c r="K2" s="3361"/>
      <c r="L2" s="3361"/>
      <c r="M2" s="3361"/>
    </row>
    <row r="3" spans="1:16" ht="12.75">
      <c r="A3" s="620"/>
      <c r="B3" s="620"/>
      <c r="C3" s="595"/>
      <c r="D3" s="621"/>
      <c r="E3" s="595"/>
      <c r="F3" s="621"/>
      <c r="G3" s="595"/>
      <c r="H3" s="595"/>
      <c r="I3" s="595"/>
    </row>
    <row r="4" spans="1:16" s="326" customFormat="1" ht="13.5" thickBot="1">
      <c r="A4" s="622"/>
      <c r="B4" s="622"/>
      <c r="C4" s="622"/>
      <c r="D4" s="623"/>
      <c r="E4" s="622"/>
      <c r="F4" s="623"/>
      <c r="G4" s="624"/>
      <c r="H4" s="622"/>
      <c r="I4" s="622"/>
    </row>
    <row r="5" spans="1:16" s="631" customFormat="1" ht="32.25" customHeight="1">
      <c r="A5" s="625" t="s">
        <v>1888</v>
      </c>
      <c r="B5" s="626" t="s">
        <v>258</v>
      </c>
      <c r="C5" s="627" t="s">
        <v>1889</v>
      </c>
      <c r="D5" s="628"/>
      <c r="E5" s="627" t="s">
        <v>1889</v>
      </c>
      <c r="F5" s="628"/>
      <c r="G5" s="627" t="s">
        <v>1890</v>
      </c>
      <c r="H5" s="623"/>
      <c r="I5" s="627" t="s">
        <v>1891</v>
      </c>
      <c r="J5" s="629"/>
      <c r="K5" s="630" t="s">
        <v>1892</v>
      </c>
      <c r="M5" s="632" t="s">
        <v>1886</v>
      </c>
    </row>
    <row r="6" spans="1:16" s="32" customFormat="1" ht="25.5">
      <c r="A6" s="633">
        <v>1</v>
      </c>
      <c r="B6" s="634" t="s">
        <v>1893</v>
      </c>
      <c r="C6" s="635">
        <v>1.23</v>
      </c>
      <c r="D6" s="636"/>
      <c r="E6" s="635">
        <v>1.1299999999999999</v>
      </c>
      <c r="F6" s="636"/>
      <c r="G6" s="635">
        <v>1.3</v>
      </c>
      <c r="H6" s="637"/>
      <c r="I6" s="635">
        <v>1.24</v>
      </c>
      <c r="J6" s="326"/>
      <c r="K6" s="638">
        <v>1.151</v>
      </c>
      <c r="M6" s="639">
        <v>1.0549999999999999</v>
      </c>
    </row>
    <row r="7" spans="1:16" ht="13.5" thickBot="1">
      <c r="A7" s="640">
        <v>2</v>
      </c>
      <c r="B7" s="641" t="s">
        <v>1894</v>
      </c>
      <c r="C7" s="642">
        <v>190000</v>
      </c>
      <c r="D7" s="643"/>
      <c r="E7" s="642">
        <v>190000</v>
      </c>
      <c r="F7" s="643"/>
      <c r="G7" s="642">
        <v>190000</v>
      </c>
      <c r="H7" s="644"/>
      <c r="I7" s="642">
        <v>190000</v>
      </c>
      <c r="J7" s="326"/>
      <c r="K7" s="645">
        <v>190000</v>
      </c>
      <c r="M7" s="646">
        <v>190000</v>
      </c>
    </row>
    <row r="8" spans="1:16" s="325" customFormat="1" ht="15" customHeight="1" thickTop="1">
      <c r="A8" s="3413" t="s">
        <v>1895</v>
      </c>
      <c r="B8" s="3413"/>
      <c r="C8" s="647">
        <f>+C7/C6</f>
        <v>154471.54471544715</v>
      </c>
      <c r="D8" s="648"/>
      <c r="E8" s="647">
        <f>+E7/E6</f>
        <v>168141.59292035399</v>
      </c>
      <c r="F8" s="648"/>
      <c r="G8" s="647">
        <f>+G7/G6</f>
        <v>146153.84615384616</v>
      </c>
      <c r="H8" s="649"/>
      <c r="I8" s="647">
        <f>+I7/I6</f>
        <v>153225.80645161291</v>
      </c>
      <c r="J8" s="327"/>
      <c r="K8" s="650">
        <f>+K7/K6</f>
        <v>165073.84882710685</v>
      </c>
      <c r="M8" s="651">
        <f>+M7/M6</f>
        <v>180094.78672985782</v>
      </c>
    </row>
    <row r="9" spans="1:16" ht="12.75">
      <c r="A9" s="622"/>
      <c r="B9" s="622"/>
      <c r="C9" s="622"/>
      <c r="D9" s="623"/>
      <c r="E9" s="622"/>
      <c r="F9" s="623"/>
      <c r="G9" s="622"/>
      <c r="H9" s="622"/>
      <c r="I9" s="622"/>
      <c r="J9" s="326"/>
      <c r="K9" s="332"/>
      <c r="M9" s="652"/>
    </row>
    <row r="10" spans="1:16" ht="12" customHeight="1">
      <c r="A10" s="622"/>
      <c r="B10" s="653" t="s">
        <v>1896</v>
      </c>
      <c r="C10" s="654" t="s">
        <v>1897</v>
      </c>
      <c r="D10" s="655"/>
      <c r="E10" s="654" t="s">
        <v>1897</v>
      </c>
      <c r="F10" s="655"/>
      <c r="G10" s="654">
        <v>60</v>
      </c>
      <c r="H10" s="649"/>
      <c r="I10" s="654">
        <v>90</v>
      </c>
      <c r="J10" s="327"/>
      <c r="K10" s="328" t="s">
        <v>1898</v>
      </c>
      <c r="L10" s="325"/>
      <c r="M10" s="656" t="s">
        <v>1898</v>
      </c>
    </row>
    <row r="11" spans="1:16" s="325" customFormat="1" ht="12.6" customHeight="1">
      <c r="A11" s="622"/>
      <c r="B11" s="622"/>
      <c r="C11" s="622"/>
      <c r="D11" s="623"/>
      <c r="E11" s="624"/>
      <c r="F11" s="624"/>
      <c r="G11" s="624"/>
      <c r="H11" s="622"/>
      <c r="I11" s="657"/>
      <c r="J11" s="326"/>
      <c r="K11"/>
      <c r="L11"/>
      <c r="M11"/>
      <c r="N11"/>
      <c r="O11"/>
      <c r="P11"/>
    </row>
    <row r="12" spans="1:16" ht="12.75">
      <c r="A12" s="658"/>
      <c r="B12" s="659" t="s">
        <v>1138</v>
      </c>
      <c r="C12" s="595"/>
      <c r="D12" s="621"/>
      <c r="E12" s="595"/>
      <c r="F12" s="621"/>
      <c r="G12" s="595"/>
      <c r="H12" s="595"/>
      <c r="I12" s="595"/>
      <c r="K12"/>
      <c r="L12"/>
      <c r="M12"/>
      <c r="N12"/>
      <c r="O12"/>
      <c r="P12"/>
    </row>
    <row r="13" spans="1:16" ht="12.75">
      <c r="A13" s="326"/>
      <c r="B13" s="424" t="s">
        <v>1899</v>
      </c>
      <c r="C13" s="660" t="s">
        <v>1900</v>
      </c>
      <c r="D13" s="660"/>
      <c r="K13"/>
      <c r="L13"/>
      <c r="M13"/>
      <c r="N13"/>
      <c r="O13"/>
      <c r="P13"/>
    </row>
    <row r="14" spans="1:16" ht="11.25" customHeight="1">
      <c r="A14" s="326"/>
      <c r="B14" s="424" t="s">
        <v>1901</v>
      </c>
      <c r="C14" s="660" t="s">
        <v>1902</v>
      </c>
      <c r="D14" s="660"/>
      <c r="K14"/>
      <c r="L14"/>
      <c r="M14"/>
      <c r="N14"/>
      <c r="O14"/>
      <c r="P14"/>
    </row>
    <row r="15" spans="1:16" ht="15" customHeight="1">
      <c r="A15" s="326"/>
      <c r="B15" s="424" t="s">
        <v>1906</v>
      </c>
      <c r="C15" s="660" t="s">
        <v>1903</v>
      </c>
      <c r="D15" s="660"/>
      <c r="E15" s="424"/>
      <c r="K15"/>
      <c r="L15"/>
      <c r="M15"/>
      <c r="N15"/>
      <c r="O15"/>
      <c r="P15"/>
    </row>
    <row r="16" spans="1:16" ht="15" customHeight="1">
      <c r="A16" s="326"/>
      <c r="B16" s="424" t="s">
        <v>1904</v>
      </c>
      <c r="C16" s="660" t="s">
        <v>1905</v>
      </c>
      <c r="D16" s="660"/>
      <c r="K16"/>
      <c r="L16"/>
      <c r="M16"/>
      <c r="N16"/>
      <c r="O16"/>
      <c r="P16"/>
    </row>
    <row r="17" spans="1:5" ht="15" customHeight="1">
      <c r="A17" s="326"/>
      <c r="B17" s="500"/>
      <c r="C17" s="500"/>
      <c r="D17" s="500"/>
      <c r="E17" s="500"/>
    </row>
    <row r="18" spans="1:5" ht="14.25" customHeight="1">
      <c r="A18" s="326"/>
      <c r="B18" s="500"/>
      <c r="C18" s="500"/>
      <c r="D18" s="500"/>
      <c r="E18" s="500"/>
    </row>
    <row r="19" spans="1:5">
      <c r="A19" s="326"/>
      <c r="B19" s="500"/>
      <c r="C19" s="500"/>
      <c r="D19" s="500"/>
      <c r="E19" s="500"/>
    </row>
    <row r="20" spans="1:5">
      <c r="B20" s="500"/>
      <c r="C20" s="500"/>
      <c r="D20" s="500"/>
      <c r="E20" s="500"/>
    </row>
    <row r="21" spans="1:5">
      <c r="B21" s="500"/>
      <c r="C21" s="500"/>
      <c r="D21" s="500"/>
      <c r="E21" s="500"/>
    </row>
    <row r="22" spans="1:5">
      <c r="B22" s="500"/>
      <c r="C22" s="500"/>
      <c r="D22" s="500"/>
      <c r="E22" s="500"/>
    </row>
    <row r="23" spans="1:5">
      <c r="B23" s="500"/>
      <c r="C23" s="500"/>
      <c r="D23" s="500"/>
      <c r="E23" s="500"/>
    </row>
    <row r="24" spans="1:5">
      <c r="B24" s="500"/>
      <c r="C24" s="500"/>
      <c r="D24" s="500"/>
      <c r="E24" s="500"/>
    </row>
    <row r="25" spans="1:5">
      <c r="B25" s="500"/>
      <c r="C25" s="500"/>
      <c r="D25" s="500"/>
      <c r="E25" s="500"/>
    </row>
    <row r="26" spans="1:5">
      <c r="B26" s="500"/>
      <c r="C26" s="500"/>
      <c r="D26" s="500"/>
      <c r="E26" s="500"/>
    </row>
    <row r="27" spans="1:5">
      <c r="B27" s="500"/>
      <c r="C27" s="500"/>
      <c r="D27" s="500"/>
      <c r="E27" s="500"/>
    </row>
    <row r="28" spans="1:5">
      <c r="B28" s="500"/>
      <c r="C28" s="500"/>
      <c r="D28" s="500"/>
      <c r="E28" s="500"/>
    </row>
    <row r="29" spans="1:5">
      <c r="B29" s="500"/>
      <c r="C29" s="500"/>
      <c r="D29" s="500"/>
      <c r="E29" s="500"/>
    </row>
    <row r="30" spans="1:5">
      <c r="B30" s="500"/>
      <c r="C30" s="500"/>
      <c r="D30" s="500"/>
      <c r="E30" s="500"/>
    </row>
    <row r="31" spans="1:5">
      <c r="B31" s="500"/>
      <c r="C31" s="500"/>
      <c r="D31" s="500"/>
      <c r="E31" s="500"/>
    </row>
    <row r="32" spans="1:5">
      <c r="B32" s="500"/>
      <c r="C32" s="500"/>
      <c r="D32" s="500"/>
      <c r="E32" s="500"/>
    </row>
    <row r="33" spans="2:5">
      <c r="B33" s="500"/>
      <c r="C33" s="500"/>
      <c r="D33" s="500"/>
      <c r="E33" s="500"/>
    </row>
    <row r="34" spans="2:5">
      <c r="B34" s="500"/>
      <c r="C34" s="500"/>
      <c r="D34" s="500"/>
      <c r="E34" s="500"/>
    </row>
    <row r="35" spans="2:5">
      <c r="B35" s="500"/>
      <c r="C35" s="500"/>
      <c r="D35" s="500"/>
      <c r="E35" s="500"/>
    </row>
    <row r="36" spans="2:5">
      <c r="B36" s="500"/>
      <c r="C36" s="500"/>
      <c r="D36" s="500"/>
      <c r="E36" s="500"/>
    </row>
    <row r="37" spans="2:5">
      <c r="B37" s="500"/>
      <c r="C37" s="500"/>
      <c r="D37" s="500"/>
      <c r="E37" s="500"/>
    </row>
    <row r="38" spans="2:5">
      <c r="B38" s="500"/>
      <c r="C38" s="500"/>
      <c r="D38" s="500"/>
      <c r="E38" s="500"/>
    </row>
    <row r="39" spans="2:5">
      <c r="B39" s="500"/>
      <c r="C39" s="500"/>
      <c r="D39" s="500"/>
      <c r="E39" s="500"/>
    </row>
    <row r="40" spans="2:5">
      <c r="B40" s="500"/>
      <c r="C40" s="500"/>
      <c r="D40" s="500"/>
      <c r="E40" s="500"/>
    </row>
    <row r="41" spans="2:5">
      <c r="B41" s="500"/>
      <c r="C41" s="500"/>
      <c r="D41" s="500"/>
      <c r="E41" s="500"/>
    </row>
    <row r="42" spans="2:5">
      <c r="B42" s="500"/>
      <c r="C42" s="500"/>
      <c r="D42" s="500"/>
      <c r="E42" s="500"/>
    </row>
  </sheetData>
  <mergeCells count="3">
    <mergeCell ref="A8:B8"/>
    <mergeCell ref="A1:M1"/>
    <mergeCell ref="A2:M2"/>
  </mergeCells>
  <conditionalFormatting sqref="C10:I10">
    <cfRule type="cellIs" dxfId="1" priority="1" operator="equal">
      <formula>"No"</formula>
    </cfRule>
  </conditionalFormatting>
  <pageMargins left="0.7" right="0.7" top="0.75" bottom="0.75" header="0.3" footer="0.3"/>
  <pageSetup orientation="portrait" r:id="rId1"/>
  <drawing r:id="rId2"/>
</worksheet>
</file>

<file path=xl/worksheets/sheet58.xml><?xml version="1.0" encoding="utf-8"?>
<worksheet xmlns="http://schemas.openxmlformats.org/spreadsheetml/2006/main" xmlns:r="http://schemas.openxmlformats.org/officeDocument/2006/relationships">
  <dimension ref="A1:P42"/>
  <sheetViews>
    <sheetView workbookViewId="0">
      <selection activeCell="M5" sqref="M5:M10"/>
    </sheetView>
  </sheetViews>
  <sheetFormatPr defaultRowHeight="12"/>
  <cols>
    <col min="1" max="1" width="4.140625" style="324" customWidth="1"/>
    <col min="2" max="2" width="32.28515625" style="324" customWidth="1"/>
    <col min="3" max="3" width="11.85546875" style="323" customWidth="1"/>
    <col min="4" max="4" width="1.140625" style="661" customWidth="1"/>
    <col min="5" max="5" width="11.85546875" style="323" customWidth="1"/>
    <col min="6" max="6" width="1.28515625" style="661" customWidth="1"/>
    <col min="7" max="7" width="14.140625" style="323" customWidth="1"/>
    <col min="8" max="8" width="1.28515625" style="323" customWidth="1"/>
    <col min="9" max="9" width="11.7109375" style="323" customWidth="1"/>
    <col min="10" max="10" width="1.28515625" style="323" customWidth="1"/>
    <col min="11" max="11" width="11.7109375" style="323" customWidth="1"/>
    <col min="12" max="12" width="1.28515625" style="323" customWidth="1"/>
    <col min="13" max="13" width="12.28515625" style="323" customWidth="1"/>
    <col min="14" max="16384" width="9.140625" style="323"/>
  </cols>
  <sheetData>
    <row r="1" spans="1:16" ht="12.75">
      <c r="A1" s="3360" t="s">
        <v>1108</v>
      </c>
      <c r="B1" s="3360"/>
      <c r="C1" s="3360"/>
      <c r="D1" s="3360"/>
      <c r="E1" s="3360"/>
      <c r="F1" s="3360"/>
      <c r="G1" s="3360"/>
      <c r="H1" s="3360"/>
      <c r="I1" s="3360"/>
      <c r="J1" s="607"/>
    </row>
    <row r="2" spans="1:16" ht="12.75">
      <c r="A2" s="3361" t="s">
        <v>1887</v>
      </c>
      <c r="B2" s="3361"/>
      <c r="C2" s="3361"/>
      <c r="D2" s="3361"/>
      <c r="E2" s="3361"/>
      <c r="F2" s="3361"/>
      <c r="G2" s="3361"/>
      <c r="H2" s="3361"/>
      <c r="I2" s="3361"/>
      <c r="J2" s="872"/>
    </row>
    <row r="3" spans="1:16" ht="12.75">
      <c r="A3" s="620"/>
      <c r="B3" s="620"/>
      <c r="C3" s="595"/>
      <c r="D3" s="621"/>
      <c r="E3" s="595"/>
      <c r="F3" s="621"/>
      <c r="G3" s="595"/>
      <c r="H3" s="595"/>
      <c r="I3" s="595"/>
    </row>
    <row r="4" spans="1:16" s="326" customFormat="1" ht="13.5" thickBot="1">
      <c r="A4" s="622"/>
      <c r="B4" s="622"/>
      <c r="C4" s="622"/>
      <c r="D4" s="623"/>
      <c r="E4" s="622"/>
      <c r="F4" s="623"/>
      <c r="G4" s="624"/>
      <c r="H4" s="622"/>
      <c r="I4" s="622"/>
    </row>
    <row r="5" spans="1:16" s="631" customFormat="1" ht="32.25" customHeight="1">
      <c r="A5" s="625" t="s">
        <v>1888</v>
      </c>
      <c r="B5" s="626" t="s">
        <v>258</v>
      </c>
      <c r="C5" s="627" t="s">
        <v>1889</v>
      </c>
      <c r="D5" s="628"/>
      <c r="E5" s="627" t="s">
        <v>1889</v>
      </c>
      <c r="F5" s="628"/>
      <c r="G5" s="627" t="s">
        <v>1890</v>
      </c>
      <c r="H5" s="623"/>
      <c r="I5" s="627" t="s">
        <v>1891</v>
      </c>
      <c r="J5" s="629"/>
      <c r="K5" s="630" t="s">
        <v>1892</v>
      </c>
      <c r="M5" s="632" t="s">
        <v>1886</v>
      </c>
    </row>
    <row r="6" spans="1:16" s="32" customFormat="1" ht="25.5">
      <c r="A6" s="633">
        <v>1</v>
      </c>
      <c r="B6" s="634" t="s">
        <v>1893</v>
      </c>
      <c r="C6" s="873">
        <v>1.23</v>
      </c>
      <c r="D6" s="636"/>
      <c r="E6" s="873">
        <v>1.1299999999999999</v>
      </c>
      <c r="F6" s="636"/>
      <c r="G6" s="873">
        <v>1.3</v>
      </c>
      <c r="H6" s="637"/>
      <c r="I6" s="873">
        <v>1.24</v>
      </c>
      <c r="J6" s="326"/>
      <c r="K6" s="874">
        <v>1.151</v>
      </c>
      <c r="M6" s="875">
        <v>1.0549999999999999</v>
      </c>
    </row>
    <row r="7" spans="1:16" ht="13.5" thickBot="1">
      <c r="A7" s="640">
        <v>2</v>
      </c>
      <c r="B7" s="641" t="s">
        <v>1894</v>
      </c>
      <c r="C7" s="876">
        <v>190000</v>
      </c>
      <c r="D7" s="643"/>
      <c r="E7" s="876">
        <v>190000</v>
      </c>
      <c r="F7" s="643"/>
      <c r="G7" s="876">
        <v>190000</v>
      </c>
      <c r="H7" s="644"/>
      <c r="I7" s="876">
        <v>190000</v>
      </c>
      <c r="J7" s="326"/>
      <c r="K7" s="877">
        <v>190000</v>
      </c>
      <c r="M7" s="878">
        <v>190000</v>
      </c>
    </row>
    <row r="8" spans="1:16" s="325" customFormat="1" ht="15" customHeight="1" thickTop="1">
      <c r="A8" s="3413" t="s">
        <v>1895</v>
      </c>
      <c r="B8" s="3413"/>
      <c r="C8" s="647">
        <f>+C7/C6</f>
        <v>154471.54471544715</v>
      </c>
      <c r="D8" s="648"/>
      <c r="E8" s="647">
        <f>+E7/E6</f>
        <v>168141.59292035399</v>
      </c>
      <c r="F8" s="648"/>
      <c r="G8" s="647">
        <f>+G7/G6</f>
        <v>146153.84615384616</v>
      </c>
      <c r="H8" s="649"/>
      <c r="I8" s="647">
        <f>+I7/I6</f>
        <v>153225.80645161291</v>
      </c>
      <c r="J8" s="327"/>
      <c r="K8" s="650">
        <f>+K7/K6</f>
        <v>165073.84882710685</v>
      </c>
      <c r="M8" s="651">
        <f>+M7/M6</f>
        <v>180094.78672985782</v>
      </c>
    </row>
    <row r="9" spans="1:16" ht="12.75">
      <c r="A9" s="622"/>
      <c r="B9" s="622"/>
      <c r="C9" s="622"/>
      <c r="D9" s="623"/>
      <c r="E9" s="622"/>
      <c r="F9" s="623"/>
      <c r="G9" s="622"/>
      <c r="H9" s="622"/>
      <c r="I9" s="622"/>
      <c r="J9" s="326"/>
      <c r="K9" s="332"/>
      <c r="M9" s="652"/>
    </row>
    <row r="10" spans="1:16" ht="12" customHeight="1">
      <c r="A10" s="622"/>
      <c r="B10" s="653" t="s">
        <v>1896</v>
      </c>
      <c r="C10" s="654" t="s">
        <v>1897</v>
      </c>
      <c r="D10" s="655"/>
      <c r="E10" s="654" t="s">
        <v>1897</v>
      </c>
      <c r="F10" s="655"/>
      <c r="G10" s="654">
        <v>60</v>
      </c>
      <c r="H10" s="649"/>
      <c r="I10" s="654">
        <v>90</v>
      </c>
      <c r="J10" s="327"/>
      <c r="K10" s="328" t="s">
        <v>1898</v>
      </c>
      <c r="L10" s="325"/>
      <c r="M10" s="656" t="s">
        <v>1898</v>
      </c>
    </row>
    <row r="11" spans="1:16" s="325" customFormat="1" ht="12.6" customHeight="1">
      <c r="A11" s="622"/>
      <c r="B11" s="622"/>
      <c r="C11" s="622"/>
      <c r="D11" s="623"/>
      <c r="E11" s="624"/>
      <c r="F11" s="624"/>
      <c r="G11" s="624"/>
      <c r="H11" s="622"/>
      <c r="I11" s="657"/>
      <c r="J11" s="326"/>
      <c r="K11"/>
      <c r="L11"/>
      <c r="M11"/>
      <c r="N11"/>
      <c r="O11"/>
      <c r="P11"/>
    </row>
    <row r="12" spans="1:16" ht="12.75">
      <c r="A12" s="658"/>
      <c r="B12" s="659" t="s">
        <v>1138</v>
      </c>
      <c r="C12" s="595"/>
      <c r="D12" s="621"/>
      <c r="E12" s="595"/>
      <c r="F12" s="621"/>
      <c r="G12" s="595"/>
      <c r="H12" s="595"/>
      <c r="I12" s="595"/>
      <c r="K12"/>
      <c r="L12"/>
      <c r="M12"/>
      <c r="N12"/>
      <c r="O12"/>
      <c r="P12"/>
    </row>
    <row r="13" spans="1:16" ht="12.75">
      <c r="A13" s="326"/>
      <c r="B13" s="424" t="s">
        <v>1899</v>
      </c>
      <c r="C13" s="660" t="s">
        <v>1900</v>
      </c>
      <c r="D13" s="660"/>
      <c r="K13"/>
      <c r="L13"/>
      <c r="M13"/>
      <c r="N13"/>
      <c r="O13"/>
      <c r="P13"/>
    </row>
    <row r="14" spans="1:16" ht="11.25" customHeight="1">
      <c r="A14" s="326"/>
      <c r="B14" s="424" t="s">
        <v>1901</v>
      </c>
      <c r="C14" s="660" t="s">
        <v>1902</v>
      </c>
      <c r="D14" s="660"/>
      <c r="K14"/>
      <c r="L14"/>
      <c r="M14"/>
      <c r="N14"/>
      <c r="O14"/>
      <c r="P14"/>
    </row>
    <row r="15" spans="1:16" ht="15" customHeight="1">
      <c r="A15" s="326"/>
      <c r="B15" s="424" t="s">
        <v>2443</v>
      </c>
      <c r="C15" s="660" t="s">
        <v>1903</v>
      </c>
      <c r="D15" s="660"/>
      <c r="E15" s="424"/>
      <c r="K15"/>
      <c r="L15"/>
      <c r="M15"/>
      <c r="N15"/>
      <c r="O15"/>
      <c r="P15"/>
    </row>
    <row r="16" spans="1:16" ht="15" customHeight="1">
      <c r="A16" s="326"/>
      <c r="B16" s="424" t="s">
        <v>1904</v>
      </c>
      <c r="C16" s="660" t="s">
        <v>1905</v>
      </c>
      <c r="D16" s="660"/>
      <c r="K16"/>
      <c r="L16"/>
      <c r="M16"/>
      <c r="N16"/>
      <c r="O16"/>
      <c r="P16"/>
    </row>
    <row r="17" spans="1:5" ht="15" customHeight="1">
      <c r="A17" s="326"/>
      <c r="B17" s="500"/>
      <c r="C17" s="500"/>
      <c r="D17" s="500"/>
      <c r="E17" s="500"/>
    </row>
    <row r="18" spans="1:5" ht="14.25" customHeight="1">
      <c r="A18" s="326"/>
      <c r="B18" s="500"/>
      <c r="C18" s="500"/>
      <c r="D18" s="500"/>
      <c r="E18" s="500"/>
    </row>
    <row r="19" spans="1:5">
      <c r="A19" s="326"/>
      <c r="B19" s="500"/>
      <c r="C19" s="500"/>
      <c r="D19" s="500"/>
      <c r="E19" s="500"/>
    </row>
    <row r="20" spans="1:5">
      <c r="B20" s="500"/>
      <c r="C20" s="500"/>
      <c r="D20" s="500"/>
      <c r="E20" s="500"/>
    </row>
    <row r="21" spans="1:5">
      <c r="B21" s="500"/>
      <c r="C21" s="500"/>
      <c r="D21" s="500"/>
      <c r="E21" s="500"/>
    </row>
    <row r="22" spans="1:5">
      <c r="B22" s="500"/>
      <c r="C22" s="500"/>
      <c r="D22" s="500"/>
      <c r="E22" s="500"/>
    </row>
    <row r="23" spans="1:5">
      <c r="B23" s="500"/>
      <c r="C23" s="500"/>
      <c r="D23" s="500"/>
      <c r="E23" s="500"/>
    </row>
    <row r="24" spans="1:5">
      <c r="B24" s="500"/>
      <c r="C24" s="500"/>
      <c r="D24" s="500"/>
      <c r="E24" s="500"/>
    </row>
    <row r="25" spans="1:5">
      <c r="B25" s="500"/>
      <c r="C25" s="500"/>
      <c r="D25" s="500"/>
      <c r="E25" s="500"/>
    </row>
    <row r="26" spans="1:5">
      <c r="B26" s="500"/>
      <c r="C26" s="500"/>
      <c r="D26" s="500"/>
      <c r="E26" s="500"/>
    </row>
    <row r="27" spans="1:5">
      <c r="B27" s="500"/>
      <c r="C27" s="500"/>
      <c r="D27" s="500"/>
      <c r="E27" s="500"/>
    </row>
    <row r="28" spans="1:5">
      <c r="B28" s="500"/>
      <c r="C28" s="500"/>
      <c r="D28" s="500"/>
      <c r="E28" s="500"/>
    </row>
    <row r="29" spans="1:5">
      <c r="B29" s="500"/>
      <c r="C29" s="500"/>
      <c r="D29" s="500"/>
      <c r="E29" s="500"/>
    </row>
    <row r="30" spans="1:5">
      <c r="B30" s="500"/>
      <c r="C30" s="500"/>
      <c r="D30" s="500"/>
      <c r="E30" s="500"/>
    </row>
    <row r="31" spans="1:5">
      <c r="B31" s="500"/>
      <c r="C31" s="500"/>
      <c r="D31" s="500"/>
      <c r="E31" s="500"/>
    </row>
    <row r="32" spans="1:5">
      <c r="B32" s="500"/>
      <c r="C32" s="500"/>
      <c r="D32" s="500"/>
      <c r="E32" s="500"/>
    </row>
    <row r="33" spans="2:5">
      <c r="B33" s="500"/>
      <c r="C33" s="500"/>
      <c r="D33" s="500"/>
      <c r="E33" s="500"/>
    </row>
    <row r="34" spans="2:5">
      <c r="B34" s="500"/>
      <c r="C34" s="500"/>
      <c r="D34" s="500"/>
      <c r="E34" s="500"/>
    </row>
    <row r="35" spans="2:5">
      <c r="B35" s="500"/>
      <c r="C35" s="500"/>
      <c r="D35" s="500"/>
      <c r="E35" s="500"/>
    </row>
    <row r="36" spans="2:5">
      <c r="B36" s="500"/>
      <c r="C36" s="500"/>
      <c r="D36" s="500"/>
      <c r="E36" s="500"/>
    </row>
    <row r="37" spans="2:5">
      <c r="B37" s="500"/>
      <c r="C37" s="500"/>
      <c r="D37" s="500"/>
      <c r="E37" s="500"/>
    </row>
    <row r="38" spans="2:5">
      <c r="B38" s="500"/>
      <c r="C38" s="500"/>
      <c r="D38" s="500"/>
      <c r="E38" s="500"/>
    </row>
    <row r="39" spans="2:5">
      <c r="B39" s="500"/>
      <c r="C39" s="500"/>
      <c r="D39" s="500"/>
      <c r="E39" s="500"/>
    </row>
    <row r="40" spans="2:5">
      <c r="B40" s="500"/>
      <c r="C40" s="500"/>
      <c r="D40" s="500"/>
      <c r="E40" s="500"/>
    </row>
    <row r="41" spans="2:5">
      <c r="B41" s="500"/>
      <c r="C41" s="500"/>
      <c r="D41" s="500"/>
      <c r="E41" s="500"/>
    </row>
    <row r="42" spans="2:5">
      <c r="B42" s="500"/>
      <c r="C42" s="500"/>
      <c r="D42" s="500"/>
      <c r="E42" s="500"/>
    </row>
  </sheetData>
  <mergeCells count="3">
    <mergeCell ref="A1:I1"/>
    <mergeCell ref="A2:I2"/>
    <mergeCell ref="A8:B8"/>
  </mergeCells>
  <conditionalFormatting sqref="C10:I10">
    <cfRule type="cellIs" dxfId="0" priority="1" operator="equal">
      <formula>"No"</formula>
    </cfRule>
  </conditionalFormatting>
  <pageMargins left="0.7" right="0.7" top="0.75" bottom="0.75" header="0.3" footer="0.3"/>
  <pageSetup orientation="portrait" r:id="rId1"/>
</worksheet>
</file>

<file path=xl/worksheets/sheet59.xml><?xml version="1.0" encoding="utf-8"?>
<worksheet xmlns="http://schemas.openxmlformats.org/spreadsheetml/2006/main" xmlns:r="http://schemas.openxmlformats.org/officeDocument/2006/relationships">
  <dimension ref="A1:I183"/>
  <sheetViews>
    <sheetView workbookViewId="0">
      <selection sqref="A1:H1"/>
    </sheetView>
  </sheetViews>
  <sheetFormatPr defaultRowHeight="15"/>
  <cols>
    <col min="1" max="1" width="27.5703125" style="1676" bestFit="1" customWidth="1"/>
    <col min="2" max="2" width="11.140625" style="1676" customWidth="1"/>
    <col min="3" max="3" width="11.85546875" style="1676" customWidth="1"/>
    <col min="4" max="4" width="11.28515625" style="1676" customWidth="1"/>
    <col min="5" max="5" width="13.5703125" style="1676" customWidth="1"/>
    <col min="6" max="6" width="11.28515625" style="1676" customWidth="1"/>
    <col min="7" max="7" width="12.42578125" style="1676" customWidth="1"/>
    <col min="8" max="8" width="11.28515625" style="1676" customWidth="1"/>
    <col min="9" max="9" width="12.42578125" style="1676" customWidth="1"/>
    <col min="10" max="16384" width="9.140625" style="1674"/>
  </cols>
  <sheetData>
    <row r="1" spans="1:9">
      <c r="A1" s="3416" t="s">
        <v>1108</v>
      </c>
      <c r="B1" s="3416"/>
      <c r="C1" s="3416"/>
      <c r="D1" s="3416"/>
      <c r="E1" s="3416"/>
      <c r="F1" s="3416"/>
      <c r="G1" s="3416"/>
      <c r="H1" s="3416"/>
      <c r="I1" s="1673"/>
    </row>
    <row r="2" spans="1:9">
      <c r="A2" s="3417" t="s">
        <v>4156</v>
      </c>
      <c r="B2" s="3417"/>
      <c r="C2" s="3417"/>
      <c r="D2" s="3417"/>
      <c r="E2" s="3417"/>
      <c r="F2" s="3417"/>
      <c r="G2" s="3417"/>
      <c r="H2" s="3417"/>
      <c r="I2" s="1675"/>
    </row>
    <row r="5" spans="1:9">
      <c r="B5" s="3418" t="s">
        <v>4157</v>
      </c>
      <c r="C5" s="3419"/>
      <c r="D5" s="3420"/>
      <c r="E5" s="3421" t="s">
        <v>4158</v>
      </c>
      <c r="F5" s="3422"/>
      <c r="G5" s="3423"/>
    </row>
    <row r="6" spans="1:9">
      <c r="A6" s="3424" t="s">
        <v>313</v>
      </c>
      <c r="B6" s="3414" t="s">
        <v>4159</v>
      </c>
      <c r="C6" s="1677" t="s">
        <v>1275</v>
      </c>
      <c r="D6" s="3414" t="s">
        <v>1276</v>
      </c>
      <c r="E6" s="3415" t="s">
        <v>4159</v>
      </c>
      <c r="F6" s="1678" t="s">
        <v>1275</v>
      </c>
      <c r="G6" s="3415" t="s">
        <v>1276</v>
      </c>
    </row>
    <row r="7" spans="1:9">
      <c r="A7" s="3424"/>
      <c r="B7" s="3414"/>
      <c r="C7" s="1677" t="s">
        <v>4160</v>
      </c>
      <c r="D7" s="3414"/>
      <c r="E7" s="3415"/>
      <c r="F7" s="1678" t="s">
        <v>4160</v>
      </c>
      <c r="G7" s="3415"/>
    </row>
    <row r="8" spans="1:9">
      <c r="A8" s="1679" t="s">
        <v>4161</v>
      </c>
      <c r="B8" s="1680">
        <v>58000</v>
      </c>
      <c r="C8" s="1681">
        <v>1.07</v>
      </c>
      <c r="D8" s="1682">
        <f>SUM(B8*C8)</f>
        <v>62060</v>
      </c>
      <c r="E8" s="1683">
        <v>58000</v>
      </c>
      <c r="F8" s="1684">
        <v>1.17</v>
      </c>
      <c r="G8" s="1685">
        <f>SUM(E8*F8)</f>
        <v>67860</v>
      </c>
    </row>
    <row r="9" spans="1:9">
      <c r="A9" s="1686" t="s">
        <v>4162</v>
      </c>
      <c r="B9" s="3414" t="s">
        <v>4163</v>
      </c>
      <c r="C9" s="3414"/>
      <c r="D9" s="3414"/>
      <c r="E9" s="3415" t="s">
        <v>4164</v>
      </c>
      <c r="F9" s="3415"/>
      <c r="G9" s="3415"/>
    </row>
    <row r="10" spans="1:9">
      <c r="A10" s="1686" t="s">
        <v>192</v>
      </c>
      <c r="B10" s="3414" t="s">
        <v>4165</v>
      </c>
      <c r="C10" s="3414"/>
      <c r="D10" s="3414"/>
      <c r="E10" s="3415" t="s">
        <v>2351</v>
      </c>
      <c r="F10" s="3415"/>
      <c r="G10" s="3415"/>
    </row>
    <row r="12" spans="1:9">
      <c r="A12" s="1687" t="s">
        <v>817</v>
      </c>
    </row>
    <row r="13" spans="1:9">
      <c r="A13" s="1688" t="s">
        <v>4166</v>
      </c>
      <c r="B13" s="1689" t="s">
        <v>487</v>
      </c>
      <c r="C13" s="1690" t="s">
        <v>307</v>
      </c>
      <c r="H13" s="1674"/>
      <c r="I13" s="1674"/>
    </row>
    <row r="14" spans="1:9">
      <c r="A14" s="1691" t="s">
        <v>4167</v>
      </c>
      <c r="B14" s="1692" t="s">
        <v>4168</v>
      </c>
      <c r="C14" s="1693" t="s">
        <v>231</v>
      </c>
      <c r="H14" s="1674"/>
      <c r="I14" s="1674"/>
    </row>
    <row r="15" spans="1:9">
      <c r="A15" s="1691" t="s">
        <v>2734</v>
      </c>
      <c r="B15" s="1689" t="s">
        <v>2735</v>
      </c>
      <c r="C15" s="1693" t="s">
        <v>2736</v>
      </c>
      <c r="H15" s="1674"/>
      <c r="I15" s="1674"/>
    </row>
    <row r="16" spans="1:9">
      <c r="A16" s="1691" t="s">
        <v>2737</v>
      </c>
      <c r="B16" s="1692" t="s">
        <v>2738</v>
      </c>
      <c r="C16" s="1693" t="s">
        <v>307</v>
      </c>
      <c r="H16" s="1674"/>
      <c r="I16" s="1674"/>
    </row>
    <row r="17" spans="1:9">
      <c r="A17" s="1691" t="s">
        <v>4169</v>
      </c>
      <c r="B17" s="1692" t="s">
        <v>348</v>
      </c>
      <c r="C17" s="1693" t="s">
        <v>307</v>
      </c>
      <c r="H17" s="1674"/>
      <c r="I17" s="1674"/>
    </row>
    <row r="18" spans="1:9">
      <c r="A18" s="1691" t="s">
        <v>4170</v>
      </c>
      <c r="B18" s="1692" t="s">
        <v>4171</v>
      </c>
      <c r="C18" s="1693" t="s">
        <v>307</v>
      </c>
      <c r="H18" s="1674"/>
      <c r="I18" s="1674"/>
    </row>
    <row r="19" spans="1:9">
      <c r="A19" s="1694" t="s">
        <v>4172</v>
      </c>
      <c r="B19" s="1692" t="s">
        <v>485</v>
      </c>
      <c r="C19" s="1693" t="s">
        <v>307</v>
      </c>
      <c r="H19" s="1674"/>
      <c r="I19" s="1674"/>
    </row>
    <row r="20" spans="1:9">
      <c r="A20" s="1674"/>
      <c r="B20" s="1674"/>
      <c r="C20" s="1674"/>
      <c r="D20" s="1674"/>
      <c r="E20" s="1674"/>
      <c r="F20" s="1674"/>
      <c r="G20" s="1674"/>
      <c r="H20" s="1674"/>
      <c r="I20" s="1674"/>
    </row>
    <row r="21" spans="1:9">
      <c r="A21" s="1674"/>
      <c r="B21" s="1674"/>
      <c r="C21" s="1674"/>
      <c r="D21" s="1674"/>
      <c r="E21" s="1674"/>
      <c r="F21" s="1674"/>
      <c r="G21" s="1674"/>
      <c r="H21" s="1674"/>
      <c r="I21" s="1674"/>
    </row>
    <row r="22" spans="1:9">
      <c r="A22" s="1674" t="s">
        <v>4173</v>
      </c>
      <c r="B22" s="1674"/>
      <c r="C22" s="1674"/>
      <c r="D22" s="1674"/>
      <c r="E22" s="1674"/>
      <c r="F22" s="1674"/>
      <c r="G22" s="1674"/>
      <c r="H22" s="1674"/>
      <c r="I22" s="1674"/>
    </row>
    <row r="23" spans="1:9">
      <c r="A23" s="1674"/>
      <c r="B23" s="1674"/>
      <c r="C23" s="1674"/>
      <c r="D23" s="1674"/>
      <c r="E23" s="1674"/>
      <c r="F23" s="1674"/>
      <c r="G23" s="1674"/>
      <c r="H23" s="1674"/>
      <c r="I23" s="1674"/>
    </row>
    <row r="24" spans="1:9">
      <c r="A24" s="1674" t="s">
        <v>4184</v>
      </c>
      <c r="B24" s="1674"/>
      <c r="C24" s="1674"/>
      <c r="D24" s="1674"/>
      <c r="E24" s="1674"/>
      <c r="F24" s="1674"/>
      <c r="G24" s="1674"/>
      <c r="H24" s="1674"/>
      <c r="I24" s="1674"/>
    </row>
    <row r="25" spans="1:9">
      <c r="A25" s="1674" t="s">
        <v>4185</v>
      </c>
      <c r="B25" s="1674"/>
      <c r="C25" s="1674"/>
      <c r="D25" s="1674"/>
      <c r="E25" s="1674"/>
      <c r="F25" s="1674"/>
      <c r="G25" s="1674"/>
      <c r="H25" s="1674"/>
      <c r="I25" s="1674"/>
    </row>
    <row r="26" spans="1:9">
      <c r="A26" s="1674"/>
      <c r="B26" s="1674"/>
      <c r="C26" s="1674"/>
      <c r="D26" s="1674"/>
      <c r="E26" s="1674"/>
      <c r="F26" s="1674"/>
      <c r="G26" s="1674"/>
      <c r="H26" s="1674"/>
      <c r="I26" s="1674"/>
    </row>
    <row r="27" spans="1:9">
      <c r="A27" s="1674"/>
      <c r="B27" s="1674"/>
      <c r="C27" s="1674"/>
      <c r="D27" s="1674"/>
      <c r="E27" s="1674"/>
      <c r="F27" s="1674"/>
      <c r="G27" s="1674"/>
      <c r="H27" s="1674"/>
      <c r="I27" s="1674"/>
    </row>
    <row r="28" spans="1:9">
      <c r="A28" s="1674"/>
      <c r="B28" s="1674"/>
      <c r="C28" s="1674"/>
      <c r="D28" s="1674"/>
      <c r="E28" s="1674"/>
      <c r="F28" s="1674"/>
      <c r="G28" s="1674"/>
      <c r="H28" s="1674"/>
      <c r="I28" s="1674"/>
    </row>
    <row r="29" spans="1:9">
      <c r="A29" s="1674"/>
      <c r="B29" s="1674"/>
      <c r="C29" s="1674"/>
      <c r="D29" s="1674"/>
      <c r="E29" s="1674"/>
      <c r="F29" s="1674"/>
      <c r="G29" s="1674"/>
      <c r="H29" s="1674"/>
      <c r="I29" s="1674"/>
    </row>
    <row r="30" spans="1:9">
      <c r="A30" s="1674"/>
      <c r="B30" s="1674"/>
      <c r="C30" s="1674"/>
      <c r="D30" s="1674"/>
      <c r="E30" s="1674"/>
      <c r="F30" s="1674"/>
      <c r="G30" s="1674"/>
      <c r="H30" s="1674"/>
      <c r="I30" s="1674"/>
    </row>
    <row r="31" spans="1:9">
      <c r="A31" s="1674"/>
      <c r="B31" s="1674"/>
      <c r="C31" s="1674"/>
      <c r="D31" s="1674"/>
      <c r="E31" s="1674"/>
      <c r="F31" s="1674"/>
      <c r="G31" s="1674"/>
      <c r="H31" s="1674"/>
      <c r="I31" s="1674"/>
    </row>
    <row r="32" spans="1:9">
      <c r="A32" s="1674"/>
      <c r="B32" s="1674"/>
      <c r="C32" s="1674"/>
      <c r="D32" s="1674"/>
      <c r="E32" s="1674"/>
      <c r="F32" s="1674"/>
      <c r="G32" s="1674"/>
      <c r="H32" s="1674"/>
      <c r="I32" s="1674"/>
    </row>
    <row r="33" spans="1:9">
      <c r="A33" s="1674"/>
      <c r="B33" s="1674"/>
      <c r="C33" s="1674"/>
      <c r="D33" s="1674"/>
      <c r="E33" s="1674"/>
      <c r="F33" s="1674"/>
      <c r="G33" s="1674"/>
      <c r="H33" s="1674"/>
      <c r="I33" s="1674"/>
    </row>
    <row r="34" spans="1:9">
      <c r="A34" s="1674"/>
      <c r="B34" s="1674"/>
      <c r="C34" s="1674"/>
      <c r="D34" s="1674"/>
      <c r="E34" s="1674"/>
      <c r="F34" s="1674"/>
      <c r="G34" s="1674"/>
      <c r="H34" s="1674"/>
      <c r="I34" s="1674"/>
    </row>
    <row r="35" spans="1:9">
      <c r="A35" s="1674"/>
      <c r="B35" s="1674"/>
      <c r="C35" s="1674"/>
      <c r="D35" s="1674"/>
      <c r="E35" s="1674"/>
      <c r="F35" s="1674"/>
      <c r="G35" s="1674"/>
      <c r="H35" s="1674"/>
      <c r="I35" s="1674"/>
    </row>
    <row r="36" spans="1:9">
      <c r="A36" s="1674"/>
      <c r="B36" s="1674"/>
      <c r="C36" s="1674"/>
      <c r="D36" s="1674"/>
      <c r="E36" s="1674"/>
      <c r="F36" s="1674"/>
      <c r="G36" s="1674"/>
      <c r="H36" s="1674"/>
      <c r="I36" s="1674"/>
    </row>
    <row r="37" spans="1:9">
      <c r="A37" s="1674"/>
      <c r="B37" s="1674"/>
      <c r="C37" s="1674"/>
      <c r="D37" s="1674"/>
      <c r="E37" s="1674"/>
      <c r="F37" s="1674"/>
      <c r="G37" s="1674"/>
      <c r="H37" s="1674"/>
      <c r="I37" s="1674"/>
    </row>
    <row r="38" spans="1:9">
      <c r="A38" s="1674"/>
      <c r="B38" s="1674"/>
      <c r="C38" s="1674"/>
      <c r="D38" s="1674"/>
      <c r="E38" s="1674"/>
      <c r="F38" s="1674"/>
      <c r="G38" s="1674"/>
      <c r="H38" s="1674"/>
      <c r="I38" s="1674"/>
    </row>
    <row r="39" spans="1:9">
      <c r="A39" s="1674"/>
      <c r="B39" s="1674"/>
      <c r="C39" s="1674"/>
      <c r="D39" s="1674"/>
      <c r="E39" s="1674"/>
      <c r="F39" s="1674"/>
      <c r="G39" s="1674"/>
      <c r="H39" s="1674"/>
      <c r="I39" s="1674"/>
    </row>
    <row r="40" spans="1:9">
      <c r="A40" s="1674"/>
      <c r="B40" s="1674"/>
      <c r="C40" s="1674"/>
      <c r="D40" s="1674"/>
      <c r="E40" s="1674"/>
      <c r="F40" s="1674"/>
      <c r="G40" s="1674"/>
      <c r="H40" s="1674"/>
      <c r="I40" s="1674"/>
    </row>
    <row r="41" spans="1:9">
      <c r="A41" s="1674"/>
      <c r="B41" s="1674"/>
      <c r="C41" s="1674"/>
      <c r="D41" s="1674"/>
      <c r="E41" s="1674"/>
      <c r="F41" s="1674"/>
      <c r="G41" s="1674"/>
      <c r="H41" s="1674"/>
      <c r="I41" s="1674"/>
    </row>
    <row r="42" spans="1:9">
      <c r="A42" s="1674"/>
      <c r="B42" s="1674"/>
      <c r="C42" s="1674"/>
      <c r="D42" s="1674"/>
      <c r="E42" s="1674"/>
      <c r="F42" s="1674"/>
      <c r="G42" s="1674"/>
      <c r="H42" s="1674"/>
      <c r="I42" s="1674"/>
    </row>
    <row r="43" spans="1:9">
      <c r="A43" s="1674"/>
      <c r="B43" s="1674"/>
      <c r="C43" s="1674"/>
      <c r="D43" s="1674"/>
      <c r="E43" s="1674"/>
      <c r="F43" s="1674"/>
      <c r="G43" s="1674"/>
      <c r="H43" s="1674"/>
      <c r="I43" s="1674"/>
    </row>
    <row r="44" spans="1:9">
      <c r="A44" s="1674"/>
      <c r="B44" s="1674"/>
      <c r="C44" s="1674"/>
      <c r="D44" s="1674"/>
      <c r="E44" s="1674"/>
      <c r="F44" s="1674"/>
      <c r="G44" s="1674"/>
      <c r="H44" s="1674"/>
      <c r="I44" s="1674"/>
    </row>
    <row r="45" spans="1:9">
      <c r="A45" s="1674"/>
      <c r="B45" s="1674"/>
      <c r="C45" s="1674"/>
      <c r="D45" s="1674"/>
      <c r="E45" s="1674"/>
      <c r="F45" s="1674"/>
      <c r="G45" s="1674"/>
      <c r="H45" s="1674"/>
      <c r="I45" s="1674"/>
    </row>
    <row r="46" spans="1:9">
      <c r="A46" s="1674"/>
      <c r="B46" s="1674"/>
      <c r="C46" s="1674"/>
      <c r="D46" s="1674"/>
      <c r="E46" s="1674"/>
      <c r="F46" s="1674"/>
      <c r="G46" s="1674"/>
      <c r="H46" s="1674"/>
      <c r="I46" s="1674"/>
    </row>
    <row r="47" spans="1:9">
      <c r="A47" s="1674"/>
      <c r="B47" s="1674"/>
      <c r="C47" s="1674"/>
      <c r="D47" s="1674"/>
      <c r="E47" s="1674"/>
      <c r="F47" s="1674"/>
      <c r="G47" s="1674"/>
      <c r="H47" s="1674"/>
      <c r="I47" s="1674"/>
    </row>
    <row r="48" spans="1:9">
      <c r="A48" s="1674"/>
      <c r="B48" s="1674"/>
      <c r="C48" s="1674"/>
      <c r="D48" s="1674"/>
      <c r="E48" s="1674"/>
      <c r="F48" s="1674"/>
      <c r="G48" s="1674"/>
      <c r="H48" s="1674"/>
      <c r="I48" s="1674"/>
    </row>
    <row r="49" spans="1:9">
      <c r="A49" s="1674"/>
      <c r="B49" s="1674"/>
      <c r="C49" s="1674"/>
      <c r="D49" s="1674"/>
      <c r="E49" s="1674"/>
      <c r="F49" s="1674"/>
      <c r="G49" s="1674"/>
      <c r="H49" s="1674"/>
      <c r="I49" s="1674"/>
    </row>
    <row r="50" spans="1:9">
      <c r="A50" s="1674"/>
      <c r="B50" s="1674"/>
      <c r="C50" s="1674"/>
      <c r="D50" s="1674"/>
      <c r="E50" s="1674"/>
      <c r="F50" s="1674"/>
      <c r="G50" s="1674"/>
      <c r="H50" s="1674"/>
      <c r="I50" s="1674"/>
    </row>
    <row r="51" spans="1:9">
      <c r="A51" s="1674"/>
      <c r="B51" s="1674"/>
      <c r="C51" s="1674"/>
      <c r="D51" s="1674"/>
      <c r="E51" s="1674"/>
      <c r="F51" s="1674"/>
      <c r="G51" s="1674"/>
      <c r="H51" s="1674"/>
      <c r="I51" s="1674"/>
    </row>
    <row r="52" spans="1:9">
      <c r="A52" s="1674"/>
      <c r="B52" s="1674"/>
      <c r="C52" s="1674"/>
      <c r="D52" s="1674"/>
      <c r="E52" s="1674"/>
      <c r="F52" s="1674"/>
      <c r="G52" s="1674"/>
      <c r="H52" s="1674"/>
      <c r="I52" s="1674"/>
    </row>
    <row r="53" spans="1:9">
      <c r="A53" s="1674"/>
      <c r="B53" s="1674"/>
      <c r="C53" s="1674"/>
      <c r="D53" s="1674"/>
      <c r="E53" s="1674"/>
      <c r="F53" s="1674"/>
      <c r="G53" s="1674"/>
      <c r="H53" s="1674"/>
      <c r="I53" s="1674"/>
    </row>
    <row r="54" spans="1:9">
      <c r="A54" s="1674"/>
      <c r="B54" s="1674"/>
      <c r="C54" s="1674"/>
      <c r="D54" s="1674"/>
      <c r="E54" s="1674"/>
      <c r="F54" s="1674"/>
      <c r="G54" s="1674"/>
      <c r="H54" s="1674"/>
      <c r="I54" s="1674"/>
    </row>
    <row r="55" spans="1:9">
      <c r="A55" s="1674"/>
      <c r="B55" s="1674"/>
      <c r="C55" s="1674"/>
      <c r="D55" s="1674"/>
      <c r="E55" s="1674"/>
      <c r="F55" s="1674"/>
      <c r="G55" s="1674"/>
      <c r="H55" s="1674"/>
      <c r="I55" s="1674"/>
    </row>
    <row r="56" spans="1:9">
      <c r="A56" s="1674"/>
      <c r="B56" s="1674"/>
      <c r="C56" s="1674"/>
      <c r="D56" s="1674"/>
      <c r="E56" s="1674"/>
      <c r="F56" s="1674"/>
      <c r="G56" s="1674"/>
      <c r="H56" s="1674"/>
      <c r="I56" s="1674"/>
    </row>
    <row r="57" spans="1:9">
      <c r="A57" s="1674"/>
      <c r="B57" s="1674"/>
      <c r="C57" s="1674"/>
      <c r="D57" s="1674"/>
      <c r="E57" s="1674"/>
      <c r="F57" s="1674"/>
      <c r="G57" s="1674"/>
      <c r="H57" s="1674"/>
      <c r="I57" s="1674"/>
    </row>
    <row r="58" spans="1:9">
      <c r="A58" s="1674"/>
      <c r="B58" s="1674"/>
      <c r="C58" s="1674"/>
      <c r="D58" s="1674"/>
      <c r="E58" s="1674"/>
      <c r="F58" s="1674"/>
      <c r="G58" s="1674"/>
      <c r="H58" s="1674"/>
      <c r="I58" s="1674"/>
    </row>
    <row r="59" spans="1:9">
      <c r="A59" s="1674"/>
      <c r="B59" s="1674"/>
      <c r="C59" s="1674"/>
      <c r="D59" s="1674"/>
      <c r="E59" s="1674"/>
      <c r="F59" s="1674"/>
      <c r="G59" s="1674"/>
      <c r="H59" s="1674"/>
      <c r="I59" s="1674"/>
    </row>
    <row r="60" spans="1:9">
      <c r="A60" s="1674"/>
      <c r="B60" s="1674"/>
      <c r="C60" s="1674"/>
      <c r="D60" s="1674"/>
      <c r="E60" s="1674"/>
      <c r="F60" s="1674"/>
      <c r="G60" s="1674"/>
      <c r="H60" s="1674"/>
      <c r="I60" s="1674"/>
    </row>
    <row r="61" spans="1:9">
      <c r="A61" s="1674"/>
      <c r="B61" s="1674"/>
      <c r="C61" s="1674"/>
      <c r="D61" s="1674"/>
      <c r="E61" s="1674"/>
      <c r="F61" s="1674"/>
      <c r="G61" s="1674"/>
      <c r="H61" s="1674"/>
      <c r="I61" s="1674"/>
    </row>
    <row r="62" spans="1:9">
      <c r="A62" s="1674"/>
      <c r="B62" s="1674"/>
      <c r="C62" s="1674"/>
      <c r="D62" s="1674"/>
      <c r="E62" s="1674"/>
      <c r="F62" s="1674"/>
      <c r="G62" s="1674"/>
      <c r="H62" s="1674"/>
      <c r="I62" s="1674"/>
    </row>
    <row r="63" spans="1:9">
      <c r="A63" s="1674"/>
      <c r="B63" s="1674"/>
      <c r="C63" s="1674"/>
      <c r="D63" s="1674"/>
      <c r="E63" s="1674"/>
      <c r="F63" s="1674"/>
      <c r="G63" s="1674"/>
      <c r="H63" s="1674"/>
      <c r="I63" s="1674"/>
    </row>
    <row r="64" spans="1:9">
      <c r="A64" s="1674"/>
      <c r="B64" s="1674"/>
      <c r="C64" s="1674"/>
      <c r="D64" s="1674"/>
      <c r="E64" s="1674"/>
      <c r="F64" s="1674"/>
      <c r="G64" s="1674"/>
      <c r="H64" s="1674"/>
      <c r="I64" s="1674"/>
    </row>
    <row r="65" spans="1:9">
      <c r="A65" s="1674"/>
      <c r="B65" s="1674"/>
      <c r="C65" s="1674"/>
      <c r="D65" s="1674"/>
      <c r="E65" s="1674"/>
      <c r="F65" s="1674"/>
      <c r="G65" s="1674"/>
      <c r="H65" s="1674"/>
      <c r="I65" s="1674"/>
    </row>
    <row r="66" spans="1:9">
      <c r="A66" s="1674"/>
      <c r="B66" s="1674"/>
      <c r="C66" s="1674"/>
      <c r="D66" s="1674"/>
      <c r="E66" s="1674"/>
      <c r="F66" s="1674"/>
      <c r="G66" s="1674"/>
      <c r="H66" s="1674"/>
      <c r="I66" s="1674"/>
    </row>
    <row r="67" spans="1:9">
      <c r="A67" s="1674"/>
      <c r="B67" s="1674"/>
      <c r="C67" s="1674"/>
      <c r="D67" s="1674"/>
      <c r="E67" s="1674"/>
      <c r="F67" s="1674"/>
      <c r="G67" s="1674"/>
      <c r="H67" s="1674"/>
      <c r="I67" s="1674"/>
    </row>
    <row r="68" spans="1:9">
      <c r="A68" s="1674"/>
      <c r="B68" s="1674"/>
      <c r="C68" s="1674"/>
      <c r="D68" s="1674"/>
      <c r="E68" s="1674"/>
      <c r="F68" s="1674"/>
      <c r="G68" s="1674"/>
      <c r="H68" s="1674"/>
      <c r="I68" s="1674"/>
    </row>
    <row r="69" spans="1:9">
      <c r="A69" s="1674"/>
      <c r="B69" s="1674"/>
      <c r="C69" s="1674"/>
      <c r="D69" s="1674"/>
      <c r="E69" s="1674"/>
      <c r="F69" s="1674"/>
      <c r="G69" s="1674"/>
      <c r="H69" s="1674"/>
      <c r="I69" s="1674"/>
    </row>
    <row r="70" spans="1:9">
      <c r="A70" s="1674"/>
      <c r="B70" s="1674"/>
      <c r="C70" s="1674"/>
      <c r="D70" s="1674"/>
      <c r="E70" s="1674"/>
      <c r="F70" s="1674"/>
      <c r="G70" s="1674"/>
      <c r="H70" s="1674"/>
      <c r="I70" s="1674"/>
    </row>
    <row r="71" spans="1:9">
      <c r="A71" s="1674"/>
      <c r="B71" s="1674"/>
      <c r="C71" s="1674"/>
      <c r="D71" s="1674"/>
      <c r="E71" s="1674"/>
      <c r="F71" s="1674"/>
      <c r="G71" s="1674"/>
      <c r="H71" s="1674"/>
      <c r="I71" s="1674"/>
    </row>
    <row r="72" spans="1:9">
      <c r="A72" s="1674"/>
      <c r="B72" s="1674"/>
      <c r="C72" s="1674"/>
      <c r="D72" s="1674"/>
      <c r="E72" s="1674"/>
      <c r="F72" s="1674"/>
      <c r="G72" s="1674"/>
      <c r="H72" s="1674"/>
      <c r="I72" s="1674"/>
    </row>
    <row r="73" spans="1:9">
      <c r="A73" s="1674"/>
      <c r="B73" s="1674"/>
      <c r="C73" s="1674"/>
      <c r="D73" s="1674"/>
      <c r="E73" s="1674"/>
      <c r="F73" s="1674"/>
      <c r="G73" s="1674"/>
      <c r="H73" s="1674"/>
      <c r="I73" s="1674"/>
    </row>
    <row r="74" spans="1:9">
      <c r="A74" s="1674"/>
      <c r="B74" s="1674"/>
      <c r="C74" s="1674"/>
      <c r="D74" s="1674"/>
      <c r="E74" s="1674"/>
      <c r="F74" s="1674"/>
      <c r="G74" s="1674"/>
      <c r="H74" s="1674"/>
      <c r="I74" s="1674"/>
    </row>
    <row r="75" spans="1:9">
      <c r="A75" s="1674"/>
      <c r="B75" s="1674"/>
      <c r="C75" s="1674"/>
      <c r="D75" s="1674"/>
      <c r="E75" s="1674"/>
      <c r="F75" s="1674"/>
      <c r="G75" s="1674"/>
      <c r="H75" s="1674"/>
      <c r="I75" s="1674"/>
    </row>
    <row r="76" spans="1:9">
      <c r="A76" s="1674"/>
      <c r="B76" s="1674"/>
      <c r="C76" s="1674"/>
      <c r="D76" s="1674"/>
      <c r="E76" s="1674"/>
      <c r="F76" s="1674"/>
      <c r="G76" s="1674"/>
      <c r="H76" s="1674"/>
      <c r="I76" s="1674"/>
    </row>
    <row r="77" spans="1:9">
      <c r="A77" s="1674"/>
      <c r="B77" s="1674"/>
      <c r="C77" s="1674"/>
      <c r="D77" s="1674"/>
      <c r="E77" s="1674"/>
      <c r="F77" s="1674"/>
      <c r="G77" s="1674"/>
      <c r="H77" s="1674"/>
      <c r="I77" s="1674"/>
    </row>
    <row r="78" spans="1:9">
      <c r="A78" s="1674"/>
      <c r="B78" s="1674"/>
      <c r="C78" s="1674"/>
      <c r="D78" s="1674"/>
      <c r="E78" s="1674"/>
      <c r="F78" s="1674"/>
      <c r="G78" s="1674"/>
      <c r="H78" s="1674"/>
      <c r="I78" s="1674"/>
    </row>
    <row r="79" spans="1:9">
      <c r="A79" s="1674"/>
      <c r="B79" s="1674"/>
      <c r="C79" s="1674"/>
      <c r="D79" s="1674"/>
      <c r="E79" s="1674"/>
      <c r="F79" s="1674"/>
      <c r="G79" s="1674"/>
      <c r="H79" s="1674"/>
      <c r="I79" s="1674"/>
    </row>
    <row r="80" spans="1:9">
      <c r="A80" s="1674"/>
      <c r="B80" s="1674"/>
      <c r="C80" s="1674"/>
      <c r="D80" s="1674"/>
      <c r="E80" s="1674"/>
      <c r="F80" s="1674"/>
      <c r="G80" s="1674"/>
      <c r="H80" s="1674"/>
      <c r="I80" s="1674"/>
    </row>
    <row r="81" spans="1:9">
      <c r="A81" s="1674"/>
      <c r="B81" s="1674"/>
      <c r="C81" s="1674"/>
      <c r="D81" s="1674"/>
      <c r="E81" s="1674"/>
      <c r="F81" s="1674"/>
      <c r="G81" s="1674"/>
      <c r="H81" s="1674"/>
      <c r="I81" s="1674"/>
    </row>
    <row r="82" spans="1:9">
      <c r="A82" s="1674"/>
      <c r="B82" s="1674"/>
      <c r="C82" s="1674"/>
      <c r="D82" s="1674"/>
      <c r="E82" s="1674"/>
      <c r="F82" s="1674"/>
      <c r="G82" s="1674"/>
      <c r="H82" s="1674"/>
      <c r="I82" s="1674"/>
    </row>
    <row r="83" spans="1:9">
      <c r="A83" s="1674"/>
      <c r="B83" s="1674"/>
      <c r="C83" s="1674"/>
      <c r="D83" s="1674"/>
      <c r="E83" s="1674"/>
      <c r="F83" s="1674"/>
      <c r="G83" s="1674"/>
      <c r="H83" s="1674"/>
      <c r="I83" s="1674"/>
    </row>
    <row r="84" spans="1:9">
      <c r="A84" s="1674"/>
      <c r="B84" s="1674"/>
      <c r="C84" s="1674"/>
      <c r="D84" s="1674"/>
      <c r="E84" s="1674"/>
      <c r="F84" s="1674"/>
      <c r="G84" s="1674"/>
      <c r="H84" s="1674"/>
      <c r="I84" s="1674"/>
    </row>
    <row r="85" spans="1:9">
      <c r="A85" s="1674"/>
      <c r="B85" s="1674"/>
      <c r="C85" s="1674"/>
      <c r="D85" s="1674"/>
      <c r="E85" s="1674"/>
      <c r="F85" s="1674"/>
      <c r="G85" s="1674"/>
      <c r="H85" s="1674"/>
      <c r="I85" s="1674"/>
    </row>
    <row r="86" spans="1:9">
      <c r="A86" s="1674"/>
      <c r="B86" s="1674"/>
      <c r="C86" s="1674"/>
      <c r="D86" s="1674"/>
      <c r="E86" s="1674"/>
      <c r="F86" s="1674"/>
      <c r="G86" s="1674"/>
      <c r="H86" s="1674"/>
      <c r="I86" s="1674"/>
    </row>
    <row r="87" spans="1:9">
      <c r="A87" s="1674"/>
      <c r="B87" s="1674"/>
      <c r="C87" s="1674"/>
      <c r="D87" s="1674"/>
      <c r="E87" s="1674"/>
      <c r="F87" s="1674"/>
      <c r="G87" s="1674"/>
      <c r="H87" s="1674"/>
      <c r="I87" s="1674"/>
    </row>
    <row r="88" spans="1:9">
      <c r="A88" s="1674"/>
      <c r="B88" s="1674"/>
      <c r="C88" s="1674"/>
      <c r="D88" s="1674"/>
      <c r="E88" s="1674"/>
      <c r="F88" s="1674"/>
      <c r="G88" s="1674"/>
      <c r="H88" s="1674"/>
      <c r="I88" s="1674"/>
    </row>
    <row r="89" spans="1:9">
      <c r="A89" s="1674"/>
      <c r="B89" s="1674"/>
      <c r="C89" s="1674"/>
      <c r="D89" s="1674"/>
      <c r="E89" s="1674"/>
      <c r="F89" s="1674"/>
      <c r="G89" s="1674"/>
      <c r="H89" s="1674"/>
      <c r="I89" s="1674"/>
    </row>
    <row r="90" spans="1:9">
      <c r="A90" s="1674"/>
      <c r="B90" s="1674"/>
      <c r="C90" s="1674"/>
      <c r="D90" s="1674"/>
      <c r="E90" s="1674"/>
      <c r="F90" s="1674"/>
      <c r="G90" s="1674"/>
      <c r="H90" s="1674"/>
      <c r="I90" s="1674"/>
    </row>
    <row r="91" spans="1:9">
      <c r="A91" s="1674"/>
      <c r="B91" s="1674"/>
      <c r="C91" s="1674"/>
      <c r="D91" s="1674"/>
      <c r="E91" s="1674"/>
      <c r="F91" s="1674"/>
      <c r="G91" s="1674"/>
      <c r="H91" s="1674"/>
      <c r="I91" s="1674"/>
    </row>
    <row r="92" spans="1:9">
      <c r="A92" s="1674"/>
      <c r="B92" s="1674"/>
      <c r="C92" s="1674"/>
      <c r="D92" s="1674"/>
      <c r="E92" s="1674"/>
      <c r="F92" s="1674"/>
      <c r="G92" s="1674"/>
      <c r="H92" s="1674"/>
      <c r="I92" s="1674"/>
    </row>
    <row r="93" spans="1:9">
      <c r="A93" s="1674"/>
      <c r="B93" s="1674"/>
      <c r="C93" s="1674"/>
      <c r="D93" s="1674"/>
      <c r="E93" s="1674"/>
      <c r="F93" s="1674"/>
      <c r="G93" s="1674"/>
      <c r="H93" s="1674"/>
      <c r="I93" s="1674"/>
    </row>
    <row r="94" spans="1:9">
      <c r="A94" s="1674"/>
      <c r="B94" s="1674"/>
      <c r="C94" s="1674"/>
      <c r="D94" s="1674"/>
      <c r="E94" s="1674"/>
      <c r="F94" s="1674"/>
      <c r="G94" s="1674"/>
      <c r="H94" s="1674"/>
      <c r="I94" s="1674"/>
    </row>
    <row r="95" spans="1:9">
      <c r="A95" s="1674"/>
      <c r="B95" s="1674"/>
      <c r="C95" s="1674"/>
      <c r="D95" s="1674"/>
      <c r="E95" s="1674"/>
      <c r="F95" s="1674"/>
      <c r="G95" s="1674"/>
      <c r="H95" s="1674"/>
      <c r="I95" s="1674"/>
    </row>
    <row r="96" spans="1:9">
      <c r="A96" s="1674"/>
      <c r="B96" s="1674"/>
      <c r="C96" s="1674"/>
      <c r="D96" s="1674"/>
      <c r="E96" s="1674"/>
      <c r="F96" s="1674"/>
      <c r="G96" s="1674"/>
      <c r="H96" s="1674"/>
      <c r="I96" s="1674"/>
    </row>
    <row r="97" spans="1:9">
      <c r="A97" s="1674"/>
      <c r="B97" s="1674"/>
      <c r="C97" s="1674"/>
      <c r="D97" s="1674"/>
      <c r="E97" s="1674"/>
      <c r="F97" s="1674"/>
      <c r="G97" s="1674"/>
      <c r="H97" s="1674"/>
      <c r="I97" s="1674"/>
    </row>
    <row r="98" spans="1:9">
      <c r="A98" s="1674"/>
      <c r="B98" s="1674"/>
      <c r="C98" s="1674"/>
      <c r="D98" s="1674"/>
      <c r="E98" s="1674"/>
      <c r="F98" s="1674"/>
      <c r="G98" s="1674"/>
      <c r="H98" s="1674"/>
      <c r="I98" s="1674"/>
    </row>
    <row r="99" spans="1:9">
      <c r="A99" s="1674"/>
      <c r="B99" s="1674"/>
      <c r="C99" s="1674"/>
      <c r="D99" s="1674"/>
      <c r="E99" s="1674"/>
      <c r="F99" s="1674"/>
      <c r="G99" s="1674"/>
      <c r="H99" s="1674"/>
      <c r="I99" s="1674"/>
    </row>
    <row r="100" spans="1:9">
      <c r="A100" s="1674"/>
      <c r="B100" s="1674"/>
      <c r="C100" s="1674"/>
      <c r="D100" s="1674"/>
      <c r="E100" s="1674"/>
      <c r="F100" s="1674"/>
      <c r="G100" s="1674"/>
      <c r="H100" s="1674"/>
      <c r="I100" s="1674"/>
    </row>
    <row r="101" spans="1:9">
      <c r="A101" s="1674"/>
      <c r="B101" s="1674"/>
      <c r="C101" s="1674"/>
      <c r="D101" s="1674"/>
      <c r="E101" s="1674"/>
      <c r="F101" s="1674"/>
      <c r="G101" s="1674"/>
      <c r="H101" s="1674"/>
      <c r="I101" s="1674"/>
    </row>
    <row r="102" spans="1:9">
      <c r="A102" s="1674"/>
      <c r="B102" s="1674"/>
      <c r="C102" s="1674"/>
      <c r="D102" s="1674"/>
      <c r="E102" s="1674"/>
      <c r="F102" s="1674"/>
      <c r="G102" s="1674"/>
      <c r="H102" s="1674"/>
      <c r="I102" s="1674"/>
    </row>
    <row r="103" spans="1:9">
      <c r="A103" s="1674"/>
      <c r="B103" s="1674"/>
      <c r="C103" s="1674"/>
      <c r="D103" s="1674"/>
      <c r="E103" s="1674"/>
      <c r="F103" s="1674"/>
      <c r="G103" s="1674"/>
      <c r="H103" s="1674"/>
      <c r="I103" s="1674"/>
    </row>
    <row r="104" spans="1:9">
      <c r="A104" s="1674"/>
      <c r="B104" s="1674"/>
      <c r="C104" s="1674"/>
      <c r="D104" s="1674"/>
      <c r="E104" s="1674"/>
      <c r="F104" s="1674"/>
      <c r="G104" s="1674"/>
      <c r="H104" s="1674"/>
      <c r="I104" s="1674"/>
    </row>
    <row r="105" spans="1:9">
      <c r="A105" s="1674"/>
      <c r="B105" s="1674"/>
      <c r="C105" s="1674"/>
      <c r="D105" s="1674"/>
      <c r="E105" s="1674"/>
      <c r="F105" s="1674"/>
      <c r="G105" s="1674"/>
      <c r="H105" s="1674"/>
      <c r="I105" s="1674"/>
    </row>
    <row r="106" spans="1:9">
      <c r="A106" s="1674"/>
      <c r="B106" s="1674"/>
      <c r="C106" s="1674"/>
      <c r="D106" s="1674"/>
      <c r="E106" s="1674"/>
      <c r="F106" s="1674"/>
      <c r="G106" s="1674"/>
      <c r="H106" s="1674"/>
      <c r="I106" s="1674"/>
    </row>
    <row r="107" spans="1:9">
      <c r="A107" s="1674"/>
      <c r="B107" s="1674"/>
      <c r="C107" s="1674"/>
      <c r="D107" s="1674"/>
      <c r="E107" s="1674"/>
      <c r="F107" s="1674"/>
      <c r="G107" s="1674"/>
      <c r="H107" s="1674"/>
      <c r="I107" s="1674"/>
    </row>
    <row r="108" spans="1:9">
      <c r="A108" s="1674"/>
      <c r="B108" s="1674"/>
      <c r="C108" s="1674"/>
      <c r="D108" s="1674"/>
      <c r="E108" s="1674"/>
      <c r="F108" s="1674"/>
      <c r="G108" s="1674"/>
      <c r="H108" s="1674"/>
      <c r="I108" s="1674"/>
    </row>
    <row r="109" spans="1:9">
      <c r="A109" s="1674"/>
      <c r="B109" s="1674"/>
      <c r="C109" s="1674"/>
      <c r="D109" s="1674"/>
      <c r="E109" s="1674"/>
      <c r="F109" s="1674"/>
      <c r="G109" s="1674"/>
      <c r="H109" s="1674"/>
      <c r="I109" s="1674"/>
    </row>
    <row r="110" spans="1:9">
      <c r="A110" s="1674"/>
      <c r="B110" s="1674"/>
      <c r="C110" s="1674"/>
      <c r="D110" s="1674"/>
      <c r="E110" s="1674"/>
      <c r="F110" s="1674"/>
      <c r="G110" s="1674"/>
      <c r="H110" s="1674"/>
      <c r="I110" s="1674"/>
    </row>
    <row r="111" spans="1:9">
      <c r="A111" s="1674"/>
      <c r="B111" s="1674"/>
      <c r="C111" s="1674"/>
      <c r="D111" s="1674"/>
      <c r="E111" s="1674"/>
      <c r="F111" s="1674"/>
      <c r="G111" s="1674"/>
      <c r="H111" s="1674"/>
      <c r="I111" s="1674"/>
    </row>
    <row r="112" spans="1:9">
      <c r="A112" s="1674"/>
      <c r="B112" s="1674"/>
      <c r="C112" s="1674"/>
      <c r="D112" s="1674"/>
      <c r="E112" s="1674"/>
      <c r="F112" s="1674"/>
      <c r="G112" s="1674"/>
      <c r="H112" s="1674"/>
      <c r="I112" s="1674"/>
    </row>
    <row r="113" spans="1:9">
      <c r="A113" s="1674"/>
      <c r="B113" s="1674"/>
      <c r="C113" s="1674"/>
      <c r="D113" s="1674"/>
      <c r="E113" s="1674"/>
      <c r="F113" s="1674"/>
      <c r="G113" s="1674"/>
      <c r="H113" s="1674"/>
      <c r="I113" s="1674"/>
    </row>
    <row r="114" spans="1:9">
      <c r="A114" s="1674"/>
      <c r="B114" s="1674"/>
      <c r="C114" s="1674"/>
      <c r="D114" s="1674"/>
      <c r="E114" s="1674"/>
      <c r="F114" s="1674"/>
      <c r="G114" s="1674"/>
      <c r="H114" s="1674"/>
      <c r="I114" s="1674"/>
    </row>
    <row r="115" spans="1:9">
      <c r="A115" s="1674"/>
      <c r="B115" s="1674"/>
      <c r="C115" s="1674"/>
      <c r="D115" s="1674"/>
      <c r="E115" s="1674"/>
      <c r="F115" s="1674"/>
      <c r="G115" s="1674"/>
      <c r="H115" s="1674"/>
      <c r="I115" s="1674"/>
    </row>
    <row r="116" spans="1:9">
      <c r="A116" s="1674"/>
      <c r="B116" s="1674"/>
      <c r="C116" s="1674"/>
      <c r="D116" s="1674"/>
      <c r="E116" s="1674"/>
      <c r="F116" s="1674"/>
      <c r="G116" s="1674"/>
      <c r="H116" s="1674"/>
      <c r="I116" s="1674"/>
    </row>
    <row r="117" spans="1:9">
      <c r="A117" s="1674"/>
      <c r="B117" s="1674"/>
      <c r="C117" s="1674"/>
      <c r="D117" s="1674"/>
      <c r="E117" s="1674"/>
      <c r="F117" s="1674"/>
      <c r="G117" s="1674"/>
      <c r="H117" s="1674"/>
      <c r="I117" s="1674"/>
    </row>
    <row r="118" spans="1:9">
      <c r="A118" s="1674"/>
      <c r="B118" s="1674"/>
      <c r="C118" s="1674"/>
      <c r="D118" s="1674"/>
      <c r="E118" s="1674"/>
      <c r="F118" s="1674"/>
      <c r="G118" s="1674"/>
      <c r="H118" s="1674"/>
      <c r="I118" s="1674"/>
    </row>
    <row r="119" spans="1:9">
      <c r="A119" s="1674"/>
      <c r="B119" s="1674"/>
      <c r="C119" s="1674"/>
      <c r="D119" s="1674"/>
      <c r="E119" s="1674"/>
      <c r="F119" s="1674"/>
      <c r="G119" s="1674"/>
      <c r="H119" s="1674"/>
      <c r="I119" s="1674"/>
    </row>
    <row r="120" spans="1:9">
      <c r="A120" s="1674"/>
      <c r="B120" s="1674"/>
      <c r="C120" s="1674"/>
      <c r="D120" s="1674"/>
      <c r="E120" s="1674"/>
      <c r="F120" s="1674"/>
      <c r="G120" s="1674"/>
      <c r="H120" s="1674"/>
      <c r="I120" s="1674"/>
    </row>
    <row r="121" spans="1:9">
      <c r="A121" s="1674"/>
      <c r="B121" s="1674"/>
      <c r="C121" s="1674"/>
      <c r="D121" s="1674"/>
      <c r="E121" s="1674"/>
      <c r="F121" s="1674"/>
      <c r="G121" s="1674"/>
      <c r="H121" s="1674"/>
      <c r="I121" s="1674"/>
    </row>
    <row r="122" spans="1:9">
      <c r="A122" s="1674"/>
      <c r="B122" s="1674"/>
      <c r="C122" s="1674"/>
      <c r="D122" s="1674"/>
      <c r="E122" s="1674"/>
      <c r="F122" s="1674"/>
      <c r="G122" s="1674"/>
      <c r="H122" s="1674"/>
      <c r="I122" s="1674"/>
    </row>
    <row r="123" spans="1:9">
      <c r="A123" s="1674"/>
      <c r="B123" s="1674"/>
      <c r="C123" s="1674"/>
      <c r="D123" s="1674"/>
      <c r="E123" s="1674"/>
      <c r="F123" s="1674"/>
      <c r="G123" s="1674"/>
      <c r="H123" s="1674"/>
      <c r="I123" s="1674"/>
    </row>
    <row r="124" spans="1:9">
      <c r="A124" s="1674"/>
      <c r="B124" s="1674"/>
      <c r="C124" s="1674"/>
      <c r="D124" s="1674"/>
      <c r="E124" s="1674"/>
      <c r="F124" s="1674"/>
      <c r="G124" s="1674"/>
      <c r="H124" s="1674"/>
      <c r="I124" s="1674"/>
    </row>
    <row r="125" spans="1:9">
      <c r="A125" s="1674"/>
      <c r="B125" s="1674"/>
      <c r="C125" s="1674"/>
      <c r="D125" s="1674"/>
      <c r="E125" s="1674"/>
      <c r="F125" s="1674"/>
      <c r="G125" s="1674"/>
      <c r="H125" s="1674"/>
      <c r="I125" s="1674"/>
    </row>
    <row r="126" spans="1:9">
      <c r="A126" s="1674"/>
      <c r="B126" s="1674"/>
      <c r="C126" s="1674"/>
      <c r="D126" s="1674"/>
      <c r="E126" s="1674"/>
      <c r="F126" s="1674"/>
      <c r="G126" s="1674"/>
      <c r="H126" s="1674"/>
      <c r="I126" s="1674"/>
    </row>
    <row r="127" spans="1:9">
      <c r="A127" s="1674"/>
      <c r="B127" s="1674"/>
      <c r="C127" s="1674"/>
      <c r="D127" s="1674"/>
      <c r="E127" s="1674"/>
      <c r="F127" s="1674"/>
      <c r="G127" s="1674"/>
      <c r="H127" s="1674"/>
      <c r="I127" s="1674"/>
    </row>
    <row r="128" spans="1:9">
      <c r="A128" s="1674"/>
      <c r="B128" s="1674"/>
      <c r="C128" s="1674"/>
      <c r="D128" s="1674"/>
      <c r="E128" s="1674"/>
      <c r="F128" s="1674"/>
      <c r="G128" s="1674"/>
      <c r="H128" s="1674"/>
      <c r="I128" s="1674"/>
    </row>
    <row r="129" spans="1:9">
      <c r="A129" s="1674"/>
      <c r="B129" s="1674"/>
      <c r="C129" s="1674"/>
      <c r="D129" s="1674"/>
      <c r="E129" s="1674"/>
      <c r="F129" s="1674"/>
      <c r="G129" s="1674"/>
      <c r="H129" s="1674"/>
      <c r="I129" s="1674"/>
    </row>
    <row r="130" spans="1:9">
      <c r="A130" s="1674"/>
      <c r="B130" s="1674"/>
      <c r="C130" s="1674"/>
      <c r="D130" s="1674"/>
      <c r="E130" s="1674"/>
      <c r="F130" s="1674"/>
      <c r="G130" s="1674"/>
      <c r="H130" s="1674"/>
      <c r="I130" s="1674"/>
    </row>
    <row r="131" spans="1:9">
      <c r="A131" s="1674"/>
      <c r="B131" s="1674"/>
      <c r="C131" s="1674"/>
      <c r="D131" s="1674"/>
      <c r="E131" s="1674"/>
      <c r="F131" s="1674"/>
      <c r="G131" s="1674"/>
      <c r="H131" s="1674"/>
      <c r="I131" s="1674"/>
    </row>
    <row r="132" spans="1:9">
      <c r="A132" s="1674"/>
      <c r="B132" s="1674"/>
      <c r="C132" s="1674"/>
      <c r="D132" s="1674"/>
      <c r="E132" s="1674"/>
      <c r="F132" s="1674"/>
      <c r="G132" s="1674"/>
      <c r="H132" s="1674"/>
      <c r="I132" s="1674"/>
    </row>
    <row r="133" spans="1:9">
      <c r="A133" s="1674"/>
      <c r="B133" s="1674"/>
      <c r="C133" s="1674"/>
      <c r="D133" s="1674"/>
      <c r="E133" s="1674"/>
      <c r="F133" s="1674"/>
      <c r="G133" s="1674"/>
      <c r="H133" s="1674"/>
      <c r="I133" s="1674"/>
    </row>
    <row r="134" spans="1:9">
      <c r="A134" s="1674"/>
      <c r="B134" s="1674"/>
      <c r="C134" s="1674"/>
      <c r="D134" s="1674"/>
      <c r="E134" s="1674"/>
      <c r="F134" s="1674"/>
      <c r="G134" s="1674"/>
      <c r="H134" s="1674"/>
      <c r="I134" s="1674"/>
    </row>
    <row r="135" spans="1:9">
      <c r="A135" s="1674"/>
      <c r="B135" s="1674"/>
      <c r="C135" s="1674"/>
      <c r="D135" s="1674"/>
      <c r="E135" s="1674"/>
      <c r="F135" s="1674"/>
      <c r="G135" s="1674"/>
      <c r="H135" s="1674"/>
      <c r="I135" s="1674"/>
    </row>
    <row r="136" spans="1:9">
      <c r="A136" s="1674"/>
      <c r="B136" s="1674"/>
      <c r="C136" s="1674"/>
      <c r="D136" s="1674"/>
      <c r="E136" s="1674"/>
      <c r="F136" s="1674"/>
      <c r="G136" s="1674"/>
      <c r="H136" s="1674"/>
      <c r="I136" s="1674"/>
    </row>
    <row r="137" spans="1:9">
      <c r="A137" s="1674"/>
      <c r="B137" s="1674"/>
      <c r="C137" s="1674"/>
      <c r="D137" s="1674"/>
      <c r="E137" s="1674"/>
      <c r="F137" s="1674"/>
      <c r="G137" s="1674"/>
      <c r="H137" s="1674"/>
      <c r="I137" s="1674"/>
    </row>
    <row r="138" spans="1:9">
      <c r="A138" s="1674"/>
      <c r="B138" s="1674"/>
      <c r="C138" s="1674"/>
      <c r="D138" s="1674"/>
      <c r="E138" s="1674"/>
      <c r="F138" s="1674"/>
      <c r="G138" s="1674"/>
      <c r="H138" s="1674"/>
      <c r="I138" s="1674"/>
    </row>
    <row r="139" spans="1:9">
      <c r="A139" s="1674"/>
      <c r="B139" s="1674"/>
      <c r="C139" s="1674"/>
      <c r="D139" s="1674"/>
      <c r="E139" s="1674"/>
      <c r="F139" s="1674"/>
      <c r="G139" s="1674"/>
      <c r="H139" s="1674"/>
      <c r="I139" s="1674"/>
    </row>
    <row r="140" spans="1:9">
      <c r="A140" s="1674"/>
      <c r="B140" s="1674"/>
      <c r="C140" s="1674"/>
      <c r="D140" s="1674"/>
      <c r="E140" s="1674"/>
      <c r="F140" s="1674"/>
      <c r="G140" s="1674"/>
      <c r="H140" s="1674"/>
      <c r="I140" s="1674"/>
    </row>
    <row r="141" spans="1:9">
      <c r="A141" s="1674"/>
      <c r="B141" s="1674"/>
      <c r="C141" s="1674"/>
      <c r="D141" s="1674"/>
      <c r="E141" s="1674"/>
      <c r="F141" s="1674"/>
      <c r="G141" s="1674"/>
      <c r="H141" s="1674"/>
      <c r="I141" s="1674"/>
    </row>
    <row r="142" spans="1:9">
      <c r="A142" s="1674"/>
      <c r="B142" s="1674"/>
      <c r="C142" s="1674"/>
      <c r="D142" s="1674"/>
      <c r="E142" s="1674"/>
      <c r="F142" s="1674"/>
      <c r="G142" s="1674"/>
      <c r="H142" s="1674"/>
      <c r="I142" s="1674"/>
    </row>
    <row r="143" spans="1:9">
      <c r="A143" s="1674"/>
      <c r="B143" s="1674"/>
      <c r="C143" s="1674"/>
      <c r="D143" s="1674"/>
      <c r="E143" s="1674"/>
      <c r="F143" s="1674"/>
      <c r="G143" s="1674"/>
      <c r="H143" s="1674"/>
      <c r="I143" s="1674"/>
    </row>
    <row r="144" spans="1:9">
      <c r="A144" s="1674"/>
      <c r="B144" s="1674"/>
      <c r="C144" s="1674"/>
      <c r="D144" s="1674"/>
      <c r="E144" s="1674"/>
      <c r="F144" s="1674"/>
      <c r="G144" s="1674"/>
      <c r="H144" s="1674"/>
      <c r="I144" s="1674"/>
    </row>
    <row r="145" spans="1:9">
      <c r="A145" s="1674"/>
      <c r="B145" s="1674"/>
      <c r="C145" s="1674"/>
      <c r="D145" s="1674"/>
      <c r="E145" s="1674"/>
      <c r="F145" s="1674"/>
      <c r="G145" s="1674"/>
      <c r="H145" s="1674"/>
      <c r="I145" s="1674"/>
    </row>
    <row r="146" spans="1:9">
      <c r="A146" s="1674"/>
      <c r="B146" s="1674"/>
      <c r="C146" s="1674"/>
      <c r="D146" s="1674"/>
      <c r="E146" s="1674"/>
      <c r="F146" s="1674"/>
      <c r="G146" s="1674"/>
      <c r="H146" s="1674"/>
      <c r="I146" s="1674"/>
    </row>
    <row r="147" spans="1:9">
      <c r="A147" s="1674"/>
      <c r="B147" s="1674"/>
      <c r="C147" s="1674"/>
      <c r="D147" s="1674"/>
      <c r="E147" s="1674"/>
      <c r="F147" s="1674"/>
      <c r="G147" s="1674"/>
      <c r="H147" s="1674"/>
      <c r="I147" s="1674"/>
    </row>
    <row r="148" spans="1:9">
      <c r="A148" s="1674"/>
      <c r="B148" s="1674"/>
      <c r="C148" s="1674"/>
      <c r="D148" s="1674"/>
      <c r="E148" s="1674"/>
      <c r="F148" s="1674"/>
      <c r="G148" s="1674"/>
      <c r="H148" s="1674"/>
      <c r="I148" s="1674"/>
    </row>
    <row r="149" spans="1:9">
      <c r="A149" s="1674"/>
      <c r="B149" s="1674"/>
      <c r="C149" s="1674"/>
      <c r="D149" s="1674"/>
      <c r="E149" s="1674"/>
      <c r="F149" s="1674"/>
      <c r="G149" s="1674"/>
      <c r="H149" s="1674"/>
      <c r="I149" s="1674"/>
    </row>
    <row r="150" spans="1:9">
      <c r="A150" s="1674"/>
      <c r="B150" s="1674"/>
      <c r="C150" s="1674"/>
      <c r="D150" s="1674"/>
      <c r="E150" s="1674"/>
      <c r="F150" s="1674"/>
      <c r="G150" s="1674"/>
      <c r="H150" s="1674"/>
      <c r="I150" s="1674"/>
    </row>
    <row r="151" spans="1:9">
      <c r="A151" s="1674"/>
      <c r="B151" s="1674"/>
      <c r="C151" s="1674"/>
      <c r="D151" s="1674"/>
      <c r="E151" s="1674"/>
      <c r="F151" s="1674"/>
      <c r="G151" s="1674"/>
      <c r="H151" s="1674"/>
      <c r="I151" s="1674"/>
    </row>
    <row r="152" spans="1:9">
      <c r="A152" s="1674"/>
      <c r="B152" s="1674"/>
      <c r="C152" s="1674"/>
      <c r="D152" s="1674"/>
      <c r="E152" s="1674"/>
      <c r="F152" s="1674"/>
      <c r="G152" s="1674"/>
      <c r="H152" s="1674"/>
      <c r="I152" s="1674"/>
    </row>
    <row r="153" spans="1:9">
      <c r="A153" s="1674"/>
      <c r="B153" s="1674"/>
      <c r="C153" s="1674"/>
      <c r="D153" s="1674"/>
      <c r="E153" s="1674"/>
      <c r="F153" s="1674"/>
      <c r="G153" s="1674"/>
      <c r="H153" s="1674"/>
      <c r="I153" s="1674"/>
    </row>
    <row r="154" spans="1:9">
      <c r="A154" s="1674"/>
      <c r="B154" s="1674"/>
      <c r="C154" s="1674"/>
      <c r="D154" s="1674"/>
      <c r="E154" s="1674"/>
      <c r="F154" s="1674"/>
      <c r="G154" s="1674"/>
      <c r="H154" s="1674"/>
      <c r="I154" s="1674"/>
    </row>
    <row r="155" spans="1:9">
      <c r="A155" s="1674"/>
      <c r="B155" s="1674"/>
      <c r="C155" s="1674"/>
      <c r="D155" s="1674"/>
      <c r="E155" s="1674"/>
      <c r="F155" s="1674"/>
      <c r="G155" s="1674"/>
      <c r="H155" s="1674"/>
      <c r="I155" s="1674"/>
    </row>
    <row r="156" spans="1:9">
      <c r="A156" s="1674"/>
      <c r="B156" s="1674"/>
      <c r="C156" s="1674"/>
      <c r="D156" s="1674"/>
      <c r="E156" s="1674"/>
      <c r="F156" s="1674"/>
      <c r="G156" s="1674"/>
      <c r="H156" s="1674"/>
      <c r="I156" s="1674"/>
    </row>
    <row r="157" spans="1:9">
      <c r="A157" s="1674"/>
      <c r="B157" s="1674"/>
      <c r="C157" s="1674"/>
      <c r="D157" s="1674"/>
      <c r="E157" s="1674"/>
      <c r="F157" s="1674"/>
      <c r="G157" s="1674"/>
      <c r="H157" s="1674"/>
      <c r="I157" s="1674"/>
    </row>
    <row r="158" spans="1:9">
      <c r="A158" s="1674"/>
      <c r="B158" s="1674"/>
      <c r="C158" s="1674"/>
      <c r="D158" s="1674"/>
      <c r="E158" s="1674"/>
      <c r="F158" s="1674"/>
      <c r="G158" s="1674"/>
      <c r="H158" s="1674"/>
      <c r="I158" s="1674"/>
    </row>
    <row r="159" spans="1:9">
      <c r="A159" s="1674"/>
      <c r="B159" s="1674"/>
      <c r="C159" s="1674"/>
      <c r="D159" s="1674"/>
      <c r="E159" s="1674"/>
      <c r="F159" s="1674"/>
      <c r="G159" s="1674"/>
      <c r="H159" s="1674"/>
      <c r="I159" s="1674"/>
    </row>
    <row r="160" spans="1:9">
      <c r="A160" s="1674"/>
      <c r="B160" s="1674"/>
      <c r="C160" s="1674"/>
      <c r="D160" s="1674"/>
      <c r="E160" s="1674"/>
      <c r="F160" s="1674"/>
      <c r="G160" s="1674"/>
      <c r="H160" s="1674"/>
      <c r="I160" s="1674"/>
    </row>
    <row r="161" spans="1:9">
      <c r="A161" s="1674"/>
      <c r="B161" s="1674"/>
      <c r="C161" s="1674"/>
      <c r="D161" s="1674"/>
      <c r="E161" s="1674"/>
      <c r="F161" s="1674"/>
      <c r="G161" s="1674"/>
      <c r="H161" s="1674"/>
      <c r="I161" s="1674"/>
    </row>
    <row r="162" spans="1:9">
      <c r="A162" s="1674"/>
      <c r="B162" s="1674"/>
      <c r="C162" s="1674"/>
      <c r="D162" s="1674"/>
      <c r="E162" s="1674"/>
      <c r="F162" s="1674"/>
      <c r="G162" s="1674"/>
      <c r="H162" s="1674"/>
      <c r="I162" s="1674"/>
    </row>
    <row r="163" spans="1:9">
      <c r="A163" s="1674"/>
      <c r="B163" s="1674"/>
      <c r="C163" s="1674"/>
      <c r="D163" s="1674"/>
      <c r="E163" s="1674"/>
      <c r="F163" s="1674"/>
      <c r="G163" s="1674"/>
      <c r="H163" s="1674"/>
      <c r="I163" s="1674"/>
    </row>
    <row r="164" spans="1:9">
      <c r="A164" s="1674"/>
      <c r="B164" s="1674"/>
      <c r="C164" s="1674"/>
      <c r="D164" s="1674"/>
      <c r="E164" s="1674"/>
      <c r="F164" s="1674"/>
      <c r="G164" s="1674"/>
      <c r="H164" s="1674"/>
      <c r="I164" s="1674"/>
    </row>
    <row r="165" spans="1:9">
      <c r="A165" s="1674"/>
      <c r="B165" s="1674"/>
      <c r="C165" s="1674"/>
      <c r="D165" s="1674"/>
      <c r="E165" s="1674"/>
      <c r="F165" s="1674"/>
      <c r="G165" s="1674"/>
      <c r="H165" s="1674"/>
      <c r="I165" s="1674"/>
    </row>
    <row r="166" spans="1:9">
      <c r="A166" s="1674"/>
      <c r="B166" s="1674"/>
      <c r="C166" s="1674"/>
      <c r="D166" s="1674"/>
      <c r="E166" s="1674"/>
      <c r="F166" s="1674"/>
      <c r="G166" s="1674"/>
      <c r="H166" s="1674"/>
      <c r="I166" s="1674"/>
    </row>
    <row r="167" spans="1:9">
      <c r="A167" s="1674"/>
      <c r="B167" s="1674"/>
      <c r="C167" s="1674"/>
      <c r="D167" s="1674"/>
      <c r="E167" s="1674"/>
      <c r="F167" s="1674"/>
      <c r="G167" s="1674"/>
      <c r="H167" s="1674"/>
      <c r="I167" s="1674"/>
    </row>
    <row r="168" spans="1:9">
      <c r="A168" s="1674"/>
      <c r="B168" s="1674"/>
      <c r="C168" s="1674"/>
      <c r="D168" s="1674"/>
      <c r="E168" s="1674"/>
      <c r="F168" s="1674"/>
      <c r="G168" s="1674"/>
      <c r="H168" s="1674"/>
      <c r="I168" s="1674"/>
    </row>
    <row r="169" spans="1:9">
      <c r="A169" s="1674"/>
      <c r="B169" s="1674"/>
      <c r="C169" s="1674"/>
      <c r="D169" s="1674"/>
      <c r="E169" s="1674"/>
      <c r="F169" s="1674"/>
      <c r="G169" s="1674"/>
      <c r="H169" s="1674"/>
      <c r="I169" s="1674"/>
    </row>
    <row r="170" spans="1:9">
      <c r="A170" s="1674"/>
      <c r="B170" s="1674"/>
      <c r="C170" s="1674"/>
      <c r="D170" s="1674"/>
      <c r="E170" s="1674"/>
      <c r="F170" s="1674"/>
      <c r="G170" s="1674"/>
      <c r="H170" s="1674"/>
      <c r="I170" s="1674"/>
    </row>
    <row r="171" spans="1:9">
      <c r="A171" s="1674"/>
      <c r="B171" s="1674"/>
      <c r="C171" s="1674"/>
      <c r="D171" s="1674"/>
      <c r="E171" s="1674"/>
      <c r="F171" s="1674"/>
      <c r="G171" s="1674"/>
      <c r="H171" s="1674"/>
      <c r="I171" s="1674"/>
    </row>
    <row r="172" spans="1:9">
      <c r="A172" s="1674"/>
      <c r="B172" s="1674"/>
      <c r="C172" s="1674"/>
      <c r="D172" s="1674"/>
      <c r="E172" s="1674"/>
      <c r="F172" s="1674"/>
      <c r="G172" s="1674"/>
      <c r="H172" s="1674"/>
      <c r="I172" s="1674"/>
    </row>
    <row r="173" spans="1:9">
      <c r="A173" s="1674"/>
      <c r="B173" s="1674"/>
      <c r="C173" s="1674"/>
      <c r="D173" s="1674"/>
      <c r="E173" s="1674"/>
      <c r="F173" s="1674"/>
      <c r="G173" s="1674"/>
      <c r="H173" s="1674"/>
      <c r="I173" s="1674"/>
    </row>
    <row r="174" spans="1:9">
      <c r="A174" s="1674"/>
      <c r="B174" s="1674"/>
      <c r="C174" s="1674"/>
      <c r="D174" s="1674"/>
      <c r="E174" s="1674"/>
      <c r="F174" s="1674"/>
      <c r="G174" s="1674"/>
      <c r="H174" s="1674"/>
      <c r="I174" s="1674"/>
    </row>
    <row r="175" spans="1:9">
      <c r="A175" s="1674"/>
      <c r="B175" s="1674"/>
      <c r="C175" s="1674"/>
      <c r="D175" s="1674"/>
      <c r="E175" s="1674"/>
      <c r="F175" s="1674"/>
      <c r="G175" s="1674"/>
      <c r="H175" s="1674"/>
      <c r="I175" s="1674"/>
    </row>
    <row r="176" spans="1:9">
      <c r="A176" s="1674"/>
      <c r="B176" s="1674"/>
      <c r="C176" s="1674"/>
      <c r="D176" s="1674"/>
      <c r="E176" s="1674"/>
      <c r="F176" s="1674"/>
      <c r="G176" s="1674"/>
      <c r="H176" s="1674"/>
      <c r="I176" s="1674"/>
    </row>
    <row r="177" spans="1:9">
      <c r="A177" s="1674"/>
      <c r="B177" s="1674"/>
      <c r="C177" s="1674"/>
      <c r="D177" s="1674"/>
      <c r="E177" s="1674"/>
      <c r="F177" s="1674"/>
      <c r="G177" s="1674"/>
      <c r="H177" s="1674"/>
      <c r="I177" s="1674"/>
    </row>
    <row r="178" spans="1:9">
      <c r="A178" s="1674"/>
      <c r="B178" s="1674"/>
      <c r="C178" s="1674"/>
      <c r="D178" s="1674"/>
      <c r="E178" s="1674"/>
      <c r="F178" s="1674"/>
      <c r="G178" s="1674"/>
      <c r="H178" s="1674"/>
      <c r="I178" s="1674"/>
    </row>
    <row r="179" spans="1:9">
      <c r="A179" s="1674"/>
      <c r="B179" s="1674"/>
      <c r="C179" s="1674"/>
      <c r="D179" s="1674"/>
      <c r="E179" s="1674"/>
      <c r="F179" s="1674"/>
      <c r="G179" s="1674"/>
      <c r="H179" s="1674"/>
      <c r="I179" s="1674"/>
    </row>
    <row r="180" spans="1:9">
      <c r="A180" s="1674"/>
      <c r="B180" s="1674"/>
      <c r="C180" s="1674"/>
      <c r="D180" s="1674"/>
      <c r="E180" s="1674"/>
      <c r="F180" s="1674"/>
      <c r="G180" s="1674"/>
      <c r="H180" s="1674"/>
      <c r="I180" s="1674"/>
    </row>
    <row r="181" spans="1:9">
      <c r="A181" s="1674"/>
      <c r="B181" s="1674"/>
      <c r="C181" s="1674"/>
      <c r="D181" s="1674"/>
      <c r="E181" s="1674"/>
      <c r="F181" s="1674"/>
      <c r="G181" s="1674"/>
      <c r="H181" s="1674"/>
      <c r="I181" s="1674"/>
    </row>
    <row r="182" spans="1:9">
      <c r="A182" s="1674"/>
      <c r="B182" s="1674"/>
      <c r="C182" s="1674"/>
      <c r="D182" s="1674"/>
      <c r="E182" s="1674"/>
      <c r="F182" s="1674"/>
      <c r="G182" s="1674"/>
      <c r="H182" s="1674"/>
      <c r="I182" s="1674"/>
    </row>
    <row r="183" spans="1:9">
      <c r="A183" s="1674"/>
      <c r="B183" s="1674"/>
      <c r="C183" s="1674"/>
      <c r="D183" s="1674"/>
      <c r="E183" s="1674"/>
      <c r="F183" s="1674"/>
      <c r="G183" s="1674"/>
      <c r="H183" s="1674"/>
      <c r="I183" s="1674"/>
    </row>
  </sheetData>
  <mergeCells count="13">
    <mergeCell ref="B10:D10"/>
    <mergeCell ref="E10:G10"/>
    <mergeCell ref="A1:H1"/>
    <mergeCell ref="A2:H2"/>
    <mergeCell ref="B5:D5"/>
    <mergeCell ref="E5:G5"/>
    <mergeCell ref="A6:A7"/>
    <mergeCell ref="B6:B7"/>
    <mergeCell ref="D6:D7"/>
    <mergeCell ref="E6:E7"/>
    <mergeCell ref="G6:G7"/>
    <mergeCell ref="B9:D9"/>
    <mergeCell ref="E9:G9"/>
  </mergeCells>
  <pageMargins left="0.7" right="0.7" top="0.75" bottom="0.75" header="0.3" footer="0.3"/>
  <pageSetup orientation="landscape" r:id="rId1"/>
  <drawing r:id="rId2"/>
</worksheet>
</file>

<file path=xl/worksheets/sheet6.xml><?xml version="1.0" encoding="utf-8"?>
<worksheet xmlns="http://schemas.openxmlformats.org/spreadsheetml/2006/main" xmlns:r="http://schemas.openxmlformats.org/officeDocument/2006/relationships">
  <dimension ref="A1:G19"/>
  <sheetViews>
    <sheetView workbookViewId="0"/>
  </sheetViews>
  <sheetFormatPr defaultRowHeight="12.75"/>
  <cols>
    <col min="1" max="1" width="34.28515625" customWidth="1"/>
    <col min="2" max="2" width="31.28515625" bestFit="1" customWidth="1"/>
    <col min="6" max="7" width="12.140625" bestFit="1" customWidth="1"/>
  </cols>
  <sheetData>
    <row r="1" spans="1:7" ht="15">
      <c r="A1" s="425" t="s">
        <v>1832</v>
      </c>
      <c r="B1" s="425"/>
      <c r="C1" s="425"/>
      <c r="D1" s="425"/>
      <c r="E1" s="425"/>
      <c r="F1" s="425"/>
      <c r="G1" s="425"/>
    </row>
    <row r="2" spans="1:7" ht="15">
      <c r="A2" s="574">
        <v>40312</v>
      </c>
      <c r="B2" s="425"/>
      <c r="C2" s="425"/>
      <c r="D2" s="425"/>
      <c r="E2" s="425"/>
      <c r="F2" s="425"/>
      <c r="G2" s="425"/>
    </row>
    <row r="3" spans="1:7" ht="15">
      <c r="A3" s="425" t="s">
        <v>1800</v>
      </c>
      <c r="B3" s="425"/>
      <c r="C3" s="425"/>
      <c r="D3" s="425"/>
      <c r="E3" s="425"/>
      <c r="F3" s="425"/>
      <c r="G3" s="425"/>
    </row>
    <row r="4" spans="1:7" ht="15">
      <c r="A4" s="425" t="s">
        <v>1833</v>
      </c>
      <c r="B4" s="425"/>
      <c r="C4" s="425"/>
      <c r="D4" s="425"/>
      <c r="E4" s="425"/>
      <c r="F4" s="425"/>
      <c r="G4" s="425"/>
    </row>
    <row r="5" spans="1:7" ht="15">
      <c r="A5" s="425"/>
      <c r="B5" s="425"/>
      <c r="C5" s="425"/>
      <c r="D5" s="425"/>
      <c r="E5" s="425"/>
      <c r="F5" s="425"/>
      <c r="G5" s="425"/>
    </row>
    <row r="6" spans="1:7" ht="15">
      <c r="A6" s="428" t="s">
        <v>1801</v>
      </c>
      <c r="B6" s="428" t="s">
        <v>30</v>
      </c>
      <c r="C6" s="428" t="s">
        <v>31</v>
      </c>
      <c r="D6" s="428" t="s">
        <v>1802</v>
      </c>
      <c r="E6" s="428" t="s">
        <v>33</v>
      </c>
      <c r="F6" s="428" t="s">
        <v>1717</v>
      </c>
      <c r="G6" s="428" t="s">
        <v>35</v>
      </c>
    </row>
    <row r="7" spans="1:7" ht="15">
      <c r="A7" s="427" t="s">
        <v>1829</v>
      </c>
      <c r="B7" s="594" t="s">
        <v>1837</v>
      </c>
      <c r="C7" s="594" t="s">
        <v>505</v>
      </c>
      <c r="D7" t="s">
        <v>307</v>
      </c>
      <c r="E7">
        <v>78729</v>
      </c>
      <c r="F7" s="594" t="s">
        <v>1838</v>
      </c>
      <c r="G7" s="594" t="s">
        <v>1839</v>
      </c>
    </row>
    <row r="8" spans="1:7" ht="15">
      <c r="A8" s="427" t="s">
        <v>1830</v>
      </c>
      <c r="B8" s="594" t="s">
        <v>1836</v>
      </c>
      <c r="C8" s="594" t="s">
        <v>505</v>
      </c>
      <c r="D8" t="s">
        <v>307</v>
      </c>
      <c r="E8">
        <v>78749</v>
      </c>
      <c r="F8" s="594" t="s">
        <v>1834</v>
      </c>
      <c r="G8" s="594" t="s">
        <v>1835</v>
      </c>
    </row>
    <row r="9" spans="1:7" ht="15">
      <c r="A9" s="427" t="s">
        <v>1831</v>
      </c>
      <c r="B9" s="594" t="s">
        <v>1840</v>
      </c>
      <c r="C9" s="594" t="s">
        <v>502</v>
      </c>
      <c r="D9" t="s">
        <v>307</v>
      </c>
      <c r="E9">
        <v>79423</v>
      </c>
      <c r="F9" s="594" t="s">
        <v>1841</v>
      </c>
      <c r="G9" s="594" t="s">
        <v>1842</v>
      </c>
    </row>
    <row r="11" spans="1:7">
      <c r="A11" t="s">
        <v>1803</v>
      </c>
    </row>
    <row r="13" spans="1:7" ht="15">
      <c r="A13" t="s">
        <v>1804</v>
      </c>
    </row>
    <row r="15" spans="1:7">
      <c r="A15" t="s">
        <v>1805</v>
      </c>
    </row>
    <row r="16" spans="1:7">
      <c r="A16" t="s">
        <v>1806</v>
      </c>
    </row>
    <row r="17" spans="1:1">
      <c r="A17" t="s">
        <v>1807</v>
      </c>
    </row>
    <row r="18" spans="1:1">
      <c r="A18" t="s">
        <v>1808</v>
      </c>
    </row>
    <row r="19" spans="1:1">
      <c r="A19" t="s">
        <v>1809</v>
      </c>
    </row>
  </sheetData>
  <conditionalFormatting sqref="E5:E8">
    <cfRule type="cellIs" dxfId="10" priority="1" stopIfTrue="1" operator="equal">
      <formula>"YES"</formula>
    </cfRule>
  </conditionalFormatting>
  <pageMargins left="0.7" right="0.7" top="0.75" bottom="0.75" header="0.3" footer="0.3"/>
  <pageSetup orientation="portrait" r:id="rId1"/>
</worksheet>
</file>

<file path=xl/worksheets/sheet60.xml><?xml version="1.0" encoding="utf-8"?>
<worksheet xmlns="http://schemas.openxmlformats.org/spreadsheetml/2006/main" xmlns:r="http://schemas.openxmlformats.org/officeDocument/2006/relationships">
  <dimension ref="A1:I18"/>
  <sheetViews>
    <sheetView workbookViewId="0">
      <selection sqref="A1:I1"/>
    </sheetView>
  </sheetViews>
  <sheetFormatPr defaultRowHeight="12.75"/>
  <cols>
    <col min="5" max="5" width="12" bestFit="1" customWidth="1"/>
  </cols>
  <sheetData>
    <row r="1" spans="1:9" ht="15">
      <c r="A1" s="3375" t="s">
        <v>63</v>
      </c>
      <c r="B1" s="3375"/>
      <c r="C1" s="3375"/>
      <c r="D1" s="3375"/>
      <c r="E1" s="3375"/>
      <c r="F1" s="3375"/>
      <c r="G1" s="3375"/>
      <c r="H1" s="3375"/>
      <c r="I1" s="3375"/>
    </row>
    <row r="2" spans="1:9" ht="15">
      <c r="A2" s="3436" t="s">
        <v>352</v>
      </c>
      <c r="B2" s="3436"/>
      <c r="C2" s="3436"/>
      <c r="D2" s="3436"/>
      <c r="E2" s="3436"/>
      <c r="F2" s="3436"/>
      <c r="G2" s="3436"/>
      <c r="H2" s="3436"/>
      <c r="I2" s="3436"/>
    </row>
    <row r="3" spans="1:9" ht="15">
      <c r="A3" s="3436" t="s">
        <v>2740</v>
      </c>
      <c r="B3" s="3436"/>
      <c r="C3" s="3436"/>
      <c r="D3" s="3436"/>
      <c r="E3" s="3436"/>
      <c r="F3" s="3436"/>
      <c r="G3" s="3436"/>
      <c r="H3" s="3436"/>
      <c r="I3" s="3436"/>
    </row>
    <row r="4" spans="1:9">
      <c r="A4" s="1035"/>
    </row>
    <row r="5" spans="1:9">
      <c r="A5" s="1036"/>
      <c r="B5" s="1036"/>
      <c r="C5" s="1037"/>
      <c r="D5" s="3437" t="str">
        <f>+B16</f>
        <v>Kemira</v>
      </c>
      <c r="E5" s="3437"/>
      <c r="F5" s="1037"/>
      <c r="G5" s="3438" t="str">
        <f>+B17</f>
        <v>General Chemical</v>
      </c>
      <c r="H5" s="3438"/>
    </row>
    <row r="6" spans="1:9">
      <c r="A6" s="3430" t="s">
        <v>258</v>
      </c>
      <c r="B6" s="3432" t="s">
        <v>1757</v>
      </c>
      <c r="C6" s="1111" t="s">
        <v>299</v>
      </c>
      <c r="D6" s="3433" t="s">
        <v>2741</v>
      </c>
      <c r="E6" s="3433" t="s">
        <v>301</v>
      </c>
      <c r="F6" s="3425"/>
      <c r="G6" s="3425" t="str">
        <f>+D6</f>
        <v>Price/Wet Ton</v>
      </c>
      <c r="H6" s="3425" t="s">
        <v>301</v>
      </c>
    </row>
    <row r="7" spans="1:9">
      <c r="A7" s="3431"/>
      <c r="B7" s="3432"/>
      <c r="C7" s="1112" t="s">
        <v>2742</v>
      </c>
      <c r="D7" s="3434"/>
      <c r="E7" s="3434"/>
      <c r="F7" s="3435"/>
      <c r="G7" s="3426"/>
      <c r="H7" s="3426"/>
    </row>
    <row r="8" spans="1:9">
      <c r="A8" s="1041">
        <v>1</v>
      </c>
      <c r="B8" s="1113" t="s">
        <v>2743</v>
      </c>
      <c r="C8" s="1114">
        <v>900</v>
      </c>
      <c r="D8" s="1045">
        <v>272</v>
      </c>
      <c r="E8" s="1045">
        <f>+C8*D8</f>
        <v>244800</v>
      </c>
      <c r="F8" s="3435"/>
      <c r="G8" s="1044">
        <v>0</v>
      </c>
      <c r="H8" s="1044">
        <f>+G8*$C$8</f>
        <v>0</v>
      </c>
    </row>
    <row r="9" spans="1:9">
      <c r="A9" s="1041"/>
      <c r="B9" s="1113"/>
      <c r="C9" s="1114"/>
      <c r="D9" s="1045"/>
      <c r="E9" s="1045"/>
      <c r="F9" s="3426"/>
      <c r="G9" s="1044"/>
      <c r="H9" s="1044"/>
    </row>
    <row r="10" spans="1:9">
      <c r="A10" s="1047"/>
      <c r="B10" s="1048"/>
      <c r="C10" s="1115"/>
      <c r="D10" s="1116" t="s">
        <v>304</v>
      </c>
      <c r="E10" s="1116">
        <f>SUM(E8:E9)</f>
        <v>244800</v>
      </c>
      <c r="F10" s="1049"/>
      <c r="G10" s="1049"/>
      <c r="H10" s="1117" t="s">
        <v>363</v>
      </c>
    </row>
    <row r="11" spans="1:9">
      <c r="A11" s="1047"/>
      <c r="B11" s="1048"/>
      <c r="C11" s="1115"/>
      <c r="D11" s="1049"/>
      <c r="E11" s="1049"/>
      <c r="F11" s="1049"/>
      <c r="G11" s="1049"/>
      <c r="H11" s="1049"/>
    </row>
    <row r="12" spans="1:9">
      <c r="A12" s="1047"/>
      <c r="B12" s="1048" t="s">
        <v>2704</v>
      </c>
      <c r="C12" s="1050"/>
      <c r="D12" s="3427" t="s">
        <v>2348</v>
      </c>
      <c r="E12" s="3427"/>
      <c r="F12" s="1118"/>
      <c r="G12" s="3428"/>
      <c r="H12" s="3428"/>
    </row>
    <row r="13" spans="1:9">
      <c r="A13" s="571"/>
      <c r="B13" s="1051" t="s">
        <v>2705</v>
      </c>
      <c r="C13" s="571"/>
      <c r="D13" s="3429" t="s">
        <v>2350</v>
      </c>
      <c r="E13" s="3429"/>
      <c r="F13" s="571"/>
      <c r="G13" s="3429"/>
      <c r="H13" s="3429"/>
    </row>
    <row r="14" spans="1:9">
      <c r="A14" s="571"/>
      <c r="B14" s="571"/>
      <c r="C14" s="571"/>
      <c r="D14" s="571"/>
      <c r="E14" s="571"/>
      <c r="F14" s="571"/>
      <c r="G14" s="571"/>
      <c r="H14" s="571"/>
    </row>
    <row r="15" spans="1:9">
      <c r="A15" s="571"/>
      <c r="B15" s="813" t="s">
        <v>2744</v>
      </c>
      <c r="C15" s="571"/>
      <c r="D15" s="571"/>
      <c r="E15" s="571"/>
      <c r="F15" s="571"/>
      <c r="G15" s="571"/>
      <c r="H15" s="571"/>
    </row>
    <row r="16" spans="1:9">
      <c r="A16" s="571"/>
      <c r="B16" s="1119" t="s">
        <v>2745</v>
      </c>
      <c r="C16" s="1120" t="s">
        <v>2746</v>
      </c>
      <c r="D16" s="571"/>
      <c r="E16" s="571"/>
      <c r="F16" s="571"/>
      <c r="G16" s="571"/>
      <c r="H16" s="571"/>
    </row>
    <row r="17" spans="1:8">
      <c r="A17" s="571"/>
      <c r="B17" s="1121" t="s">
        <v>2747</v>
      </c>
      <c r="C17" s="1120" t="s">
        <v>2748</v>
      </c>
      <c r="D17" s="571"/>
      <c r="E17" s="571"/>
      <c r="F17" s="571"/>
      <c r="G17" s="571"/>
      <c r="H17" s="571"/>
    </row>
    <row r="18" spans="1:8">
      <c r="A18" s="571"/>
      <c r="B18" s="1119" t="s">
        <v>2749</v>
      </c>
      <c r="C18" s="1120" t="s">
        <v>2750</v>
      </c>
      <c r="D18" s="571"/>
      <c r="E18" s="571"/>
      <c r="F18" s="571"/>
      <c r="G18" s="571"/>
      <c r="H18" s="571"/>
    </row>
  </sheetData>
  <mergeCells count="16">
    <mergeCell ref="A1:I1"/>
    <mergeCell ref="A2:I2"/>
    <mergeCell ref="A3:I3"/>
    <mergeCell ref="D5:E5"/>
    <mergeCell ref="G5:H5"/>
    <mergeCell ref="A6:A7"/>
    <mergeCell ref="B6:B7"/>
    <mergeCell ref="D6:D7"/>
    <mergeCell ref="E6:E7"/>
    <mergeCell ref="F6:F9"/>
    <mergeCell ref="G6:G7"/>
    <mergeCell ref="H6:H7"/>
    <mergeCell ref="D12:E12"/>
    <mergeCell ref="G12:H12"/>
    <mergeCell ref="D13:E13"/>
    <mergeCell ref="G13:H13"/>
  </mergeCells>
  <pageMargins left="0.7" right="0.7" top="0.75" bottom="0.75" header="0.3" footer="0.3"/>
  <pageSetup orientation="portrait" r:id="rId1"/>
  <drawing r:id="rId2"/>
</worksheet>
</file>

<file path=xl/worksheets/sheet61.xml><?xml version="1.0" encoding="utf-8"?>
<worksheet xmlns="http://schemas.openxmlformats.org/spreadsheetml/2006/main" xmlns:r="http://schemas.openxmlformats.org/officeDocument/2006/relationships">
  <dimension ref="A1:K20"/>
  <sheetViews>
    <sheetView workbookViewId="0">
      <selection sqref="A1:K1"/>
    </sheetView>
  </sheetViews>
  <sheetFormatPr defaultRowHeight="12.75"/>
  <cols>
    <col min="4" max="4" width="10" bestFit="1" customWidth="1"/>
    <col min="5" max="5" width="12" bestFit="1" customWidth="1"/>
    <col min="7" max="7" width="10" bestFit="1" customWidth="1"/>
    <col min="8" max="8" width="12" bestFit="1" customWidth="1"/>
    <col min="10" max="10" width="10" bestFit="1" customWidth="1"/>
    <col min="11" max="11" width="12" bestFit="1" customWidth="1"/>
  </cols>
  <sheetData>
    <row r="1" spans="1:11" ht="15">
      <c r="A1" s="3375" t="s">
        <v>63</v>
      </c>
      <c r="B1" s="3375"/>
      <c r="C1" s="3375"/>
      <c r="D1" s="3375"/>
      <c r="E1" s="3375"/>
      <c r="F1" s="3375"/>
      <c r="G1" s="3375"/>
      <c r="H1" s="3375"/>
      <c r="I1" s="3375"/>
      <c r="J1" s="3375"/>
      <c r="K1" s="3375"/>
    </row>
    <row r="2" spans="1:11" ht="15">
      <c r="A2" s="3436" t="s">
        <v>352</v>
      </c>
      <c r="B2" s="3436"/>
      <c r="C2" s="3436"/>
      <c r="D2" s="3436"/>
      <c r="E2" s="3436"/>
      <c r="F2" s="3436"/>
      <c r="G2" s="3436"/>
      <c r="H2" s="3436"/>
      <c r="I2" s="3436"/>
      <c r="J2" s="3436"/>
      <c r="K2" s="3436"/>
    </row>
    <row r="3" spans="1:11" ht="15">
      <c r="A3" s="3436" t="s">
        <v>2699</v>
      </c>
      <c r="B3" s="3436"/>
      <c r="C3" s="3436"/>
      <c r="D3" s="3436"/>
      <c r="E3" s="3436"/>
      <c r="F3" s="3436"/>
      <c r="G3" s="3436"/>
      <c r="H3" s="3436"/>
      <c r="I3" s="3436"/>
      <c r="J3" s="3436"/>
      <c r="K3" s="3436"/>
    </row>
    <row r="4" spans="1:11">
      <c r="A4" s="1035"/>
      <c r="F4" s="594" t="s">
        <v>2713</v>
      </c>
    </row>
    <row r="5" spans="1:11">
      <c r="A5" s="1036"/>
      <c r="B5" s="1036"/>
      <c r="C5" s="1037"/>
      <c r="D5" s="3438" t="str">
        <f>+B15</f>
        <v>Chameleon Industries</v>
      </c>
      <c r="E5" s="3438"/>
      <c r="F5" s="1037"/>
      <c r="G5" s="3438" t="str">
        <f>+B17</f>
        <v>Kermira Water Solutions</v>
      </c>
      <c r="H5" s="3438"/>
      <c r="J5" s="3438" t="s">
        <v>2700</v>
      </c>
      <c r="K5" s="3438"/>
    </row>
    <row r="6" spans="1:11">
      <c r="A6" s="3440" t="s">
        <v>258</v>
      </c>
      <c r="B6" s="3442" t="s">
        <v>1757</v>
      </c>
      <c r="C6" s="1038" t="s">
        <v>299</v>
      </c>
      <c r="D6" s="3425" t="s">
        <v>2701</v>
      </c>
      <c r="E6" s="3433" t="s">
        <v>301</v>
      </c>
      <c r="F6" s="1039"/>
      <c r="G6" s="3425" t="s">
        <v>2701</v>
      </c>
      <c r="H6" s="3425" t="s">
        <v>301</v>
      </c>
      <c r="J6" s="3425" t="s">
        <v>2701</v>
      </c>
      <c r="K6" s="3425" t="s">
        <v>301</v>
      </c>
    </row>
    <row r="7" spans="1:11" ht="24">
      <c r="A7" s="3441"/>
      <c r="B7" s="3443"/>
      <c r="C7" s="1038" t="s">
        <v>2702</v>
      </c>
      <c r="D7" s="3426"/>
      <c r="E7" s="3434"/>
      <c r="F7" s="1040"/>
      <c r="G7" s="3426"/>
      <c r="H7" s="3426"/>
      <c r="J7" s="3426"/>
      <c r="K7" s="3426"/>
    </row>
    <row r="8" spans="1:11">
      <c r="A8" s="1041">
        <v>1</v>
      </c>
      <c r="B8" s="1042" t="s">
        <v>2703</v>
      </c>
      <c r="C8" s="1043">
        <v>60</v>
      </c>
      <c r="D8" s="1044">
        <v>1698</v>
      </c>
      <c r="E8" s="1045">
        <f>+C8*D8</f>
        <v>101880</v>
      </c>
      <c r="F8" s="1046"/>
      <c r="G8" s="1044">
        <v>2000</v>
      </c>
      <c r="H8" s="1044">
        <f>+G8*$C$8</f>
        <v>120000</v>
      </c>
      <c r="J8" s="1044">
        <v>2000</v>
      </c>
      <c r="K8" s="1044">
        <f>+J8*$C$8</f>
        <v>120000</v>
      </c>
    </row>
    <row r="9" spans="1:11">
      <c r="A9" s="1047"/>
      <c r="B9" s="1048"/>
      <c r="C9" s="1049"/>
      <c r="D9" s="1049"/>
      <c r="E9" s="1049"/>
      <c r="F9" s="1049"/>
      <c r="G9" s="1049"/>
      <c r="H9" s="1049"/>
      <c r="J9" s="1049"/>
      <c r="K9" s="1049"/>
    </row>
    <row r="10" spans="1:11">
      <c r="A10" s="1047"/>
      <c r="B10" s="1048" t="s">
        <v>2704</v>
      </c>
      <c r="C10" s="1050"/>
      <c r="D10" s="3444" t="s">
        <v>2348</v>
      </c>
      <c r="E10" s="3444"/>
      <c r="F10" s="1050"/>
      <c r="G10" s="3444">
        <v>7</v>
      </c>
      <c r="H10" s="3444"/>
      <c r="J10" s="3444" t="s">
        <v>1348</v>
      </c>
      <c r="K10" s="3444"/>
    </row>
    <row r="11" spans="1:11">
      <c r="A11" s="571"/>
      <c r="B11" s="1051" t="s">
        <v>2705</v>
      </c>
      <c r="C11" s="571"/>
      <c r="D11" s="3439" t="s">
        <v>2350</v>
      </c>
      <c r="E11" s="3439"/>
      <c r="F11" s="571"/>
      <c r="G11" s="3439" t="s">
        <v>2350</v>
      </c>
      <c r="H11" s="3439"/>
      <c r="J11" s="3439" t="s">
        <v>2350</v>
      </c>
      <c r="K11" s="3439"/>
    </row>
    <row r="12" spans="1:11">
      <c r="A12" s="571"/>
      <c r="B12" s="571"/>
      <c r="C12" s="571"/>
      <c r="D12" s="571"/>
      <c r="E12" s="571"/>
      <c r="F12" s="571"/>
      <c r="G12" s="571"/>
      <c r="H12" s="571"/>
    </row>
    <row r="13" spans="1:11">
      <c r="A13" s="571"/>
      <c r="B13" s="813" t="s">
        <v>2706</v>
      </c>
      <c r="C13" s="571"/>
      <c r="D13" s="571"/>
      <c r="E13" s="571"/>
      <c r="F13" s="571"/>
      <c r="G13" s="571"/>
      <c r="H13" s="571"/>
    </row>
    <row r="14" spans="1:11">
      <c r="A14" s="1052" t="s">
        <v>2707</v>
      </c>
      <c r="B14" s="571" t="s">
        <v>2708</v>
      </c>
      <c r="C14" s="571" t="s">
        <v>254</v>
      </c>
      <c r="D14" s="571"/>
      <c r="E14" s="571"/>
      <c r="F14" s="571"/>
      <c r="G14" s="571"/>
      <c r="H14" s="571"/>
    </row>
    <row r="15" spans="1:11">
      <c r="A15" s="571"/>
      <c r="B15" s="571" t="s">
        <v>1685</v>
      </c>
      <c r="C15" s="571" t="s">
        <v>1708</v>
      </c>
      <c r="D15" s="571"/>
      <c r="E15" s="571"/>
      <c r="F15" s="571"/>
      <c r="G15" s="571"/>
      <c r="H15" s="571"/>
    </row>
    <row r="16" spans="1:11">
      <c r="A16" s="1052" t="s">
        <v>2707</v>
      </c>
      <c r="B16" s="571" t="s">
        <v>2709</v>
      </c>
      <c r="C16" s="571" t="s">
        <v>2710</v>
      </c>
      <c r="D16" s="571"/>
      <c r="E16" s="571"/>
      <c r="F16" s="571"/>
      <c r="G16" s="571"/>
      <c r="H16" s="571"/>
    </row>
    <row r="17" spans="1:11">
      <c r="A17" s="571"/>
      <c r="B17" s="571" t="s">
        <v>2711</v>
      </c>
      <c r="C17" s="571" t="s">
        <v>1936</v>
      </c>
      <c r="D17" s="571"/>
      <c r="E17" s="571"/>
      <c r="F17" s="571"/>
      <c r="G17" s="571"/>
      <c r="H17" s="571"/>
      <c r="J17" s="20"/>
    </row>
    <row r="18" spans="1:11">
      <c r="A18" s="571"/>
      <c r="B18" s="571"/>
      <c r="C18" s="571"/>
      <c r="D18" s="571"/>
      <c r="E18" s="571"/>
      <c r="F18" s="571"/>
      <c r="G18" s="571"/>
      <c r="H18" s="571"/>
      <c r="J18" s="20"/>
      <c r="K18" s="20"/>
    </row>
    <row r="19" spans="1:11">
      <c r="A19" s="571"/>
      <c r="B19" s="571" t="s">
        <v>2712</v>
      </c>
      <c r="C19" s="571"/>
      <c r="D19" s="571"/>
      <c r="E19" s="571"/>
      <c r="F19" s="571"/>
      <c r="G19" s="571"/>
      <c r="H19" s="571"/>
    </row>
    <row r="20" spans="1:11">
      <c r="A20" s="571"/>
      <c r="B20" s="571"/>
      <c r="C20" s="571"/>
      <c r="D20" s="571"/>
      <c r="E20" s="571"/>
      <c r="F20" s="571"/>
      <c r="G20" s="571"/>
      <c r="H20" s="571"/>
    </row>
  </sheetData>
  <mergeCells count="20">
    <mergeCell ref="A1:K1"/>
    <mergeCell ref="A2:K2"/>
    <mergeCell ref="A3:K3"/>
    <mergeCell ref="D5:E5"/>
    <mergeCell ref="G5:H5"/>
    <mergeCell ref="J5:K5"/>
    <mergeCell ref="D11:E11"/>
    <mergeCell ref="G11:H11"/>
    <mergeCell ref="J11:K11"/>
    <mergeCell ref="A6:A7"/>
    <mergeCell ref="B6:B7"/>
    <mergeCell ref="D6:D7"/>
    <mergeCell ref="E6:E7"/>
    <mergeCell ref="G6:G7"/>
    <mergeCell ref="H6:H7"/>
    <mergeCell ref="J6:J7"/>
    <mergeCell ref="K6:K7"/>
    <mergeCell ref="D10:E10"/>
    <mergeCell ref="G10:H10"/>
    <mergeCell ref="J10:K10"/>
  </mergeCells>
  <pageMargins left="0.7" right="0.7" top="0.75" bottom="0.75" header="0.3" footer="0.3"/>
  <pageSetup orientation="portrait" r:id="rId1"/>
  <drawing r:id="rId2"/>
</worksheet>
</file>

<file path=xl/worksheets/sheet62.xml><?xml version="1.0" encoding="utf-8"?>
<worksheet xmlns="http://schemas.openxmlformats.org/spreadsheetml/2006/main" xmlns:r="http://schemas.openxmlformats.org/officeDocument/2006/relationships">
  <dimension ref="A1:I23"/>
  <sheetViews>
    <sheetView workbookViewId="0">
      <selection sqref="A1:H1"/>
    </sheetView>
  </sheetViews>
  <sheetFormatPr defaultRowHeight="12.75"/>
  <cols>
    <col min="5" max="5" width="9.7109375" bestFit="1" customWidth="1"/>
    <col min="6" max="6" width="0.7109375" customWidth="1"/>
    <col min="8" max="8" width="10.7109375" bestFit="1" customWidth="1"/>
  </cols>
  <sheetData>
    <row r="1" spans="1:9" ht="15">
      <c r="A1" s="3446" t="s">
        <v>63</v>
      </c>
      <c r="B1" s="3446"/>
      <c r="C1" s="3446"/>
      <c r="D1" s="3446"/>
      <c r="E1" s="3446"/>
      <c r="F1" s="3446"/>
      <c r="G1" s="3446"/>
      <c r="H1" s="3446"/>
      <c r="I1" s="1697"/>
    </row>
    <row r="2" spans="1:9" ht="15">
      <c r="A2" s="3447" t="s">
        <v>4190</v>
      </c>
      <c r="B2" s="3447"/>
      <c r="C2" s="3447"/>
      <c r="D2" s="3447"/>
      <c r="E2" s="3447"/>
      <c r="F2" s="3447"/>
      <c r="G2" s="3447"/>
      <c r="H2" s="3447"/>
      <c r="I2" s="1695"/>
    </row>
    <row r="3" spans="1:9">
      <c r="A3" s="3447" t="s">
        <v>4191</v>
      </c>
      <c r="B3" s="3447"/>
      <c r="C3" s="3447"/>
      <c r="D3" s="3447"/>
      <c r="E3" s="3447"/>
      <c r="F3" s="3447"/>
      <c r="G3" s="3447"/>
      <c r="H3" s="3447"/>
      <c r="I3" s="577"/>
    </row>
    <row r="4" spans="1:9">
      <c r="A4" s="571"/>
      <c r="B4" s="571"/>
      <c r="C4" s="571"/>
      <c r="D4" s="571"/>
      <c r="E4" s="571"/>
      <c r="F4" s="571"/>
      <c r="G4" s="571"/>
      <c r="H4" s="571"/>
      <c r="I4" s="577"/>
    </row>
    <row r="5" spans="1:9">
      <c r="A5" s="571"/>
      <c r="B5" s="571"/>
      <c r="C5" s="571"/>
      <c r="D5" s="3448" t="str">
        <f>+B13</f>
        <v>SKG Engineering</v>
      </c>
      <c r="E5" s="3448"/>
      <c r="F5" s="571"/>
      <c r="G5" s="3299" t="str">
        <f>+B14</f>
        <v>Talem</v>
      </c>
      <c r="H5" s="3299"/>
      <c r="I5" s="577"/>
    </row>
    <row r="6" spans="1:9" ht="24">
      <c r="A6" s="1698" t="s">
        <v>258</v>
      </c>
      <c r="B6" s="1699" t="s">
        <v>313</v>
      </c>
      <c r="C6" s="580" t="s">
        <v>4192</v>
      </c>
      <c r="D6" s="581" t="s">
        <v>1275</v>
      </c>
      <c r="E6" s="581" t="s">
        <v>1276</v>
      </c>
      <c r="F6" s="571"/>
      <c r="G6" s="1700" t="s">
        <v>1275</v>
      </c>
      <c r="H6" s="1700" t="s">
        <v>1276</v>
      </c>
      <c r="I6" s="577"/>
    </row>
    <row r="7" spans="1:9" ht="24">
      <c r="A7" s="582">
        <v>1</v>
      </c>
      <c r="B7" s="583" t="s">
        <v>4189</v>
      </c>
      <c r="C7" s="1701">
        <v>33</v>
      </c>
      <c r="D7" s="1702">
        <v>133.33000000000001</v>
      </c>
      <c r="E7" s="1703">
        <f>+D7*C7</f>
        <v>4399.8900000000003</v>
      </c>
      <c r="F7" s="571"/>
      <c r="G7" s="1704">
        <v>363</v>
      </c>
      <c r="H7" s="1705">
        <f>+G7*C7</f>
        <v>11979</v>
      </c>
      <c r="I7" s="577"/>
    </row>
    <row r="8" spans="1:9">
      <c r="A8" s="571"/>
      <c r="B8" s="571"/>
      <c r="C8" s="571"/>
      <c r="D8" s="571"/>
      <c r="E8" s="571"/>
      <c r="F8" s="571"/>
      <c r="G8" s="571"/>
      <c r="H8" s="571"/>
    </row>
    <row r="9" spans="1:9">
      <c r="A9" s="571"/>
      <c r="B9" s="571"/>
      <c r="C9" s="571"/>
      <c r="D9" s="571"/>
      <c r="E9" s="571"/>
      <c r="F9" s="571"/>
      <c r="G9" s="571"/>
      <c r="H9" s="571"/>
    </row>
    <row r="10" spans="1:9">
      <c r="A10" s="571"/>
      <c r="B10" s="571"/>
      <c r="C10" s="571"/>
      <c r="D10" s="571"/>
      <c r="E10" s="571"/>
      <c r="F10" s="571"/>
      <c r="G10" s="571"/>
      <c r="H10" s="571"/>
    </row>
    <row r="11" spans="1:9">
      <c r="A11" s="571"/>
      <c r="B11" s="1706" t="s">
        <v>817</v>
      </c>
      <c r="C11" s="589"/>
      <c r="D11" s="571"/>
      <c r="E11" s="571"/>
      <c r="F11" s="571"/>
      <c r="G11" s="571"/>
      <c r="H11" s="571"/>
      <c r="I11" s="577"/>
    </row>
    <row r="12" spans="1:9">
      <c r="A12" s="571"/>
      <c r="B12" s="1707" t="s">
        <v>4193</v>
      </c>
      <c r="C12" s="884" t="s">
        <v>1144</v>
      </c>
      <c r="D12" s="1708"/>
      <c r="E12" s="571"/>
      <c r="F12" s="571"/>
      <c r="G12" s="571"/>
      <c r="H12" s="571"/>
      <c r="I12" s="577"/>
    </row>
    <row r="13" spans="1:9">
      <c r="A13" s="571"/>
      <c r="B13" s="1707" t="s">
        <v>40</v>
      </c>
      <c r="C13" s="884" t="s">
        <v>1140</v>
      </c>
      <c r="D13" s="1708"/>
      <c r="E13" s="571"/>
      <c r="F13" s="571"/>
      <c r="G13" s="571"/>
      <c r="H13" s="571"/>
      <c r="I13" s="577"/>
    </row>
    <row r="14" spans="1:9">
      <c r="A14" s="571"/>
      <c r="B14" s="1707" t="s">
        <v>503</v>
      </c>
      <c r="C14" s="884" t="s">
        <v>1140</v>
      </c>
      <c r="D14" s="1708"/>
      <c r="E14" s="571"/>
      <c r="F14" s="571"/>
      <c r="G14" s="571"/>
      <c r="H14" s="571"/>
      <c r="I14" s="577"/>
    </row>
    <row r="15" spans="1:9">
      <c r="A15" s="571"/>
      <c r="B15" s="1707" t="s">
        <v>4194</v>
      </c>
      <c r="C15" s="884" t="s">
        <v>1140</v>
      </c>
      <c r="D15" s="589"/>
      <c r="E15" s="571"/>
      <c r="F15" s="571"/>
      <c r="G15" s="571"/>
      <c r="H15" s="571"/>
      <c r="I15" s="577"/>
    </row>
    <row r="16" spans="1:9">
      <c r="A16" s="571"/>
      <c r="B16" s="1707" t="s">
        <v>4195</v>
      </c>
      <c r="C16" s="884" t="s">
        <v>194</v>
      </c>
      <c r="D16" s="1708"/>
      <c r="E16" s="1696"/>
      <c r="F16" s="571"/>
      <c r="G16" s="571"/>
      <c r="H16" s="571"/>
      <c r="I16" s="577"/>
    </row>
    <row r="17" spans="1:9">
      <c r="A17" s="577"/>
      <c r="B17" s="1709"/>
      <c r="C17" s="1709"/>
      <c r="D17" s="1708"/>
      <c r="E17" s="577"/>
      <c r="F17" s="577"/>
      <c r="G17" s="577"/>
      <c r="H17" s="577"/>
      <c r="I17" s="577"/>
    </row>
    <row r="18" spans="1:9">
      <c r="A18" s="577"/>
      <c r="B18" s="577"/>
      <c r="C18" s="577"/>
      <c r="D18" s="571"/>
      <c r="E18" s="577"/>
      <c r="F18" s="577"/>
      <c r="G18" s="577"/>
      <c r="H18" s="577"/>
      <c r="I18" s="577"/>
    </row>
    <row r="19" spans="1:9">
      <c r="A19" s="577"/>
      <c r="B19" s="577"/>
      <c r="C19" s="577"/>
      <c r="D19" s="577"/>
      <c r="E19" s="577"/>
      <c r="F19" s="577"/>
      <c r="G19" s="577"/>
      <c r="H19" s="577"/>
      <c r="I19" s="577"/>
    </row>
    <row r="20" spans="1:9">
      <c r="A20" s="2810" t="s">
        <v>4196</v>
      </c>
      <c r="B20" s="3445"/>
      <c r="C20" s="3445"/>
      <c r="D20" s="3445"/>
      <c r="E20" s="3445"/>
      <c r="F20" s="577"/>
      <c r="G20" s="577"/>
      <c r="H20" s="577"/>
      <c r="I20" s="577"/>
    </row>
    <row r="21" spans="1:9">
      <c r="A21" s="3445"/>
      <c r="B21" s="3445"/>
      <c r="C21" s="3445"/>
      <c r="D21" s="3445"/>
      <c r="E21" s="3445"/>
      <c r="F21" s="577"/>
      <c r="G21" s="577"/>
      <c r="H21" s="577"/>
      <c r="I21" s="577"/>
    </row>
    <row r="22" spans="1:9">
      <c r="A22" s="577"/>
      <c r="B22" s="577"/>
      <c r="C22" s="577"/>
      <c r="D22" s="577"/>
      <c r="E22" s="577"/>
      <c r="F22" s="577"/>
      <c r="G22" s="577"/>
      <c r="H22" s="577"/>
      <c r="I22" s="577"/>
    </row>
    <row r="23" spans="1:9">
      <c r="A23" s="577"/>
      <c r="B23" s="577"/>
      <c r="C23" s="577"/>
      <c r="D23" s="577"/>
      <c r="E23" s="577"/>
      <c r="F23" s="577"/>
      <c r="G23" s="577"/>
      <c r="H23" s="577"/>
      <c r="I23" s="577"/>
    </row>
  </sheetData>
  <mergeCells count="6">
    <mergeCell ref="A20:E21"/>
    <mergeCell ref="A1:H1"/>
    <mergeCell ref="A2:H2"/>
    <mergeCell ref="A3:H3"/>
    <mergeCell ref="D5:E5"/>
    <mergeCell ref="G5:H5"/>
  </mergeCells>
  <pageMargins left="0.7" right="0.7" top="0.75" bottom="0.75" header="0.3" footer="0.3"/>
  <pageSetup orientation="portrait" r:id="rId1"/>
  <drawing r:id="rId2"/>
</worksheet>
</file>

<file path=xl/worksheets/sheet63.xml><?xml version="1.0" encoding="utf-8"?>
<worksheet xmlns="http://schemas.openxmlformats.org/spreadsheetml/2006/main" xmlns:r="http://schemas.openxmlformats.org/officeDocument/2006/relationships">
  <dimension ref="A1:G26"/>
  <sheetViews>
    <sheetView workbookViewId="0"/>
  </sheetViews>
  <sheetFormatPr defaultRowHeight="12.75"/>
  <cols>
    <col min="2" max="2" width="20.140625" customWidth="1"/>
    <col min="3" max="3" width="26.42578125" customWidth="1"/>
    <col min="4" max="4" width="13.140625" customWidth="1"/>
    <col min="7" max="7" width="16.7109375" customWidth="1"/>
  </cols>
  <sheetData>
    <row r="1" spans="1:7" ht="15">
      <c r="A1" s="783" t="s">
        <v>1108</v>
      </c>
      <c r="B1" s="783"/>
      <c r="C1" s="783"/>
      <c r="D1" s="879"/>
      <c r="E1" s="783"/>
      <c r="F1" s="879"/>
      <c r="G1" s="783"/>
    </row>
    <row r="2" spans="1:7" ht="15">
      <c r="A2" s="882" t="s">
        <v>2714</v>
      </c>
      <c r="B2" s="881"/>
      <c r="C2" s="881"/>
      <c r="D2" s="880"/>
      <c r="E2" s="881"/>
      <c r="F2" s="880"/>
      <c r="G2" s="881"/>
    </row>
    <row r="3" spans="1:7">
      <c r="A3" s="322"/>
      <c r="B3" s="322"/>
      <c r="C3" s="323"/>
      <c r="D3" s="661"/>
      <c r="E3" s="323"/>
      <c r="F3" s="661"/>
      <c r="G3" s="323"/>
    </row>
    <row r="4" spans="1:7">
      <c r="A4" s="326"/>
      <c r="B4" s="326"/>
      <c r="C4" s="883" t="s">
        <v>2715</v>
      </c>
      <c r="D4" s="629"/>
      <c r="E4" s="883" t="s">
        <v>2716</v>
      </c>
      <c r="F4" s="629"/>
      <c r="G4" s="883" t="s">
        <v>2709</v>
      </c>
    </row>
    <row r="5" spans="1:7">
      <c r="A5" s="1008" t="s">
        <v>1888</v>
      </c>
      <c r="B5" s="1009" t="s">
        <v>258</v>
      </c>
      <c r="C5" s="1053" t="s">
        <v>2717</v>
      </c>
      <c r="D5" s="661"/>
      <c r="E5" s="1008" t="s">
        <v>2717</v>
      </c>
      <c r="F5" s="661"/>
      <c r="G5" s="1008" t="str">
        <f>+E5</f>
        <v>Price/lb</v>
      </c>
    </row>
    <row r="6" spans="1:7">
      <c r="A6" s="1008">
        <v>1</v>
      </c>
      <c r="B6" s="1054" t="s">
        <v>410</v>
      </c>
      <c r="C6" s="1055">
        <v>1.115</v>
      </c>
      <c r="D6" s="661"/>
      <c r="E6" s="1056">
        <v>1.43</v>
      </c>
      <c r="F6" s="661"/>
      <c r="G6" s="1056">
        <v>1.08</v>
      </c>
    </row>
    <row r="7" spans="1:7">
      <c r="A7" s="1008">
        <v>2</v>
      </c>
      <c r="B7" s="1054" t="s">
        <v>2718</v>
      </c>
      <c r="C7" s="1057" t="s">
        <v>2719</v>
      </c>
      <c r="D7" s="1058"/>
      <c r="E7" s="1059" t="s">
        <v>2720</v>
      </c>
      <c r="F7" s="1058"/>
      <c r="G7" s="1060" t="s">
        <v>2721</v>
      </c>
    </row>
    <row r="8" spans="1:7">
      <c r="A8" s="2814"/>
      <c r="B8" s="2814"/>
      <c r="C8" s="1061"/>
      <c r="D8" s="1024"/>
      <c r="E8" s="1025"/>
      <c r="F8" s="1024"/>
      <c r="G8" s="1026"/>
    </row>
    <row r="9" spans="1:7">
      <c r="A9" s="326"/>
      <c r="B9" s="1062" t="s">
        <v>1689</v>
      </c>
      <c r="C9" s="1063">
        <v>10</v>
      </c>
      <c r="D9" s="1058"/>
      <c r="E9" s="1064" t="s">
        <v>2722</v>
      </c>
      <c r="F9" s="1058"/>
      <c r="G9" s="1064" t="s">
        <v>2723</v>
      </c>
    </row>
    <row r="10" spans="1:7">
      <c r="A10" s="326"/>
      <c r="B10" s="1062" t="s">
        <v>2705</v>
      </c>
      <c r="C10" s="1063" t="s">
        <v>2350</v>
      </c>
      <c r="D10" s="629"/>
      <c r="E10" s="596" t="s">
        <v>2350</v>
      </c>
      <c r="F10" s="629"/>
      <c r="G10" s="596" t="s">
        <v>2350</v>
      </c>
    </row>
    <row r="11" spans="1:7">
      <c r="A11" s="326"/>
      <c r="B11" s="326"/>
      <c r="C11" s="326"/>
      <c r="D11" s="629"/>
      <c r="E11" s="326"/>
      <c r="F11" s="629"/>
      <c r="G11" s="326"/>
    </row>
    <row r="12" spans="1:7">
      <c r="A12" s="326"/>
      <c r="B12" s="1065" t="s">
        <v>2724</v>
      </c>
      <c r="C12" s="1066">
        <v>1</v>
      </c>
      <c r="D12" s="1067"/>
      <c r="E12" s="1066">
        <v>1</v>
      </c>
      <c r="F12" s="1067"/>
      <c r="G12" s="1066">
        <v>1</v>
      </c>
    </row>
    <row r="13" spans="1:7">
      <c r="A13" s="326"/>
      <c r="B13" s="1065" t="s">
        <v>2725</v>
      </c>
      <c r="C13" s="1068">
        <f>+C12*C6</f>
        <v>1.115</v>
      </c>
      <c r="D13" s="629"/>
      <c r="E13" s="1068">
        <f>+E12*E6</f>
        <v>1.43</v>
      </c>
      <c r="F13" s="629"/>
      <c r="G13" s="1068">
        <f>+G12*G6</f>
        <v>1.08</v>
      </c>
    </row>
    <row r="14" spans="1:7">
      <c r="A14" s="326"/>
      <c r="B14" s="326"/>
      <c r="C14" s="326"/>
      <c r="D14" s="629"/>
      <c r="E14" s="326"/>
      <c r="F14" s="629"/>
      <c r="G14" s="326"/>
    </row>
    <row r="15" spans="1:7">
      <c r="A15" s="326"/>
      <c r="B15" s="326"/>
      <c r="C15" s="326"/>
      <c r="D15" s="629"/>
      <c r="E15" s="326"/>
      <c r="F15" s="629"/>
      <c r="G15" s="326"/>
    </row>
    <row r="16" spans="1:7">
      <c r="A16" s="324"/>
      <c r="B16" s="1029"/>
      <c r="C16" s="323"/>
      <c r="D16" s="661"/>
      <c r="E16" s="323"/>
      <c r="F16" s="661"/>
      <c r="G16" s="323"/>
    </row>
    <row r="17" spans="1:7">
      <c r="A17" s="324"/>
      <c r="B17" s="1031"/>
      <c r="C17" s="323"/>
      <c r="D17" s="661"/>
      <c r="E17" s="323"/>
      <c r="F17" s="661"/>
      <c r="G17" s="323"/>
    </row>
    <row r="18" spans="1:7">
      <c r="A18" s="324"/>
      <c r="B18" s="324"/>
      <c r="C18" s="323"/>
      <c r="D18" s="661"/>
      <c r="E18" s="323"/>
      <c r="F18" s="661"/>
      <c r="G18" s="323"/>
    </row>
    <row r="19" spans="1:7">
      <c r="A19" s="324"/>
      <c r="B19" s="1032" t="s">
        <v>1138</v>
      </c>
      <c r="C19" s="1033"/>
      <c r="D19" s="1033"/>
      <c r="E19" s="323"/>
      <c r="F19" s="661"/>
      <c r="G19" s="323"/>
    </row>
    <row r="20" spans="1:7">
      <c r="A20" s="326"/>
      <c r="B20" s="330" t="s">
        <v>2726</v>
      </c>
      <c r="C20" s="331" t="s">
        <v>2727</v>
      </c>
      <c r="D20" s="1069" t="s">
        <v>826</v>
      </c>
      <c r="E20" s="323"/>
      <c r="F20" s="661"/>
      <c r="G20" s="323"/>
    </row>
    <row r="21" spans="1:7">
      <c r="A21" s="326"/>
      <c r="B21" s="330" t="s">
        <v>2728</v>
      </c>
      <c r="C21" s="331" t="s">
        <v>505</v>
      </c>
      <c r="D21" s="1069" t="s">
        <v>307</v>
      </c>
      <c r="E21" s="323"/>
      <c r="F21" s="661"/>
      <c r="G21" s="323"/>
    </row>
    <row r="22" spans="1:7">
      <c r="A22" s="326"/>
      <c r="B22" s="1070" t="s">
        <v>472</v>
      </c>
      <c r="C22" s="331" t="s">
        <v>2729</v>
      </c>
      <c r="D22" s="1069" t="s">
        <v>2730</v>
      </c>
      <c r="E22" s="323"/>
      <c r="F22" s="661"/>
      <c r="G22" s="323"/>
    </row>
    <row r="23" spans="1:7">
      <c r="A23" s="326"/>
      <c r="B23" s="330" t="s">
        <v>2731</v>
      </c>
      <c r="C23" s="331" t="s">
        <v>2732</v>
      </c>
      <c r="D23" s="1069" t="s">
        <v>2733</v>
      </c>
      <c r="E23" s="323"/>
      <c r="F23" s="661"/>
      <c r="G23" s="323"/>
    </row>
    <row r="24" spans="1:7">
      <c r="A24" s="326"/>
      <c r="B24" s="1070" t="s">
        <v>2734</v>
      </c>
      <c r="C24" s="331" t="s">
        <v>2735</v>
      </c>
      <c r="D24" s="1069" t="s">
        <v>2736</v>
      </c>
      <c r="E24" s="323"/>
      <c r="F24" s="661"/>
      <c r="G24" s="323"/>
    </row>
    <row r="25" spans="1:7">
      <c r="A25" s="326"/>
      <c r="B25" s="330" t="s">
        <v>2737</v>
      </c>
      <c r="C25" s="331" t="s">
        <v>2738</v>
      </c>
      <c r="D25" s="1069" t="s">
        <v>307</v>
      </c>
      <c r="E25" s="323"/>
      <c r="F25" s="661"/>
      <c r="G25" s="323"/>
    </row>
    <row r="26" spans="1:7">
      <c r="A26" s="326"/>
      <c r="F26" s="661"/>
      <c r="G26" s="323"/>
    </row>
  </sheetData>
  <mergeCells count="1">
    <mergeCell ref="A8:B8"/>
  </mergeCells>
  <pageMargins left="0.7" right="0.7" top="0.75" bottom="0.75" header="0.3" footer="0.3"/>
  <pageSetup orientation="portrait" r:id="rId1"/>
  <drawing r:id="rId2"/>
</worksheet>
</file>

<file path=xl/worksheets/sheet64.xml><?xml version="1.0" encoding="utf-8"?>
<worksheet xmlns="http://schemas.openxmlformats.org/spreadsheetml/2006/main" xmlns:r="http://schemas.openxmlformats.org/officeDocument/2006/relationships">
  <dimension ref="A1:Q43"/>
  <sheetViews>
    <sheetView workbookViewId="0">
      <selection activeCell="B4" sqref="B4"/>
    </sheetView>
  </sheetViews>
  <sheetFormatPr defaultRowHeight="12.75"/>
  <cols>
    <col min="1" max="1" width="13.140625" style="624" customWidth="1"/>
    <col min="2" max="2" width="18.85546875" style="624" customWidth="1"/>
    <col min="3" max="3" width="9.140625" style="624"/>
    <col min="4" max="4" width="39.28515625" style="1761" customWidth="1"/>
    <col min="5" max="5" width="1.140625" style="624" customWidth="1"/>
    <col min="6" max="6" width="10.140625" style="624" customWidth="1"/>
    <col min="7" max="7" width="6.5703125" style="1742" customWidth="1"/>
    <col min="8" max="8" width="12" style="624" customWidth="1"/>
    <col min="9" max="9" width="1.140625" style="624" customWidth="1"/>
    <col min="10" max="11" width="9.140625" style="624"/>
    <col min="12" max="12" width="11" style="624" customWidth="1"/>
    <col min="13" max="13" width="1.140625" style="624" customWidth="1"/>
    <col min="14" max="16" width="9.140625" style="624"/>
    <col min="17" max="17" width="1.140625" style="624" customWidth="1"/>
    <col min="18" max="16384" width="9.140625" style="624"/>
  </cols>
  <sheetData>
    <row r="1" spans="1:17">
      <c r="A1" s="3449" t="s">
        <v>63</v>
      </c>
      <c r="B1" s="3449"/>
      <c r="C1" s="3449"/>
      <c r="D1" s="3449"/>
      <c r="E1" s="3449"/>
      <c r="F1" s="3449"/>
      <c r="G1" s="3449"/>
      <c r="H1" s="3449"/>
      <c r="I1" s="3449"/>
      <c r="J1" s="3449"/>
      <c r="K1" s="3449"/>
      <c r="L1" s="3449"/>
      <c r="M1" s="3449"/>
      <c r="N1" s="3449"/>
    </row>
    <row r="2" spans="1:17">
      <c r="A2" s="3450" t="s">
        <v>4200</v>
      </c>
      <c r="B2" s="3450"/>
      <c r="C2" s="3450"/>
      <c r="D2" s="3450"/>
      <c r="E2" s="3450"/>
      <c r="F2" s="3450"/>
      <c r="G2" s="3450"/>
      <c r="H2" s="3450"/>
      <c r="I2" s="3450"/>
      <c r="J2" s="3450"/>
      <c r="K2" s="3450"/>
      <c r="L2" s="3450"/>
      <c r="M2" s="3450"/>
      <c r="N2" s="3450"/>
    </row>
    <row r="3" spans="1:17">
      <c r="A3" s="3450" t="s">
        <v>4201</v>
      </c>
      <c r="B3" s="3450"/>
      <c r="C3" s="3450"/>
      <c r="D3" s="3450"/>
      <c r="E3" s="3450"/>
      <c r="F3" s="3450"/>
      <c r="G3" s="3450"/>
      <c r="H3" s="3450"/>
      <c r="I3" s="3450"/>
      <c r="J3" s="3450"/>
      <c r="K3" s="3450"/>
      <c r="L3" s="3450"/>
      <c r="M3" s="3450"/>
      <c r="N3" s="3450"/>
    </row>
    <row r="4" spans="1:17">
      <c r="A4" s="1710"/>
      <c r="B4" s="1710"/>
      <c r="C4" s="1710"/>
      <c r="D4" s="1710"/>
      <c r="E4" s="1710"/>
      <c r="F4" s="1710"/>
      <c r="G4" s="1711"/>
      <c r="H4" s="1710"/>
      <c r="I4" s="1710"/>
      <c r="J4" s="1710"/>
      <c r="K4" s="1710"/>
      <c r="L4" s="1710"/>
      <c r="M4" s="1710"/>
      <c r="N4" s="1710"/>
    </row>
    <row r="5" spans="1:17">
      <c r="A5" s="1710"/>
      <c r="B5" s="1710"/>
      <c r="C5" s="1710"/>
      <c r="D5" s="1710"/>
      <c r="E5" s="1710"/>
      <c r="F5" s="1710"/>
      <c r="G5" s="1711"/>
      <c r="H5" s="1710"/>
      <c r="I5" s="1710"/>
      <c r="J5" s="1710"/>
      <c r="K5" s="1710"/>
      <c r="L5" s="1710"/>
      <c r="M5" s="1710"/>
      <c r="N5" s="1710"/>
    </row>
    <row r="6" spans="1:17">
      <c r="A6" s="1712"/>
      <c r="B6" s="3451" t="s">
        <v>4202</v>
      </c>
      <c r="C6" s="3451"/>
      <c r="D6" s="3451"/>
      <c r="E6" s="3451"/>
      <c r="F6" s="3452" t="s">
        <v>4203</v>
      </c>
      <c r="G6" s="3453"/>
      <c r="H6" s="3454"/>
      <c r="I6" s="1713"/>
      <c r="J6" s="3455" t="s">
        <v>4204</v>
      </c>
      <c r="K6" s="3455"/>
      <c r="L6" s="3455"/>
      <c r="M6" s="1713"/>
      <c r="N6" s="3456" t="s">
        <v>4205</v>
      </c>
      <c r="O6" s="3457"/>
      <c r="P6" s="3458"/>
      <c r="Q6" s="1713"/>
    </row>
    <row r="7" spans="1:17" s="1720" customFormat="1" ht="25.5">
      <c r="A7" s="3459" t="s">
        <v>300</v>
      </c>
      <c r="B7" s="3460"/>
      <c r="C7" s="1714" t="s">
        <v>314</v>
      </c>
      <c r="D7" s="1715" t="s">
        <v>4206</v>
      </c>
      <c r="E7" s="1716"/>
      <c r="F7" s="3459" t="s">
        <v>4207</v>
      </c>
      <c r="G7" s="3460"/>
      <c r="H7" s="1717" t="s">
        <v>4208</v>
      </c>
      <c r="I7" s="1716"/>
      <c r="J7" s="3461" t="s">
        <v>4207</v>
      </c>
      <c r="K7" s="3462"/>
      <c r="L7" s="1718" t="s">
        <v>4208</v>
      </c>
      <c r="M7" s="1716"/>
      <c r="N7" s="1719" t="s">
        <v>4207</v>
      </c>
      <c r="O7" s="3463" t="s">
        <v>4208</v>
      </c>
      <c r="P7" s="3464"/>
      <c r="Q7" s="1716"/>
    </row>
    <row r="8" spans="1:17" s="1720" customFormat="1" ht="45" customHeight="1">
      <c r="A8" s="3465" t="s">
        <v>4209</v>
      </c>
      <c r="B8" s="3466"/>
      <c r="C8" s="1721">
        <v>12</v>
      </c>
      <c r="D8" s="1722" t="s">
        <v>1279</v>
      </c>
      <c r="E8" s="1723"/>
      <c r="F8" s="3467">
        <v>1057.06</v>
      </c>
      <c r="G8" s="3468"/>
      <c r="H8" s="1724">
        <f>+$C$8*F8</f>
        <v>12684.72</v>
      </c>
      <c r="I8" s="1723"/>
      <c r="J8" s="3469">
        <v>1033</v>
      </c>
      <c r="K8" s="3470"/>
      <c r="L8" s="1725">
        <f>+$C$8*J8</f>
        <v>12396</v>
      </c>
      <c r="M8" s="1723"/>
      <c r="N8" s="3471" t="s">
        <v>798</v>
      </c>
      <c r="O8" s="3472"/>
      <c r="P8" s="3473"/>
      <c r="Q8" s="1723"/>
    </row>
    <row r="9" spans="1:17" ht="28.5" customHeight="1">
      <c r="A9" s="1726"/>
      <c r="B9" s="1727"/>
      <c r="C9" s="1727"/>
      <c r="D9" s="1728"/>
      <c r="E9" s="1729"/>
      <c r="F9" s="3474" t="s">
        <v>304</v>
      </c>
      <c r="G9" s="3475"/>
      <c r="H9" s="1730">
        <f>SUM(H8:H8)</f>
        <v>12684.72</v>
      </c>
      <c r="I9" s="1729"/>
      <c r="J9" s="3476"/>
      <c r="K9" s="3477"/>
      <c r="L9" s="1731">
        <f>SUM(L8:L8)</f>
        <v>12396</v>
      </c>
      <c r="M9" s="1729"/>
      <c r="N9" s="1732"/>
      <c r="O9" s="3474" t="s">
        <v>363</v>
      </c>
      <c r="P9" s="3475"/>
      <c r="Q9" s="1729"/>
    </row>
    <row r="10" spans="1:17">
      <c r="A10" s="1733"/>
      <c r="B10" s="1733"/>
      <c r="C10" s="1733"/>
      <c r="D10" s="1733"/>
      <c r="E10" s="1733"/>
      <c r="F10" s="1734"/>
      <c r="G10" s="1735"/>
      <c r="H10" s="1733"/>
      <c r="I10" s="1733"/>
      <c r="J10" s="1736"/>
      <c r="K10" s="1736"/>
      <c r="L10" s="1737"/>
      <c r="N10" s="1736"/>
      <c r="O10" s="1737"/>
    </row>
    <row r="11" spans="1:17">
      <c r="A11" s="1710"/>
      <c r="B11" s="1710"/>
      <c r="C11" s="1710"/>
      <c r="D11" s="1738"/>
      <c r="E11" s="1710"/>
      <c r="F11" s="1710"/>
      <c r="G11" s="1711"/>
      <c r="H11" s="1710"/>
      <c r="I11" s="1710"/>
      <c r="J11" s="1710"/>
      <c r="K11" s="1710"/>
      <c r="L11" s="1710"/>
      <c r="M11" s="1710"/>
      <c r="N11" s="1710"/>
      <c r="Q11" s="1710"/>
    </row>
    <row r="12" spans="1:17">
      <c r="A12" s="1739"/>
      <c r="B12" s="3478"/>
      <c r="C12" s="3478"/>
      <c r="D12" s="3478"/>
      <c r="E12" s="3478"/>
      <c r="F12" s="3478"/>
      <c r="G12" s="3478"/>
      <c r="H12" s="3478"/>
      <c r="I12" s="3478"/>
      <c r="J12" s="1733"/>
    </row>
    <row r="13" spans="1:17">
      <c r="A13" s="1740"/>
      <c r="B13" s="1741"/>
      <c r="C13" s="1741"/>
      <c r="D13" s="1741"/>
      <c r="E13" s="1741"/>
      <c r="F13" s="1741"/>
      <c r="I13" s="1741"/>
      <c r="M13" s="1741"/>
      <c r="Q13" s="1741"/>
    </row>
    <row r="14" spans="1:17">
      <c r="A14" s="3479" t="s">
        <v>4210</v>
      </c>
      <c r="B14" s="3479"/>
      <c r="C14" s="3479"/>
      <c r="D14" s="3479"/>
      <c r="E14" s="1713"/>
      <c r="F14" s="3455" t="s">
        <v>4203</v>
      </c>
      <c r="G14" s="3455"/>
      <c r="H14" s="3455"/>
      <c r="I14" s="1713"/>
      <c r="J14" s="3480" t="s">
        <v>4204</v>
      </c>
      <c r="K14" s="3480"/>
      <c r="L14" s="3480"/>
      <c r="M14" s="1713"/>
      <c r="N14" s="3481" t="s">
        <v>4205</v>
      </c>
      <c r="O14" s="3481"/>
      <c r="P14" s="3481"/>
      <c r="Q14" s="1713"/>
    </row>
    <row r="15" spans="1:17">
      <c r="A15" s="3483" t="s">
        <v>4211</v>
      </c>
      <c r="B15" s="3483" t="s">
        <v>4212</v>
      </c>
      <c r="C15" s="3479" t="s">
        <v>300</v>
      </c>
      <c r="D15" s="3479"/>
      <c r="E15" s="1743"/>
      <c r="F15" s="3484" t="s">
        <v>4213</v>
      </c>
      <c r="G15" s="3485" t="s">
        <v>4214</v>
      </c>
      <c r="H15" s="3486" t="s">
        <v>4215</v>
      </c>
      <c r="I15" s="1743"/>
      <c r="J15" s="3492" t="s">
        <v>4216</v>
      </c>
      <c r="K15" s="3493" t="s">
        <v>4217</v>
      </c>
      <c r="L15" s="3482" t="s">
        <v>4215</v>
      </c>
      <c r="M15" s="1743"/>
      <c r="N15" s="3479" t="s">
        <v>4213</v>
      </c>
      <c r="O15" s="3479" t="s">
        <v>4214</v>
      </c>
      <c r="P15" s="3483" t="s">
        <v>4215</v>
      </c>
      <c r="Q15" s="1743"/>
    </row>
    <row r="16" spans="1:17">
      <c r="A16" s="3483"/>
      <c r="B16" s="3483"/>
      <c r="C16" s="3479"/>
      <c r="D16" s="3479"/>
      <c r="E16" s="1743"/>
      <c r="F16" s="3484"/>
      <c r="G16" s="3485"/>
      <c r="H16" s="3486"/>
      <c r="I16" s="1743"/>
      <c r="J16" s="3492"/>
      <c r="K16" s="3493"/>
      <c r="L16" s="3482"/>
      <c r="M16" s="1743"/>
      <c r="N16" s="3479"/>
      <c r="O16" s="3479"/>
      <c r="P16" s="3483"/>
      <c r="Q16" s="1743"/>
    </row>
    <row r="17" spans="1:17">
      <c r="A17" s="1744">
        <v>1</v>
      </c>
      <c r="B17" s="1744">
        <v>5740000</v>
      </c>
      <c r="C17" s="3487" t="s">
        <v>4218</v>
      </c>
      <c r="D17" s="3487"/>
      <c r="E17" s="1745"/>
      <c r="F17" s="3488" t="s">
        <v>798</v>
      </c>
      <c r="G17" s="3489"/>
      <c r="H17" s="1746">
        <v>0</v>
      </c>
      <c r="I17" s="1745"/>
      <c r="J17" s="3490" t="s">
        <v>798</v>
      </c>
      <c r="K17" s="3491"/>
      <c r="L17" s="1747">
        <v>0</v>
      </c>
      <c r="M17" s="1745"/>
      <c r="N17" s="3494" t="s">
        <v>798</v>
      </c>
      <c r="O17" s="3494"/>
      <c r="P17" s="3494"/>
      <c r="Q17" s="1745"/>
    </row>
    <row r="18" spans="1:17">
      <c r="A18" s="1744">
        <v>2</v>
      </c>
      <c r="B18" s="1744" t="s">
        <v>4219</v>
      </c>
      <c r="C18" s="3487" t="s">
        <v>4220</v>
      </c>
      <c r="D18" s="3487"/>
      <c r="E18" s="1745"/>
      <c r="F18" s="1748">
        <v>27</v>
      </c>
      <c r="G18" s="1749">
        <v>0.2</v>
      </c>
      <c r="H18" s="1746">
        <f>SUM(F18*G18)+(F18)</f>
        <v>32.4</v>
      </c>
      <c r="I18" s="1745"/>
      <c r="J18" s="1747">
        <v>54</v>
      </c>
      <c r="K18" s="1750">
        <v>0.3</v>
      </c>
      <c r="L18" s="1747">
        <f>SUM(-J18*K18)+(J18)</f>
        <v>37.799999999999997</v>
      </c>
      <c r="M18" s="1745"/>
      <c r="N18" s="1751"/>
      <c r="O18" s="1751"/>
      <c r="P18" s="1751"/>
      <c r="Q18" s="1745"/>
    </row>
    <row r="19" spans="1:17">
      <c r="A19" s="1744">
        <v>3</v>
      </c>
      <c r="B19" s="1744">
        <v>5629000</v>
      </c>
      <c r="C19" s="3487" t="s">
        <v>4221</v>
      </c>
      <c r="D19" s="3487"/>
      <c r="E19" s="1745"/>
      <c r="F19" s="3488" t="s">
        <v>798</v>
      </c>
      <c r="G19" s="3489"/>
      <c r="H19" s="1746">
        <v>0</v>
      </c>
      <c r="I19" s="1745"/>
      <c r="J19" s="3490" t="s">
        <v>798</v>
      </c>
      <c r="K19" s="3491"/>
      <c r="L19" s="1747">
        <v>0</v>
      </c>
      <c r="M19" s="1745"/>
      <c r="N19" s="1751"/>
      <c r="O19" s="1751"/>
      <c r="P19" s="1751"/>
      <c r="Q19" s="1745"/>
    </row>
    <row r="20" spans="1:17">
      <c r="A20" s="1744">
        <v>4</v>
      </c>
      <c r="B20" s="1744">
        <v>5060000</v>
      </c>
      <c r="C20" s="3487" t="s">
        <v>4222</v>
      </c>
      <c r="D20" s="3487"/>
      <c r="E20" s="1745"/>
      <c r="F20" s="3488" t="s">
        <v>798</v>
      </c>
      <c r="G20" s="3489"/>
      <c r="H20" s="1746">
        <v>0</v>
      </c>
      <c r="I20" s="1745"/>
      <c r="J20" s="3490" t="s">
        <v>798</v>
      </c>
      <c r="K20" s="3491"/>
      <c r="L20" s="1747">
        <v>0</v>
      </c>
      <c r="M20" s="1745"/>
      <c r="N20" s="1751"/>
      <c r="O20" s="1751"/>
      <c r="P20" s="1751"/>
      <c r="Q20" s="1745"/>
    </row>
    <row r="21" spans="1:17">
      <c r="A21" s="1744">
        <v>5</v>
      </c>
      <c r="B21" s="1744">
        <v>5611000</v>
      </c>
      <c r="C21" s="3487" t="s">
        <v>4223</v>
      </c>
      <c r="D21" s="3487"/>
      <c r="E21" s="1745"/>
      <c r="F21" s="1748">
        <v>2.6</v>
      </c>
      <c r="G21" s="1749">
        <v>0.2</v>
      </c>
      <c r="H21" s="1746">
        <f t="shared" ref="H21:H42" si="0">SUM(F21*G21)+(F21)</f>
        <v>3.12</v>
      </c>
      <c r="I21" s="1745"/>
      <c r="J21" s="1747">
        <v>5.19</v>
      </c>
      <c r="K21" s="1747">
        <v>0.3</v>
      </c>
      <c r="L21" s="1747">
        <f>SUM(-J21*K21)+(J21)</f>
        <v>3.633</v>
      </c>
      <c r="M21" s="1745"/>
      <c r="N21" s="1751"/>
      <c r="O21" s="1751"/>
      <c r="P21" s="1751"/>
      <c r="Q21" s="1745"/>
    </row>
    <row r="22" spans="1:17">
      <c r="A22" s="1744">
        <v>6</v>
      </c>
      <c r="B22" s="1744">
        <v>5613000</v>
      </c>
      <c r="C22" s="3487" t="s">
        <v>4224</v>
      </c>
      <c r="D22" s="3487"/>
      <c r="E22" s="1745"/>
      <c r="F22" s="1748">
        <v>6.73</v>
      </c>
      <c r="G22" s="1749">
        <v>0.2</v>
      </c>
      <c r="H22" s="1746">
        <f t="shared" si="0"/>
        <v>8.0760000000000005</v>
      </c>
      <c r="I22" s="1745"/>
      <c r="J22" s="1747">
        <v>13.46</v>
      </c>
      <c r="K22" s="1747">
        <v>0.3</v>
      </c>
      <c r="L22" s="1747">
        <f>SUM(-J22*K22)+(J22)</f>
        <v>9.4220000000000006</v>
      </c>
      <c r="M22" s="1745"/>
      <c r="N22" s="1751"/>
      <c r="O22" s="1751"/>
      <c r="P22" s="1751"/>
      <c r="Q22" s="1745"/>
    </row>
    <row r="23" spans="1:17">
      <c r="A23" s="1744">
        <v>7</v>
      </c>
      <c r="B23" s="1744">
        <v>5614000</v>
      </c>
      <c r="C23" s="3487" t="s">
        <v>4225</v>
      </c>
      <c r="D23" s="3487"/>
      <c r="E23" s="1745"/>
      <c r="F23" s="1748">
        <v>81.83</v>
      </c>
      <c r="G23" s="1749">
        <v>0.2</v>
      </c>
      <c r="H23" s="1746">
        <f t="shared" si="0"/>
        <v>98.195999999999998</v>
      </c>
      <c r="I23" s="1745"/>
      <c r="J23" s="1747">
        <v>163.66</v>
      </c>
      <c r="K23" s="1747">
        <v>0.3</v>
      </c>
      <c r="L23" s="1747">
        <f>SUM(-J23*K23)+(J23)</f>
        <v>114.562</v>
      </c>
      <c r="M23" s="1745"/>
      <c r="N23" s="1751"/>
      <c r="O23" s="1751"/>
      <c r="P23" s="1751"/>
      <c r="Q23" s="1745"/>
    </row>
    <row r="24" spans="1:17">
      <c r="A24" s="1744">
        <v>8</v>
      </c>
      <c r="B24" s="1744" t="s">
        <v>4226</v>
      </c>
      <c r="C24" s="3487" t="s">
        <v>4227</v>
      </c>
      <c r="D24" s="3487"/>
      <c r="E24" s="1745"/>
      <c r="F24" s="1748">
        <v>167.91</v>
      </c>
      <c r="G24" s="1749">
        <v>0.2</v>
      </c>
      <c r="H24" s="1746">
        <f t="shared" si="0"/>
        <v>201.49199999999999</v>
      </c>
      <c r="I24" s="1745"/>
      <c r="J24" s="1747">
        <v>335.82</v>
      </c>
      <c r="K24" s="1747">
        <v>0.3</v>
      </c>
      <c r="L24" s="1747">
        <f>SUM(-J24*K24)+(J24)</f>
        <v>235.07400000000001</v>
      </c>
      <c r="M24" s="1745"/>
      <c r="N24" s="1751"/>
      <c r="O24" s="1751"/>
      <c r="P24" s="1751"/>
      <c r="Q24" s="1745"/>
    </row>
    <row r="25" spans="1:17">
      <c r="A25" s="1744">
        <v>9</v>
      </c>
      <c r="B25" s="1744">
        <v>5616000</v>
      </c>
      <c r="C25" s="3487" t="s">
        <v>4228</v>
      </c>
      <c r="D25" s="3487"/>
      <c r="E25" s="1745"/>
      <c r="F25" s="3488" t="s">
        <v>798</v>
      </c>
      <c r="G25" s="3489"/>
      <c r="H25" s="1746">
        <v>0</v>
      </c>
      <c r="I25" s="1745"/>
      <c r="J25" s="3495" t="s">
        <v>798</v>
      </c>
      <c r="K25" s="3496"/>
      <c r="L25" s="1747">
        <v>0</v>
      </c>
      <c r="M25" s="1745"/>
      <c r="N25" s="1751"/>
      <c r="O25" s="1751"/>
      <c r="P25" s="1751"/>
      <c r="Q25" s="1745"/>
    </row>
    <row r="26" spans="1:17">
      <c r="A26" s="1751"/>
      <c r="B26" s="1744" t="s">
        <v>4229</v>
      </c>
      <c r="C26" s="3487" t="s">
        <v>4230</v>
      </c>
      <c r="D26" s="3487"/>
      <c r="E26" s="1745"/>
      <c r="F26" s="1748">
        <v>71.39</v>
      </c>
      <c r="G26" s="1749">
        <v>0.2</v>
      </c>
      <c r="H26" s="1746">
        <f t="shared" si="0"/>
        <v>85.668000000000006</v>
      </c>
      <c r="I26" s="1745"/>
      <c r="J26" s="1747">
        <v>142.78</v>
      </c>
      <c r="K26" s="1747">
        <v>0.3</v>
      </c>
      <c r="L26" s="1747">
        <f>SUM(-J26*K26)+(J26)</f>
        <v>99.945999999999998</v>
      </c>
      <c r="M26" s="1745"/>
      <c r="N26" s="1751"/>
      <c r="O26" s="1751"/>
      <c r="P26" s="1751"/>
      <c r="Q26" s="1745"/>
    </row>
    <row r="27" spans="1:17">
      <c r="A27" s="1744">
        <v>10</v>
      </c>
      <c r="B27" s="1744">
        <v>5617000</v>
      </c>
      <c r="C27" s="3487" t="s">
        <v>4231</v>
      </c>
      <c r="D27" s="3487"/>
      <c r="E27" s="1745"/>
      <c r="F27" s="3488" t="s">
        <v>798</v>
      </c>
      <c r="G27" s="3489"/>
      <c r="H27" s="1746">
        <v>0</v>
      </c>
      <c r="I27" s="1745"/>
      <c r="J27" s="3490" t="s">
        <v>798</v>
      </c>
      <c r="K27" s="3491"/>
      <c r="L27" s="1747">
        <v>0</v>
      </c>
      <c r="M27" s="1745"/>
      <c r="N27" s="1751"/>
      <c r="O27" s="1751"/>
      <c r="P27" s="1751"/>
      <c r="Q27" s="1745"/>
    </row>
    <row r="28" spans="1:17">
      <c r="A28" s="1744">
        <v>11</v>
      </c>
      <c r="B28" s="1744">
        <v>5618000</v>
      </c>
      <c r="C28" s="3487" t="s">
        <v>4232</v>
      </c>
      <c r="D28" s="3487"/>
      <c r="E28" s="1745"/>
      <c r="F28" s="3488" t="s">
        <v>798</v>
      </c>
      <c r="G28" s="3489"/>
      <c r="H28" s="1746">
        <v>0</v>
      </c>
      <c r="I28" s="1745"/>
      <c r="J28" s="3490" t="s">
        <v>798</v>
      </c>
      <c r="K28" s="3491"/>
      <c r="L28" s="1747">
        <v>0</v>
      </c>
      <c r="M28" s="1745"/>
      <c r="N28" s="1751"/>
      <c r="O28" s="1751"/>
      <c r="P28" s="1751"/>
      <c r="Q28" s="1745"/>
    </row>
    <row r="29" spans="1:17">
      <c r="A29" s="1744">
        <v>12</v>
      </c>
      <c r="B29" s="1744">
        <v>5632000</v>
      </c>
      <c r="C29" s="3487" t="s">
        <v>4233</v>
      </c>
      <c r="D29" s="3487"/>
      <c r="E29" s="1745"/>
      <c r="F29" s="3488" t="s">
        <v>798</v>
      </c>
      <c r="G29" s="3489"/>
      <c r="H29" s="1746">
        <v>0</v>
      </c>
      <c r="I29" s="1745"/>
      <c r="J29" s="3490" t="s">
        <v>798</v>
      </c>
      <c r="K29" s="3491"/>
      <c r="L29" s="1747">
        <v>0</v>
      </c>
      <c r="M29" s="1745"/>
      <c r="N29" s="1751"/>
      <c r="O29" s="1751"/>
      <c r="P29" s="1751"/>
      <c r="Q29" s="1745"/>
    </row>
    <row r="30" spans="1:17">
      <c r="A30" s="1744">
        <v>13</v>
      </c>
      <c r="B30" s="1744" t="s">
        <v>4234</v>
      </c>
      <c r="C30" s="3487" t="s">
        <v>4235</v>
      </c>
      <c r="D30" s="3487"/>
      <c r="E30" s="1745"/>
      <c r="F30" s="1748">
        <v>1.54</v>
      </c>
      <c r="G30" s="1749">
        <v>0.2</v>
      </c>
      <c r="H30" s="1746">
        <f t="shared" si="0"/>
        <v>1.8480000000000001</v>
      </c>
      <c r="I30" s="1745"/>
      <c r="J30" s="1747">
        <v>3.08</v>
      </c>
      <c r="K30" s="1750">
        <v>0.3</v>
      </c>
      <c r="L30" s="1747">
        <f>SUM(-J30*K30)+(J30)</f>
        <v>2.1560000000000001</v>
      </c>
      <c r="M30" s="1745"/>
      <c r="N30" s="1751"/>
      <c r="O30" s="1751"/>
      <c r="P30" s="1751"/>
      <c r="Q30" s="1745"/>
    </row>
    <row r="31" spans="1:17">
      <c r="A31" s="1744">
        <v>14</v>
      </c>
      <c r="B31" s="1744" t="s">
        <v>4229</v>
      </c>
      <c r="C31" s="3497" t="s">
        <v>4230</v>
      </c>
      <c r="D31" s="3497"/>
      <c r="E31" s="1745"/>
      <c r="F31" s="1748">
        <v>71.39</v>
      </c>
      <c r="G31" s="1749">
        <v>0.2</v>
      </c>
      <c r="H31" s="1746">
        <f t="shared" si="0"/>
        <v>85.668000000000006</v>
      </c>
      <c r="I31" s="1745"/>
      <c r="J31" s="1747">
        <v>142.78</v>
      </c>
      <c r="K31" s="1750">
        <v>0.3</v>
      </c>
      <c r="L31" s="1747">
        <f>SUM(-J31*K31)+(J31)</f>
        <v>99.945999999999998</v>
      </c>
      <c r="M31" s="1745"/>
      <c r="N31" s="1751"/>
      <c r="O31" s="1751"/>
      <c r="P31" s="1751"/>
      <c r="Q31" s="1745"/>
    </row>
    <row r="32" spans="1:17">
      <c r="A32" s="1744">
        <v>15</v>
      </c>
      <c r="B32" s="1744" t="s">
        <v>4236</v>
      </c>
      <c r="C32" s="3487" t="s">
        <v>4237</v>
      </c>
      <c r="D32" s="3487"/>
      <c r="E32" s="1745"/>
      <c r="F32" s="1752">
        <v>0.37</v>
      </c>
      <c r="G32" s="1753"/>
      <c r="H32" s="1746">
        <v>0</v>
      </c>
      <c r="I32" s="1745"/>
      <c r="J32" s="3490" t="s">
        <v>798</v>
      </c>
      <c r="K32" s="3491"/>
      <c r="L32" s="1747">
        <v>0</v>
      </c>
      <c r="M32" s="1745"/>
      <c r="N32" s="1751"/>
      <c r="O32" s="1751"/>
      <c r="P32" s="1751"/>
      <c r="Q32" s="1745"/>
    </row>
    <row r="33" spans="1:17">
      <c r="A33" s="1744">
        <v>16</v>
      </c>
      <c r="B33" s="1744">
        <v>5633000</v>
      </c>
      <c r="C33" s="3487" t="s">
        <v>4238</v>
      </c>
      <c r="D33" s="3487"/>
      <c r="E33" s="1745"/>
      <c r="F33" s="3488" t="s">
        <v>798</v>
      </c>
      <c r="G33" s="3489"/>
      <c r="H33" s="1746">
        <v>0</v>
      </c>
      <c r="I33" s="1745"/>
      <c r="J33" s="3490" t="s">
        <v>798</v>
      </c>
      <c r="K33" s="3491"/>
      <c r="L33" s="1747">
        <v>0</v>
      </c>
      <c r="M33" s="1745"/>
      <c r="N33" s="1751"/>
      <c r="O33" s="1751"/>
      <c r="P33" s="1751"/>
      <c r="Q33" s="1745"/>
    </row>
    <row r="34" spans="1:17">
      <c r="A34" s="1744">
        <v>17</v>
      </c>
      <c r="B34" s="1744">
        <v>5071000</v>
      </c>
      <c r="C34" s="3487" t="s">
        <v>4239</v>
      </c>
      <c r="D34" s="3487"/>
      <c r="E34" s="1745"/>
      <c r="F34" s="1748">
        <v>0.37</v>
      </c>
      <c r="G34" s="1749">
        <v>0.2</v>
      </c>
      <c r="H34" s="1746">
        <f t="shared" si="0"/>
        <v>0.44400000000000001</v>
      </c>
      <c r="I34" s="1745"/>
      <c r="J34" s="1747">
        <v>0.73</v>
      </c>
      <c r="K34" s="1750">
        <v>0.3</v>
      </c>
      <c r="L34" s="1747">
        <f>SUM(-J34*K34)+(J34)</f>
        <v>0.51100000000000001</v>
      </c>
      <c r="M34" s="1745"/>
      <c r="N34" s="1751"/>
      <c r="O34" s="1751"/>
      <c r="P34" s="1751"/>
      <c r="Q34" s="1745"/>
    </row>
    <row r="35" spans="1:17">
      <c r="A35" s="1744">
        <v>18</v>
      </c>
      <c r="B35" s="1744">
        <v>5600000</v>
      </c>
      <c r="C35" s="3487" t="s">
        <v>4240</v>
      </c>
      <c r="D35" s="3487"/>
      <c r="E35" s="1745"/>
      <c r="F35" s="3488" t="s">
        <v>798</v>
      </c>
      <c r="G35" s="3489"/>
      <c r="H35" s="1746">
        <v>0</v>
      </c>
      <c r="I35" s="1745"/>
      <c r="J35" s="3490" t="s">
        <v>798</v>
      </c>
      <c r="K35" s="3491"/>
      <c r="L35" s="1747">
        <v>0</v>
      </c>
      <c r="M35" s="1745"/>
      <c r="N35" s="1751"/>
      <c r="O35" s="1751"/>
      <c r="P35" s="1751"/>
      <c r="Q35" s="1745"/>
    </row>
    <row r="36" spans="1:17">
      <c r="A36" s="1744">
        <v>19</v>
      </c>
      <c r="B36" s="1744">
        <v>8103000</v>
      </c>
      <c r="C36" s="3487" t="s">
        <v>4241</v>
      </c>
      <c r="D36" s="3487"/>
      <c r="E36" s="1745"/>
      <c r="F36" s="1748">
        <v>0.16</v>
      </c>
      <c r="G36" s="1749">
        <v>0.2</v>
      </c>
      <c r="H36" s="1746">
        <f t="shared" si="0"/>
        <v>0.192</v>
      </c>
      <c r="I36" s="1745"/>
      <c r="J36" s="1747">
        <v>0.32</v>
      </c>
      <c r="K36" s="1750">
        <v>0.3</v>
      </c>
      <c r="L36" s="1747">
        <f t="shared" ref="L36:L42" si="1">SUM(-J36*K36)+(J36)</f>
        <v>0.224</v>
      </c>
      <c r="M36" s="1745"/>
      <c r="N36" s="1751"/>
      <c r="O36" s="1751"/>
      <c r="P36" s="1751"/>
      <c r="Q36" s="1745"/>
    </row>
    <row r="37" spans="1:17">
      <c r="A37" s="1744">
        <v>20</v>
      </c>
      <c r="B37" s="1744">
        <v>8064000</v>
      </c>
      <c r="C37" s="3487" t="s">
        <v>4242</v>
      </c>
      <c r="D37" s="3487"/>
      <c r="E37" s="1745"/>
      <c r="F37" s="1748">
        <v>0.08</v>
      </c>
      <c r="G37" s="1749">
        <v>0.2</v>
      </c>
      <c r="H37" s="1746">
        <f t="shared" si="0"/>
        <v>9.6000000000000002E-2</v>
      </c>
      <c r="I37" s="1745"/>
      <c r="J37" s="1747">
        <v>0.15</v>
      </c>
      <c r="K37" s="1750">
        <v>0.3</v>
      </c>
      <c r="L37" s="1747">
        <f t="shared" si="1"/>
        <v>0.105</v>
      </c>
      <c r="M37" s="1745"/>
      <c r="N37" s="1751"/>
      <c r="O37" s="1751"/>
      <c r="P37" s="1751"/>
      <c r="Q37" s="1745"/>
    </row>
    <row r="38" spans="1:17">
      <c r="A38" s="1744">
        <v>21</v>
      </c>
      <c r="B38" s="1744" t="s">
        <v>4243</v>
      </c>
      <c r="C38" s="3487" t="s">
        <v>4244</v>
      </c>
      <c r="D38" s="3487"/>
      <c r="E38" s="1745"/>
      <c r="F38" s="1748">
        <v>1.79</v>
      </c>
      <c r="G38" s="1749">
        <v>0.2</v>
      </c>
      <c r="H38" s="1746">
        <f t="shared" si="0"/>
        <v>2.1480000000000001</v>
      </c>
      <c r="I38" s="1745"/>
      <c r="J38" s="1747">
        <v>3.58</v>
      </c>
      <c r="K38" s="1750">
        <v>0.3</v>
      </c>
      <c r="L38" s="1747">
        <f t="shared" si="1"/>
        <v>2.5060000000000002</v>
      </c>
      <c r="M38" s="1745"/>
      <c r="N38" s="1751"/>
      <c r="O38" s="1751"/>
      <c r="P38" s="1751"/>
      <c r="Q38" s="1745"/>
    </row>
    <row r="39" spans="1:17">
      <c r="A39" s="1744">
        <v>22</v>
      </c>
      <c r="B39" s="1744">
        <v>8018000</v>
      </c>
      <c r="C39" s="3487" t="s">
        <v>4245</v>
      </c>
      <c r="D39" s="3487"/>
      <c r="E39" s="1745"/>
      <c r="F39" s="1748">
        <v>0.12</v>
      </c>
      <c r="G39" s="1749">
        <v>0.2</v>
      </c>
      <c r="H39" s="1746">
        <f t="shared" si="0"/>
        <v>0.14399999999999999</v>
      </c>
      <c r="I39" s="1745"/>
      <c r="J39" s="1747">
        <v>0.23</v>
      </c>
      <c r="K39" s="1750">
        <v>0.3</v>
      </c>
      <c r="L39" s="1747">
        <f t="shared" si="1"/>
        <v>0.161</v>
      </c>
      <c r="M39" s="1745"/>
      <c r="N39" s="1751"/>
      <c r="O39" s="1751"/>
      <c r="P39" s="1751"/>
      <c r="Q39" s="1745"/>
    </row>
    <row r="40" spans="1:17">
      <c r="A40" s="1744">
        <v>23</v>
      </c>
      <c r="B40" s="1744">
        <v>8103000</v>
      </c>
      <c r="C40" s="3487" t="s">
        <v>4241</v>
      </c>
      <c r="D40" s="3487"/>
      <c r="E40" s="1745"/>
      <c r="F40" s="1748">
        <v>0.16</v>
      </c>
      <c r="G40" s="1749">
        <v>0.2</v>
      </c>
      <c r="H40" s="1746">
        <f t="shared" si="0"/>
        <v>0.192</v>
      </c>
      <c r="I40" s="1745"/>
      <c r="J40" s="1747">
        <v>0.32</v>
      </c>
      <c r="K40" s="1750">
        <v>0.3</v>
      </c>
      <c r="L40" s="1747">
        <f t="shared" si="1"/>
        <v>0.224</v>
      </c>
      <c r="M40" s="1745"/>
      <c r="N40" s="1751"/>
      <c r="O40" s="1751"/>
      <c r="P40" s="1751"/>
      <c r="Q40" s="1745"/>
    </row>
    <row r="41" spans="1:17">
      <c r="A41" s="1744">
        <v>26</v>
      </c>
      <c r="B41" s="1744" t="s">
        <v>4246</v>
      </c>
      <c r="C41" s="3487" t="s">
        <v>4247</v>
      </c>
      <c r="D41" s="3487"/>
      <c r="E41" s="1745"/>
      <c r="F41" s="1748">
        <v>46.03</v>
      </c>
      <c r="G41" s="1749">
        <v>0.2</v>
      </c>
      <c r="H41" s="1746">
        <f t="shared" si="0"/>
        <v>55.236000000000004</v>
      </c>
      <c r="I41" s="1745"/>
      <c r="J41" s="1747">
        <v>92.06</v>
      </c>
      <c r="K41" s="1750">
        <v>0.3</v>
      </c>
      <c r="L41" s="1747">
        <f t="shared" si="1"/>
        <v>64.442000000000007</v>
      </c>
      <c r="M41" s="1745"/>
      <c r="N41" s="1751"/>
      <c r="O41" s="1751"/>
      <c r="P41" s="1751"/>
      <c r="Q41" s="1745"/>
    </row>
    <row r="42" spans="1:17" ht="29.25" customHeight="1">
      <c r="A42" s="1744" t="s">
        <v>277</v>
      </c>
      <c r="B42" s="1744"/>
      <c r="C42" s="3487" t="s">
        <v>4248</v>
      </c>
      <c r="D42" s="3487"/>
      <c r="E42" s="1745"/>
      <c r="F42" s="1748">
        <v>33.25</v>
      </c>
      <c r="G42" s="1749">
        <v>0.2</v>
      </c>
      <c r="H42" s="1746">
        <f t="shared" si="0"/>
        <v>39.9</v>
      </c>
      <c r="I42" s="1745"/>
      <c r="J42" s="1747">
        <v>61.12</v>
      </c>
      <c r="K42" s="1750">
        <v>0.3</v>
      </c>
      <c r="L42" s="1747">
        <f t="shared" si="1"/>
        <v>42.783999999999999</v>
      </c>
      <c r="M42" s="1745"/>
      <c r="N42" s="1751"/>
      <c r="O42" s="1751"/>
      <c r="P42" s="1751"/>
      <c r="Q42" s="1745"/>
    </row>
    <row r="43" spans="1:17">
      <c r="A43" s="1754"/>
      <c r="B43" s="1754"/>
      <c r="C43" s="1754"/>
      <c r="D43" s="1755"/>
      <c r="E43" s="1755"/>
      <c r="F43" s="3498" t="s">
        <v>1218</v>
      </c>
      <c r="G43" s="3498"/>
      <c r="H43" s="1756">
        <f>SUM(H17:H42)</f>
        <v>614.82000000000005</v>
      </c>
      <c r="J43" s="1757"/>
      <c r="K43" s="1758" t="s">
        <v>1218</v>
      </c>
      <c r="L43" s="1759">
        <f>SUM(L17:L42)</f>
        <v>713.49599999999998</v>
      </c>
      <c r="O43" s="663" t="s">
        <v>1218</v>
      </c>
      <c r="P43" s="1760" t="str">
        <f>+N17</f>
        <v>NO BID</v>
      </c>
    </row>
  </sheetData>
  <mergeCells count="82">
    <mergeCell ref="F43:G43"/>
    <mergeCell ref="C34:D34"/>
    <mergeCell ref="C35:D35"/>
    <mergeCell ref="F35:G35"/>
    <mergeCell ref="J35:K35"/>
    <mergeCell ref="C36:D36"/>
    <mergeCell ref="C37:D37"/>
    <mergeCell ref="C38:D38"/>
    <mergeCell ref="C39:D39"/>
    <mergeCell ref="C40:D40"/>
    <mergeCell ref="C41:D41"/>
    <mergeCell ref="C42:D42"/>
    <mergeCell ref="C30:D30"/>
    <mergeCell ref="C31:D31"/>
    <mergeCell ref="C32:D32"/>
    <mergeCell ref="J32:K32"/>
    <mergeCell ref="C33:D33"/>
    <mergeCell ref="F33:G33"/>
    <mergeCell ref="J33:K33"/>
    <mergeCell ref="C28:D28"/>
    <mergeCell ref="F28:G28"/>
    <mergeCell ref="J28:K28"/>
    <mergeCell ref="C29:D29"/>
    <mergeCell ref="F29:G29"/>
    <mergeCell ref="J29:K29"/>
    <mergeCell ref="N17:P17"/>
    <mergeCell ref="C18:D18"/>
    <mergeCell ref="C27:D27"/>
    <mergeCell ref="F27:G27"/>
    <mergeCell ref="J27:K27"/>
    <mergeCell ref="C20:D20"/>
    <mergeCell ref="F20:G20"/>
    <mergeCell ref="J20:K20"/>
    <mergeCell ref="C21:D21"/>
    <mergeCell ref="C22:D22"/>
    <mergeCell ref="C23:D23"/>
    <mergeCell ref="C24:D24"/>
    <mergeCell ref="C25:D25"/>
    <mergeCell ref="F25:G25"/>
    <mergeCell ref="J25:K25"/>
    <mergeCell ref="C26:D26"/>
    <mergeCell ref="C19:D19"/>
    <mergeCell ref="F19:G19"/>
    <mergeCell ref="J19:K19"/>
    <mergeCell ref="J15:J16"/>
    <mergeCell ref="K15:K16"/>
    <mergeCell ref="C17:D17"/>
    <mergeCell ref="F17:G17"/>
    <mergeCell ref="J17:K17"/>
    <mergeCell ref="L15:L16"/>
    <mergeCell ref="N15:N16"/>
    <mergeCell ref="O15:O16"/>
    <mergeCell ref="P15:P16"/>
    <mergeCell ref="A15:A16"/>
    <mergeCell ref="B15:B16"/>
    <mergeCell ref="C15:D16"/>
    <mergeCell ref="F15:F16"/>
    <mergeCell ref="G15:G16"/>
    <mergeCell ref="H15:H16"/>
    <mergeCell ref="F9:G9"/>
    <mergeCell ref="J9:K9"/>
    <mergeCell ref="O9:P9"/>
    <mergeCell ref="B12:I12"/>
    <mergeCell ref="A14:D14"/>
    <mergeCell ref="F14:H14"/>
    <mergeCell ref="J14:L14"/>
    <mergeCell ref="N14:P14"/>
    <mergeCell ref="A7:B7"/>
    <mergeCell ref="F7:G7"/>
    <mergeCell ref="J7:K7"/>
    <mergeCell ref="O7:P7"/>
    <mergeCell ref="A8:B8"/>
    <mergeCell ref="F8:G8"/>
    <mergeCell ref="J8:K8"/>
    <mergeCell ref="N8:P8"/>
    <mergeCell ref="A1:N1"/>
    <mergeCell ref="A2:N2"/>
    <mergeCell ref="A3:N3"/>
    <mergeCell ref="B6:E6"/>
    <mergeCell ref="F6:H6"/>
    <mergeCell ref="J6:L6"/>
    <mergeCell ref="N6:P6"/>
  </mergeCells>
  <pageMargins left="0.7" right="0.7" top="0.75" bottom="0.75" header="0.3" footer="0.3"/>
  <pageSetup orientation="portrait" r:id="rId1"/>
  <drawing r:id="rId2"/>
</worksheet>
</file>

<file path=xl/worksheets/sheet65.xml><?xml version="1.0" encoding="utf-8"?>
<worksheet xmlns="http://schemas.openxmlformats.org/spreadsheetml/2006/main" xmlns:r="http://schemas.openxmlformats.org/officeDocument/2006/relationships">
  <dimension ref="A1:L35"/>
  <sheetViews>
    <sheetView workbookViewId="0"/>
  </sheetViews>
  <sheetFormatPr defaultRowHeight="12.75"/>
  <cols>
    <col min="1" max="1" width="9.28515625" bestFit="1" customWidth="1"/>
    <col min="4" max="5" width="9.28515625" bestFit="1" customWidth="1"/>
    <col min="6" max="6" width="12.140625" bestFit="1" customWidth="1"/>
    <col min="8" max="8" width="9.28515625" bestFit="1" customWidth="1"/>
    <col min="9" max="9" width="12" bestFit="1" customWidth="1"/>
    <col min="11" max="11" width="9.28515625" bestFit="1" customWidth="1"/>
    <col min="12" max="12" width="12" bestFit="1" customWidth="1"/>
  </cols>
  <sheetData>
    <row r="1" spans="1:12" ht="15">
      <c r="A1" s="783" t="s">
        <v>1108</v>
      </c>
      <c r="B1" s="783"/>
      <c r="C1" s="783"/>
      <c r="D1" s="783"/>
      <c r="E1" s="783"/>
      <c r="F1" s="783"/>
      <c r="G1" s="879"/>
      <c r="H1" s="783"/>
      <c r="I1" s="783"/>
      <c r="J1" s="879"/>
      <c r="K1" s="783"/>
      <c r="L1" s="1004"/>
    </row>
    <row r="2" spans="1:12" ht="15">
      <c r="A2" s="882" t="s">
        <v>2681</v>
      </c>
      <c r="B2" s="881"/>
      <c r="C2" s="881"/>
      <c r="D2" s="881"/>
      <c r="E2" s="881"/>
      <c r="F2" s="881"/>
      <c r="G2" s="880"/>
      <c r="H2" s="881"/>
      <c r="I2" s="881"/>
      <c r="J2" s="880"/>
      <c r="K2" s="881"/>
      <c r="L2" s="1004"/>
    </row>
    <row r="3" spans="1:12">
      <c r="A3" s="322"/>
      <c r="B3" s="322"/>
      <c r="C3" s="662"/>
      <c r="D3" s="662"/>
      <c r="E3" s="323"/>
      <c r="F3" s="323"/>
      <c r="G3" s="661"/>
      <c r="H3" s="323"/>
      <c r="I3" s="323"/>
      <c r="J3" s="661"/>
      <c r="K3" s="323"/>
      <c r="L3" s="323"/>
    </row>
    <row r="4" spans="1:12" ht="13.5" thickBot="1">
      <c r="A4" s="326"/>
      <c r="B4" s="326"/>
      <c r="C4" s="326"/>
      <c r="D4" s="326"/>
      <c r="E4" s="326"/>
      <c r="F4" s="326"/>
      <c r="G4" s="629"/>
      <c r="H4" s="326"/>
      <c r="I4" s="326"/>
      <c r="J4" s="629"/>
      <c r="K4" s="326"/>
      <c r="L4" s="326"/>
    </row>
    <row r="5" spans="1:12">
      <c r="A5" s="1005"/>
      <c r="B5" s="1006"/>
      <c r="C5" s="2815"/>
      <c r="D5" s="2815"/>
      <c r="E5" s="2812" t="str">
        <f>+B24</f>
        <v>HD Supply Waterworks</v>
      </c>
      <c r="F5" s="2813"/>
      <c r="G5" s="1007"/>
      <c r="H5" s="2816" t="str">
        <f>+B22</f>
        <v>Aqua Metric Sales Co.</v>
      </c>
      <c r="I5" s="2817"/>
      <c r="J5" s="1007"/>
      <c r="K5" s="2816" t="str">
        <f>+B28</f>
        <v>Neptune Technology Group, Inc.</v>
      </c>
      <c r="L5" s="2817"/>
    </row>
    <row r="6" spans="1:12">
      <c r="A6" s="1008" t="s">
        <v>1888</v>
      </c>
      <c r="B6" s="1008" t="s">
        <v>258</v>
      </c>
      <c r="C6" s="1008" t="s">
        <v>246</v>
      </c>
      <c r="D6" s="1009" t="s">
        <v>1115</v>
      </c>
      <c r="E6" s="1010" t="s">
        <v>1679</v>
      </c>
      <c r="F6" s="1011" t="s">
        <v>2252</v>
      </c>
      <c r="G6" s="1012"/>
      <c r="H6" s="1013" t="s">
        <v>1679</v>
      </c>
      <c r="I6" s="1014" t="s">
        <v>2252</v>
      </c>
      <c r="J6" s="1012"/>
      <c r="K6" s="1013" t="str">
        <f>+H6</f>
        <v>Unit Cost</v>
      </c>
      <c r="L6" s="1014" t="s">
        <v>2252</v>
      </c>
    </row>
    <row r="7" spans="1:12" ht="13.5" thickBot="1">
      <c r="A7" s="1015">
        <v>1</v>
      </c>
      <c r="B7" s="1016" t="s">
        <v>2682</v>
      </c>
      <c r="C7" s="1017" t="s">
        <v>2683</v>
      </c>
      <c r="D7" s="1018">
        <v>1250</v>
      </c>
      <c r="E7" s="1019">
        <v>111</v>
      </c>
      <c r="F7" s="1020">
        <f>+$D7*E7</f>
        <v>138750</v>
      </c>
      <c r="G7" s="1012"/>
      <c r="H7" s="1021">
        <v>152.69</v>
      </c>
      <c r="I7" s="1022">
        <f>+$D7*H7</f>
        <v>190862.5</v>
      </c>
      <c r="J7" s="1012"/>
      <c r="K7" s="1021">
        <v>115</v>
      </c>
      <c r="L7" s="1022">
        <f>+$D7*K7</f>
        <v>143750</v>
      </c>
    </row>
    <row r="8" spans="1:12" ht="13.5" thickTop="1">
      <c r="A8" s="2814" t="s">
        <v>226</v>
      </c>
      <c r="B8" s="2814"/>
      <c r="C8" s="2814"/>
      <c r="D8" s="2814"/>
      <c r="E8" s="1023"/>
      <c r="F8" s="1023">
        <f>SUM(F7:F7)</f>
        <v>138750</v>
      </c>
      <c r="G8" s="1024"/>
      <c r="H8" s="1025"/>
      <c r="I8" s="1026">
        <f>SUM(I7:I7)</f>
        <v>190862.5</v>
      </c>
      <c r="J8" s="1024"/>
      <c r="K8" s="1026"/>
      <c r="L8" s="1026">
        <f>SUM(L7:L7)</f>
        <v>143750</v>
      </c>
    </row>
    <row r="9" spans="1:12">
      <c r="A9" s="326"/>
      <c r="B9" s="326"/>
      <c r="C9" s="326"/>
      <c r="D9" s="326"/>
      <c r="E9" s="1027"/>
      <c r="F9" s="1027"/>
      <c r="G9" s="629"/>
      <c r="H9" s="326"/>
      <c r="I9" s="326"/>
      <c r="J9" s="629"/>
      <c r="K9" s="326"/>
      <c r="L9" s="323"/>
    </row>
    <row r="10" spans="1:12">
      <c r="A10" s="326"/>
      <c r="B10" s="326"/>
      <c r="C10" s="326"/>
      <c r="D10" s="329" t="s">
        <v>1689</v>
      </c>
      <c r="E10" s="1027"/>
      <c r="F10" s="656">
        <v>21</v>
      </c>
      <c r="G10" s="1028"/>
      <c r="H10" s="883"/>
      <c r="I10" s="596">
        <v>30</v>
      </c>
      <c r="J10" s="1028"/>
      <c r="K10" s="883"/>
      <c r="L10" s="596">
        <v>30</v>
      </c>
    </row>
    <row r="11" spans="1:12">
      <c r="A11" s="326"/>
      <c r="B11" s="326"/>
      <c r="C11" s="326"/>
      <c r="D11" s="329" t="s">
        <v>2684</v>
      </c>
      <c r="E11" s="1027"/>
      <c r="F11" s="656" t="s">
        <v>391</v>
      </c>
      <c r="G11" s="629"/>
      <c r="H11" s="326"/>
      <c r="I11" s="596" t="s">
        <v>392</v>
      </c>
      <c r="J11" s="629"/>
      <c r="K11" s="326"/>
      <c r="L11" s="596" t="s">
        <v>391</v>
      </c>
    </row>
    <row r="12" spans="1:12">
      <c r="A12" s="326"/>
      <c r="B12" s="326"/>
      <c r="C12" s="326"/>
      <c r="D12" s="329" t="s">
        <v>192</v>
      </c>
      <c r="E12" s="1027"/>
      <c r="F12" s="656" t="s">
        <v>2350</v>
      </c>
      <c r="G12" s="629"/>
      <c r="H12" s="326"/>
      <c r="I12" s="596" t="s">
        <v>2350</v>
      </c>
      <c r="J12" s="629"/>
      <c r="K12" s="326"/>
      <c r="L12" s="596" t="s">
        <v>2350</v>
      </c>
    </row>
    <row r="13" spans="1:12">
      <c r="A13" s="326"/>
      <c r="B13" s="326"/>
      <c r="C13" s="326"/>
      <c r="D13" s="326"/>
      <c r="E13" s="326"/>
      <c r="F13" s="326"/>
      <c r="G13" s="629"/>
      <c r="H13" s="326"/>
      <c r="I13" s="326"/>
      <c r="J13" s="629"/>
      <c r="K13" s="326"/>
      <c r="L13" s="323"/>
    </row>
    <row r="14" spans="1:12">
      <c r="A14" s="326"/>
      <c r="B14" s="326"/>
      <c r="C14" s="326"/>
      <c r="D14" s="326"/>
      <c r="E14" s="326"/>
      <c r="F14" s="326"/>
      <c r="G14" s="629"/>
      <c r="H14" s="326"/>
      <c r="I14" s="326"/>
      <c r="J14" s="629"/>
      <c r="K14" s="326"/>
      <c r="L14" s="323"/>
    </row>
    <row r="15" spans="1:12">
      <c r="A15" s="326"/>
      <c r="B15" s="326"/>
      <c r="C15" s="326"/>
      <c r="D15" s="326"/>
      <c r="E15" s="326"/>
      <c r="F15" s="326"/>
      <c r="G15" s="629"/>
      <c r="H15" s="326"/>
      <c r="I15" s="326"/>
      <c r="J15" s="629"/>
      <c r="K15" s="326"/>
      <c r="L15" s="323"/>
    </row>
    <row r="16" spans="1:12">
      <c r="A16" s="326"/>
      <c r="B16" s="326"/>
      <c r="C16" s="326"/>
      <c r="D16" s="326"/>
      <c r="E16" s="326"/>
      <c r="F16" s="326"/>
      <c r="G16" s="629"/>
      <c r="H16" s="326"/>
      <c r="I16" s="326"/>
      <c r="J16" s="629"/>
      <c r="K16" s="326"/>
      <c r="L16" s="325"/>
    </row>
    <row r="17" spans="1:12">
      <c r="A17" s="326"/>
      <c r="B17" s="326"/>
      <c r="C17" s="326"/>
      <c r="D17" s="326"/>
      <c r="E17" s="326"/>
      <c r="F17" s="326"/>
      <c r="G17" s="629"/>
      <c r="H17" s="326"/>
      <c r="I17" s="326"/>
      <c r="J17" s="629"/>
      <c r="K17" s="326"/>
      <c r="L17" s="323"/>
    </row>
    <row r="18" spans="1:12">
      <c r="A18" s="324"/>
      <c r="B18" s="1029"/>
      <c r="C18" s="1030"/>
      <c r="D18" s="1030"/>
      <c r="E18" s="323"/>
      <c r="F18" s="1030"/>
      <c r="G18" s="661"/>
      <c r="H18" s="323"/>
      <c r="I18" s="323"/>
      <c r="J18" s="661"/>
      <c r="K18" s="323"/>
      <c r="L18" s="323"/>
    </row>
    <row r="19" spans="1:12">
      <c r="A19" s="324"/>
      <c r="B19" s="1031"/>
      <c r="C19" s="1030"/>
      <c r="D19" s="1030"/>
      <c r="E19" s="323"/>
      <c r="F19" s="1030"/>
      <c r="G19" s="661"/>
      <c r="H19" s="323"/>
      <c r="I19" s="323"/>
      <c r="J19" s="661"/>
      <c r="K19" s="323"/>
      <c r="L19" s="323"/>
    </row>
    <row r="20" spans="1:12">
      <c r="A20" s="324"/>
      <c r="B20" s="324"/>
      <c r="C20" s="323"/>
      <c r="D20" s="323"/>
      <c r="E20" s="323"/>
      <c r="F20" s="323"/>
      <c r="G20" s="661"/>
      <c r="H20" s="323"/>
      <c r="I20" s="323"/>
      <c r="J20" s="661"/>
      <c r="K20" s="323"/>
      <c r="L20" s="323"/>
    </row>
    <row r="21" spans="1:12">
      <c r="A21" s="324"/>
      <c r="B21" s="1032" t="s">
        <v>1138</v>
      </c>
      <c r="C21" s="1033"/>
      <c r="D21" s="1033"/>
      <c r="E21" s="323"/>
      <c r="F21" s="323"/>
      <c r="G21" s="661"/>
      <c r="H21" s="323"/>
      <c r="I21" s="323"/>
      <c r="J21" s="661"/>
      <c r="K21" s="323"/>
      <c r="L21" s="323"/>
    </row>
    <row r="22" spans="1:12">
      <c r="A22" s="326"/>
      <c r="B22" s="885" t="s">
        <v>2685</v>
      </c>
      <c r="C22" s="660" t="s">
        <v>2686</v>
      </c>
      <c r="D22" s="1034" t="s">
        <v>1934</v>
      </c>
      <c r="E22" s="323"/>
      <c r="F22" s="323"/>
      <c r="G22" s="661"/>
      <c r="H22" s="323"/>
      <c r="I22" s="323"/>
      <c r="J22" s="661"/>
      <c r="K22" s="323"/>
      <c r="L22" s="323"/>
    </row>
    <row r="23" spans="1:12">
      <c r="A23" s="326"/>
      <c r="B23" s="885" t="s">
        <v>1253</v>
      </c>
      <c r="C23" s="660" t="s">
        <v>2687</v>
      </c>
      <c r="D23" s="1034" t="s">
        <v>307</v>
      </c>
      <c r="E23" s="323"/>
      <c r="F23" s="323"/>
      <c r="G23" s="661"/>
      <c r="H23" s="323"/>
      <c r="I23" s="323"/>
      <c r="J23" s="661"/>
      <c r="K23" s="323"/>
      <c r="L23" s="323"/>
    </row>
    <row r="24" spans="1:12">
      <c r="A24" s="326"/>
      <c r="B24" s="885" t="s">
        <v>1256</v>
      </c>
      <c r="C24" s="660" t="s">
        <v>349</v>
      </c>
      <c r="D24" s="1034" t="s">
        <v>307</v>
      </c>
      <c r="E24" s="323"/>
      <c r="F24" s="323"/>
      <c r="G24" s="661"/>
      <c r="H24" s="323"/>
      <c r="I24" s="323"/>
      <c r="J24" s="661"/>
      <c r="K24" s="323"/>
      <c r="L24" s="323"/>
    </row>
    <row r="25" spans="1:12">
      <c r="A25" s="326"/>
      <c r="B25" s="885" t="s">
        <v>1256</v>
      </c>
      <c r="C25" s="660" t="s">
        <v>2688</v>
      </c>
      <c r="D25" s="1034" t="s">
        <v>307</v>
      </c>
      <c r="E25" s="323"/>
      <c r="F25" s="323"/>
      <c r="G25" s="661"/>
      <c r="H25" s="323"/>
      <c r="I25" s="323"/>
      <c r="J25" s="661"/>
      <c r="K25" s="323"/>
      <c r="L25" s="323"/>
    </row>
    <row r="26" spans="1:12">
      <c r="A26" s="326"/>
      <c r="B26" s="885" t="s">
        <v>1785</v>
      </c>
      <c r="C26" s="660" t="s">
        <v>349</v>
      </c>
      <c r="D26" s="1034" t="s">
        <v>307</v>
      </c>
      <c r="E26" s="323"/>
      <c r="F26" s="323"/>
      <c r="G26" s="661"/>
      <c r="H26" s="323"/>
      <c r="I26" s="323"/>
      <c r="J26" s="661"/>
      <c r="K26" s="323"/>
      <c r="L26" s="323"/>
    </row>
    <row r="27" spans="1:12">
      <c r="A27" s="326"/>
      <c r="B27" s="885" t="s">
        <v>1255</v>
      </c>
      <c r="C27" s="660" t="s">
        <v>2689</v>
      </c>
      <c r="D27" s="1034" t="s">
        <v>307</v>
      </c>
      <c r="E27" s="323"/>
      <c r="F27" s="323"/>
      <c r="G27" s="661"/>
      <c r="H27" s="323"/>
      <c r="I27" s="323"/>
      <c r="J27" s="661"/>
      <c r="K27" s="323"/>
      <c r="L27" s="323"/>
    </row>
    <row r="28" spans="1:12">
      <c r="A28" s="326"/>
      <c r="B28" s="885" t="s">
        <v>2690</v>
      </c>
      <c r="C28" s="660" t="s">
        <v>2691</v>
      </c>
      <c r="D28" s="1034" t="s">
        <v>1173</v>
      </c>
      <c r="E28" s="323"/>
      <c r="F28" s="323"/>
      <c r="G28" s="661"/>
      <c r="H28" s="323"/>
      <c r="I28" s="323"/>
      <c r="J28" s="661"/>
      <c r="K28" s="323"/>
      <c r="L28" s="323"/>
    </row>
    <row r="29" spans="1:12">
      <c r="A29" s="324"/>
      <c r="B29" s="885" t="s">
        <v>1252</v>
      </c>
      <c r="C29" s="660" t="s">
        <v>490</v>
      </c>
      <c r="D29" s="1034" t="s">
        <v>307</v>
      </c>
      <c r="E29" s="323"/>
      <c r="F29" s="323"/>
      <c r="G29" s="661"/>
      <c r="H29" s="323"/>
      <c r="I29" s="323"/>
      <c r="J29" s="661"/>
      <c r="K29" s="323"/>
      <c r="L29" s="323"/>
    </row>
    <row r="30" spans="1:12">
      <c r="A30" s="324"/>
      <c r="B30" s="885" t="s">
        <v>1254</v>
      </c>
      <c r="C30" s="660" t="s">
        <v>2692</v>
      </c>
      <c r="D30" s="1034" t="s">
        <v>307</v>
      </c>
      <c r="E30" s="323"/>
      <c r="F30" s="323"/>
      <c r="G30" s="661"/>
      <c r="H30" s="323"/>
      <c r="I30" s="323"/>
      <c r="J30" s="661"/>
      <c r="K30" s="323"/>
      <c r="L30" s="323"/>
    </row>
    <row r="31" spans="1:12">
      <c r="A31" s="324"/>
      <c r="B31" s="330"/>
      <c r="C31" s="3164"/>
      <c r="D31" s="3499"/>
      <c r="E31" s="331"/>
      <c r="F31" s="323"/>
      <c r="G31" s="661"/>
      <c r="H31" s="323"/>
      <c r="I31" s="323"/>
      <c r="J31" s="661"/>
      <c r="K31" s="323"/>
      <c r="L31" s="323"/>
    </row>
    <row r="32" spans="1:12">
      <c r="A32" s="324"/>
      <c r="B32" s="330"/>
      <c r="C32" s="3164"/>
      <c r="D32" s="3499"/>
      <c r="E32" s="331"/>
      <c r="F32" s="323"/>
      <c r="G32" s="661"/>
      <c r="H32" s="323"/>
      <c r="I32" s="323"/>
      <c r="J32" s="661"/>
      <c r="K32" s="323"/>
      <c r="L32" s="323"/>
    </row>
    <row r="33" spans="1:12">
      <c r="A33" s="324"/>
      <c r="B33" s="330"/>
      <c r="C33" s="3164"/>
      <c r="D33" s="3499"/>
      <c r="E33" s="331"/>
      <c r="F33" s="323"/>
      <c r="G33" s="661"/>
      <c r="H33" s="323"/>
      <c r="I33" s="323"/>
      <c r="J33" s="661"/>
      <c r="K33" s="323"/>
      <c r="L33" s="323"/>
    </row>
    <row r="34" spans="1:12">
      <c r="A34" s="324"/>
      <c r="B34" s="330"/>
      <c r="C34" s="3164"/>
      <c r="D34" s="3499"/>
      <c r="E34" s="331"/>
      <c r="F34" s="323"/>
      <c r="G34" s="661"/>
      <c r="H34" s="323"/>
      <c r="I34" s="323"/>
      <c r="J34" s="661"/>
      <c r="K34" s="323"/>
      <c r="L34" s="323"/>
    </row>
    <row r="35" spans="1:12">
      <c r="A35" s="324"/>
      <c r="B35" s="330"/>
      <c r="C35" s="3164"/>
      <c r="D35" s="3499"/>
      <c r="E35" s="331"/>
      <c r="F35" s="323"/>
      <c r="G35" s="661"/>
      <c r="H35" s="323"/>
      <c r="I35" s="323"/>
      <c r="J35" s="661"/>
      <c r="K35" s="323"/>
      <c r="L35" s="323"/>
    </row>
  </sheetData>
  <mergeCells count="10">
    <mergeCell ref="C34:D34"/>
    <mergeCell ref="C35:D35"/>
    <mergeCell ref="C5:D5"/>
    <mergeCell ref="E5:F5"/>
    <mergeCell ref="H5:I5"/>
    <mergeCell ref="K5:L5"/>
    <mergeCell ref="A8:D8"/>
    <mergeCell ref="C31:D31"/>
    <mergeCell ref="C32:D32"/>
    <mergeCell ref="C33:D33"/>
  </mergeCells>
  <pageMargins left="0.7" right="0.7" top="0.75" bottom="0.75" header="0.3" footer="0.3"/>
  <pageSetup orientation="portrait" r:id="rId1"/>
  <drawing r:id="rId2"/>
</worksheet>
</file>

<file path=xl/worksheets/sheet66.xml><?xml version="1.0" encoding="utf-8"?>
<worksheet xmlns="http://schemas.openxmlformats.org/spreadsheetml/2006/main" xmlns:r="http://schemas.openxmlformats.org/officeDocument/2006/relationships">
  <dimension ref="A1:A6"/>
  <sheetViews>
    <sheetView workbookViewId="0">
      <selection activeCell="D26" sqref="D26"/>
    </sheetView>
  </sheetViews>
  <sheetFormatPr defaultRowHeight="12.75"/>
  <sheetData>
    <row r="1" spans="1:1">
      <c r="A1" t="s">
        <v>63</v>
      </c>
    </row>
    <row r="2" spans="1:1">
      <c r="A2" t="s">
        <v>2693</v>
      </c>
    </row>
    <row r="3" spans="1:1">
      <c r="A3" s="594" t="s">
        <v>2695</v>
      </c>
    </row>
    <row r="4" spans="1:1">
      <c r="A4" s="615" t="s">
        <v>2694</v>
      </c>
    </row>
    <row r="6" spans="1:1">
      <c r="A6" s="615" t="s">
        <v>2696</v>
      </c>
    </row>
  </sheetData>
  <hyperlinks>
    <hyperlink ref="A4" r:id="rId1"/>
    <hyperlink ref="A6" r:id="rId2"/>
  </hyperlinks>
  <pageMargins left="0.7" right="0.7" top="0.75" bottom="0.75" header="0.3" footer="0.3"/>
  <pageSetup orientation="portrait" r:id="rId3"/>
</worksheet>
</file>

<file path=xl/worksheets/sheet67.xml><?xml version="1.0" encoding="utf-8"?>
<worksheet xmlns="http://schemas.openxmlformats.org/spreadsheetml/2006/main" xmlns:r="http://schemas.openxmlformats.org/officeDocument/2006/relationships">
  <sheetPr>
    <pageSetUpPr fitToPage="1"/>
  </sheetPr>
  <dimension ref="A1:U40"/>
  <sheetViews>
    <sheetView view="pageLayout" zoomScaleNormal="90" workbookViewId="0"/>
  </sheetViews>
  <sheetFormatPr defaultRowHeight="12"/>
  <cols>
    <col min="1" max="1" width="4.140625" style="511" customWidth="1"/>
    <col min="2" max="2" width="31.28515625" style="511" customWidth="1"/>
    <col min="3" max="3" width="11.7109375" style="515" customWidth="1"/>
    <col min="4" max="4" width="7.85546875" style="515" customWidth="1"/>
    <col min="5" max="5" width="11.5703125" style="515" customWidth="1"/>
    <col min="6" max="6" width="14" style="515" bestFit="1" customWidth="1"/>
    <col min="7" max="7" width="1.28515625" style="593" customWidth="1"/>
    <col min="8" max="8" width="11.42578125" style="515" customWidth="1"/>
    <col min="9" max="9" width="14" style="515" customWidth="1"/>
    <col min="10" max="10" width="1.28515625" style="593" customWidth="1"/>
    <col min="11" max="11" width="13.85546875" style="515" customWidth="1"/>
    <col min="12" max="12" width="14" style="515" customWidth="1"/>
    <col min="13" max="13" width="1.28515625" style="515" customWidth="1"/>
    <col min="14" max="14" width="9.140625" style="515"/>
    <col min="15" max="15" width="1.28515625" style="515" customWidth="1"/>
    <col min="16" max="17" width="9.140625" style="515"/>
    <col min="18" max="18" width="19.5703125" style="515" customWidth="1"/>
    <col min="19" max="16384" width="9.140625" style="515"/>
  </cols>
  <sheetData>
    <row r="1" spans="1:21" ht="15">
      <c r="A1" s="682" t="s">
        <v>1108</v>
      </c>
      <c r="B1" s="682"/>
      <c r="C1" s="682"/>
      <c r="D1" s="682"/>
      <c r="E1" s="682"/>
      <c r="F1" s="682"/>
      <c r="G1" s="683"/>
      <c r="H1" s="682"/>
      <c r="I1" s="682"/>
      <c r="J1" s="683"/>
      <c r="K1" s="682"/>
      <c r="L1" s="684"/>
      <c r="M1" s="514"/>
      <c r="O1" s="514"/>
    </row>
    <row r="2" spans="1:21" ht="15" customHeight="1">
      <c r="A2" s="3500" t="s">
        <v>1926</v>
      </c>
      <c r="B2" s="3500"/>
      <c r="C2" s="3500"/>
      <c r="D2" s="3500"/>
      <c r="E2" s="3500"/>
      <c r="F2" s="3500"/>
      <c r="G2" s="3500"/>
      <c r="H2" s="3500"/>
      <c r="I2" s="3500"/>
      <c r="J2" s="3500"/>
      <c r="K2" s="3500"/>
      <c r="L2" s="3500"/>
      <c r="M2" s="516"/>
      <c r="O2" s="516"/>
    </row>
    <row r="3" spans="1:21">
      <c r="A3" s="685"/>
      <c r="B3" s="685"/>
      <c r="C3" s="686"/>
      <c r="D3" s="686"/>
    </row>
    <row r="4" spans="1:21" s="518" customFormat="1">
      <c r="G4" s="687"/>
      <c r="J4" s="687"/>
    </row>
    <row r="5" spans="1:21" s="692" customFormat="1" ht="15" customHeight="1">
      <c r="A5" s="688"/>
      <c r="B5" s="689"/>
      <c r="C5" s="690"/>
      <c r="D5" s="3501" t="s">
        <v>222</v>
      </c>
      <c r="E5" s="3502"/>
      <c r="F5" s="3503"/>
      <c r="G5" s="691"/>
      <c r="H5" s="538"/>
      <c r="I5" s="522"/>
      <c r="J5" s="522"/>
      <c r="K5" s="522"/>
      <c r="L5" s="522"/>
      <c r="M5" s="687"/>
      <c r="O5" s="687"/>
    </row>
    <row r="6" spans="1:21" s="517" customFormat="1" ht="23.25" customHeight="1">
      <c r="A6" s="693" t="s">
        <v>1888</v>
      </c>
      <c r="B6" s="693" t="s">
        <v>258</v>
      </c>
      <c r="C6" s="694" t="s">
        <v>1927</v>
      </c>
      <c r="D6" s="694" t="s">
        <v>224</v>
      </c>
      <c r="E6" s="694" t="s">
        <v>225</v>
      </c>
      <c r="F6" s="695" t="s">
        <v>226</v>
      </c>
      <c r="G6" s="593"/>
      <c r="H6" s="538"/>
      <c r="I6" s="522"/>
      <c r="J6" s="522"/>
      <c r="K6" s="522"/>
      <c r="L6" s="522"/>
      <c r="M6" s="696"/>
      <c r="O6" s="696"/>
    </row>
    <row r="7" spans="1:21" ht="15.75" thickBot="1">
      <c r="A7" s="697">
        <v>1</v>
      </c>
      <c r="B7" s="698" t="s">
        <v>218</v>
      </c>
      <c r="C7" s="699">
        <v>0.105</v>
      </c>
      <c r="D7" s="700">
        <v>46100</v>
      </c>
      <c r="E7" s="701">
        <v>0.76</v>
      </c>
      <c r="F7" s="702">
        <f>SUM(C7*D7)*E7</f>
        <v>3678.78</v>
      </c>
      <c r="H7" s="538"/>
      <c r="I7" s="522"/>
      <c r="J7" s="522"/>
      <c r="K7" s="522"/>
      <c r="L7" s="522"/>
      <c r="M7" s="518"/>
      <c r="O7" s="518"/>
    </row>
    <row r="8" spans="1:21" s="517" customFormat="1" ht="15" customHeight="1" thickTop="1">
      <c r="A8" s="703" t="s">
        <v>226</v>
      </c>
      <c r="B8" s="703"/>
      <c r="C8" s="704"/>
      <c r="D8" s="705"/>
      <c r="E8" s="706"/>
      <c r="F8" s="707"/>
      <c r="G8" s="708"/>
      <c r="H8" s="538"/>
      <c r="I8" s="522"/>
      <c r="J8" s="522"/>
      <c r="K8" s="522"/>
      <c r="L8" s="522"/>
      <c r="M8" s="696"/>
      <c r="O8" s="696"/>
    </row>
    <row r="9" spans="1:21" ht="15">
      <c r="A9" s="709"/>
      <c r="B9" s="709"/>
      <c r="C9" s="704"/>
      <c r="D9" s="710"/>
      <c r="E9" s="710" t="s">
        <v>1928</v>
      </c>
      <c r="F9" s="704" t="s">
        <v>1929</v>
      </c>
      <c r="G9" s="687"/>
      <c r="H9" s="538"/>
      <c r="I9" s="522"/>
      <c r="J9" s="522"/>
      <c r="K9" s="522"/>
      <c r="L9" s="522"/>
      <c r="M9" s="518"/>
      <c r="O9" s="518"/>
    </row>
    <row r="10" spans="1:21" ht="12" customHeight="1">
      <c r="A10" s="709"/>
      <c r="B10" s="709"/>
      <c r="C10" s="711"/>
      <c r="D10" s="711"/>
      <c r="E10" s="712" t="s">
        <v>1930</v>
      </c>
      <c r="F10" s="704" t="s">
        <v>1931</v>
      </c>
      <c r="G10" s="713"/>
      <c r="H10" s="522"/>
      <c r="I10" s="522"/>
      <c r="J10" s="522"/>
      <c r="K10" s="522"/>
      <c r="L10" s="522"/>
      <c r="M10" s="518"/>
      <c r="O10" s="518"/>
    </row>
    <row r="11" spans="1:21" ht="15">
      <c r="A11" s="518"/>
      <c r="B11" s="522"/>
      <c r="C11" s="522"/>
      <c r="D11" s="522"/>
      <c r="E11" s="522"/>
      <c r="F11" s="522"/>
      <c r="G11" s="522"/>
      <c r="H11" s="522"/>
      <c r="I11" s="522"/>
      <c r="J11" s="522"/>
      <c r="K11" s="522"/>
      <c r="L11" s="522"/>
      <c r="M11" s="518"/>
      <c r="O11" s="518"/>
    </row>
    <row r="12" spans="1:21" ht="12.6" customHeight="1">
      <c r="A12" s="518"/>
      <c r="B12" s="522"/>
      <c r="C12" s="522"/>
      <c r="D12" s="522"/>
      <c r="E12" s="522"/>
      <c r="F12" s="522"/>
      <c r="G12" s="522"/>
      <c r="H12" s="522"/>
      <c r="I12" s="522"/>
      <c r="J12" s="522"/>
      <c r="K12" s="522"/>
      <c r="L12" s="522"/>
      <c r="M12" s="518"/>
      <c r="O12" s="518"/>
    </row>
    <row r="13" spans="1:21" ht="12.6" customHeight="1">
      <c r="A13" s="518"/>
      <c r="B13" s="522"/>
      <c r="C13" s="522"/>
      <c r="D13" s="522"/>
      <c r="E13" s="522"/>
      <c r="F13" s="522"/>
      <c r="G13" s="522"/>
      <c r="H13" s="522"/>
      <c r="I13" s="522"/>
      <c r="J13" s="522"/>
      <c r="K13" s="522"/>
      <c r="L13" s="522"/>
      <c r="M13" s="518"/>
      <c r="O13" s="518"/>
      <c r="P13" s="522"/>
      <c r="Q13" s="522"/>
      <c r="R13" s="522"/>
      <c r="S13" s="522"/>
      <c r="T13" s="522"/>
      <c r="U13" s="522"/>
    </row>
    <row r="14" spans="1:21" ht="19.5" customHeight="1">
      <c r="A14" s="518"/>
      <c r="B14" s="522"/>
      <c r="C14" s="522"/>
      <c r="D14" s="522"/>
      <c r="E14" s="522"/>
      <c r="F14" s="522"/>
      <c r="G14" s="522"/>
      <c r="H14" s="522"/>
      <c r="I14" s="518"/>
      <c r="J14" s="687"/>
      <c r="K14" s="518"/>
      <c r="M14" s="518"/>
      <c r="O14" s="518"/>
      <c r="P14" s="522"/>
      <c r="Q14" s="522"/>
      <c r="R14" s="522"/>
      <c r="S14" s="522"/>
      <c r="T14" s="522"/>
      <c r="U14" s="522"/>
    </row>
    <row r="15" spans="1:21" ht="12.6" customHeight="1">
      <c r="A15" s="518"/>
      <c r="B15" s="518"/>
      <c r="C15" s="518"/>
      <c r="D15" s="518"/>
      <c r="E15" s="518"/>
      <c r="F15" s="518"/>
      <c r="G15" s="687"/>
      <c r="H15" s="518"/>
      <c r="I15" s="518"/>
      <c r="J15" s="687"/>
      <c r="K15" s="518"/>
      <c r="M15" s="518"/>
      <c r="O15" s="518"/>
      <c r="P15" s="522"/>
      <c r="Q15" s="522"/>
      <c r="R15" s="522"/>
      <c r="S15" s="522"/>
      <c r="T15" s="522"/>
      <c r="U15" s="522"/>
    </row>
    <row r="16" spans="1:21" s="517" customFormat="1" ht="12.6" customHeight="1">
      <c r="A16" s="518"/>
      <c r="B16" s="518"/>
      <c r="C16" s="518"/>
      <c r="D16" s="518"/>
      <c r="E16" s="518"/>
      <c r="F16" s="518"/>
      <c r="G16" s="687"/>
      <c r="H16" s="518"/>
      <c r="I16" s="518"/>
      <c r="J16" s="687"/>
      <c r="K16" s="518"/>
      <c r="M16" s="518"/>
      <c r="O16" s="518"/>
      <c r="P16" s="522"/>
      <c r="Q16" s="522"/>
      <c r="R16" s="522"/>
      <c r="S16" s="522"/>
      <c r="T16" s="522"/>
      <c r="U16" s="522"/>
    </row>
    <row r="17" spans="1:21" ht="12.6" customHeight="1">
      <c r="A17" s="518"/>
      <c r="B17" s="518"/>
      <c r="C17" s="518"/>
      <c r="D17" s="518"/>
      <c r="E17" s="518"/>
      <c r="F17" s="518"/>
      <c r="G17" s="687"/>
      <c r="H17" s="518"/>
      <c r="I17" s="518"/>
      <c r="J17" s="687"/>
      <c r="K17" s="518"/>
      <c r="M17" s="518"/>
      <c r="O17" s="518"/>
      <c r="P17" s="522"/>
      <c r="Q17" s="522"/>
      <c r="R17" s="522"/>
      <c r="S17" s="522"/>
      <c r="T17" s="522"/>
      <c r="U17" s="522"/>
    </row>
    <row r="18" spans="1:21" ht="12.6" customHeight="1">
      <c r="B18" s="714"/>
      <c r="C18" s="715"/>
      <c r="D18" s="715"/>
      <c r="F18" s="715"/>
      <c r="P18" s="522"/>
      <c r="Q18" s="522"/>
      <c r="R18" s="522"/>
      <c r="S18" s="522"/>
      <c r="T18" s="522"/>
      <c r="U18" s="522"/>
    </row>
    <row r="19" spans="1:21" ht="12.6" customHeight="1">
      <c r="B19" s="716"/>
      <c r="C19" s="715"/>
      <c r="D19" s="715"/>
      <c r="F19" s="715"/>
      <c r="P19" s="522"/>
      <c r="Q19" s="522"/>
      <c r="R19" s="522"/>
      <c r="S19" s="522"/>
      <c r="T19" s="522"/>
      <c r="U19" s="522"/>
    </row>
    <row r="20" spans="1:21" ht="15">
      <c r="P20" s="522"/>
      <c r="Q20" s="522"/>
      <c r="R20" s="522"/>
      <c r="S20" s="522"/>
      <c r="T20" s="522"/>
      <c r="U20" s="522"/>
    </row>
    <row r="21" spans="1:21" ht="15">
      <c r="B21" s="717" t="s">
        <v>1138</v>
      </c>
      <c r="C21" s="593"/>
      <c r="D21" s="593"/>
      <c r="P21" s="522"/>
      <c r="Q21" s="522"/>
      <c r="R21" s="522"/>
      <c r="S21" s="522"/>
      <c r="T21" s="522"/>
      <c r="U21" s="522"/>
    </row>
    <row r="22" spans="1:21" ht="15">
      <c r="A22" s="518"/>
      <c r="B22" s="718" t="s">
        <v>1932</v>
      </c>
      <c r="C22" s="718" t="s">
        <v>1933</v>
      </c>
      <c r="D22" s="719" t="s">
        <v>1934</v>
      </c>
      <c r="P22" s="522"/>
      <c r="Q22" s="522"/>
      <c r="R22" s="522"/>
      <c r="S22" s="522"/>
      <c r="T22" s="522"/>
      <c r="U22" s="522"/>
    </row>
    <row r="23" spans="1:21" ht="11.25" customHeight="1">
      <c r="A23" s="518"/>
      <c r="B23" s="718" t="s">
        <v>1935</v>
      </c>
      <c r="C23" s="718" t="s">
        <v>1747</v>
      </c>
      <c r="D23" s="719" t="s">
        <v>307</v>
      </c>
      <c r="P23" s="522"/>
      <c r="Q23" s="522"/>
      <c r="R23" s="522"/>
      <c r="S23" s="522"/>
      <c r="T23" s="522"/>
      <c r="U23" s="522"/>
    </row>
    <row r="24" spans="1:21" ht="15" customHeight="1">
      <c r="A24" s="518"/>
      <c r="B24" s="718" t="s">
        <v>1932</v>
      </c>
      <c r="C24" s="718" t="s">
        <v>1936</v>
      </c>
      <c r="D24" s="719" t="s">
        <v>307</v>
      </c>
      <c r="P24" s="522"/>
      <c r="Q24" s="522"/>
      <c r="R24" s="522"/>
      <c r="S24" s="522"/>
      <c r="T24" s="522"/>
      <c r="U24" s="522"/>
    </row>
    <row r="25" spans="1:21" ht="15" customHeight="1">
      <c r="A25" s="518"/>
      <c r="B25" s="718" t="s">
        <v>235</v>
      </c>
      <c r="C25" s="718" t="s">
        <v>254</v>
      </c>
      <c r="D25" s="719" t="s">
        <v>307</v>
      </c>
      <c r="P25" s="522"/>
      <c r="Q25" s="522"/>
      <c r="R25" s="522"/>
      <c r="S25" s="522"/>
      <c r="T25" s="522"/>
      <c r="U25" s="522"/>
    </row>
    <row r="26" spans="1:21" ht="15" customHeight="1">
      <c r="A26" s="518"/>
      <c r="B26" s="718" t="s">
        <v>1937</v>
      </c>
      <c r="C26" s="718" t="s">
        <v>1938</v>
      </c>
      <c r="D26" s="719" t="s">
        <v>307</v>
      </c>
    </row>
    <row r="27" spans="1:21" ht="14.25" customHeight="1">
      <c r="A27" s="518"/>
      <c r="B27" s="720"/>
      <c r="C27" s="721"/>
      <c r="D27" s="722"/>
    </row>
    <row r="28" spans="1:21">
      <c r="A28" s="518"/>
      <c r="B28" s="720"/>
      <c r="C28" s="721"/>
      <c r="D28" s="722"/>
    </row>
    <row r="29" spans="1:21">
      <c r="B29" s="720"/>
      <c r="C29" s="721"/>
      <c r="D29" s="722"/>
    </row>
    <row r="30" spans="1:21">
      <c r="B30" s="720"/>
      <c r="C30" s="721"/>
      <c r="D30" s="722"/>
    </row>
    <row r="31" spans="1:21">
      <c r="B31" s="723"/>
      <c r="C31" s="3504"/>
      <c r="D31" s="3505"/>
      <c r="E31" s="724"/>
    </row>
    <row r="32" spans="1:21">
      <c r="B32" s="723"/>
      <c r="C32" s="3504"/>
      <c r="D32" s="3505"/>
      <c r="E32" s="724"/>
    </row>
    <row r="33" spans="2:5">
      <c r="B33" s="723"/>
      <c r="C33" s="3504"/>
      <c r="D33" s="3505"/>
      <c r="E33" s="724"/>
    </row>
    <row r="34" spans="2:5">
      <c r="B34" s="723"/>
      <c r="C34" s="3504"/>
      <c r="D34" s="3505"/>
      <c r="E34" s="724"/>
    </row>
    <row r="35" spans="2:5">
      <c r="B35" s="723"/>
      <c r="C35" s="3504"/>
      <c r="D35" s="3505"/>
      <c r="E35" s="724"/>
    </row>
    <row r="36" spans="2:5">
      <c r="B36" s="723"/>
      <c r="C36" s="3504"/>
      <c r="D36" s="3505"/>
      <c r="E36" s="724"/>
    </row>
    <row r="37" spans="2:5">
      <c r="B37" s="723"/>
      <c r="C37" s="3504"/>
      <c r="D37" s="3505"/>
      <c r="E37" s="724"/>
    </row>
    <row r="38" spans="2:5">
      <c r="B38" s="723"/>
      <c r="C38" s="3504"/>
      <c r="D38" s="3505"/>
      <c r="E38" s="724"/>
    </row>
    <row r="39" spans="2:5">
      <c r="B39" s="723"/>
      <c r="C39" s="3504"/>
      <c r="D39" s="3505"/>
      <c r="E39" s="724"/>
    </row>
    <row r="40" spans="2:5">
      <c r="B40" s="723"/>
      <c r="C40" s="3504"/>
      <c r="D40" s="3505"/>
      <c r="E40" s="724"/>
    </row>
  </sheetData>
  <mergeCells count="12">
    <mergeCell ref="C40:D40"/>
    <mergeCell ref="C34:D34"/>
    <mergeCell ref="C35:D35"/>
    <mergeCell ref="C36:D36"/>
    <mergeCell ref="C37:D37"/>
    <mergeCell ref="C38:D38"/>
    <mergeCell ref="C39:D39"/>
    <mergeCell ref="A2:L2"/>
    <mergeCell ref="D5:F5"/>
    <mergeCell ref="C31:D31"/>
    <mergeCell ref="C32:D32"/>
    <mergeCell ref="C33:D33"/>
  </mergeCells>
  <pageMargins left="0.7" right="0.7" top="0.75" bottom="0.75" header="0.3" footer="0.3"/>
  <pageSetup scale="67" orientation="portrait" r:id="rId1"/>
  <headerFooter>
    <oddFooter>&amp;L&amp;8&amp;Z&amp;F</oddFooter>
  </headerFooter>
  <drawing r:id="rId2"/>
</worksheet>
</file>

<file path=xl/worksheets/sheet68.xml><?xml version="1.0" encoding="utf-8"?>
<worksheet xmlns="http://schemas.openxmlformats.org/spreadsheetml/2006/main" xmlns:r="http://schemas.openxmlformats.org/officeDocument/2006/relationships">
  <sheetPr>
    <pageSetUpPr fitToPage="1"/>
  </sheetPr>
  <dimension ref="A1:P29"/>
  <sheetViews>
    <sheetView view="pageLayout" zoomScaleNormal="100" workbookViewId="0">
      <selection activeCell="A10" sqref="A10"/>
    </sheetView>
  </sheetViews>
  <sheetFormatPr defaultRowHeight="15"/>
  <cols>
    <col min="1" max="1" width="33.28515625" style="464" customWidth="1"/>
    <col min="2" max="2" width="7.7109375" style="464" customWidth="1"/>
    <col min="3" max="3" width="17.7109375" style="861" customWidth="1"/>
    <col min="4" max="4" width="12.5703125" style="861" customWidth="1"/>
    <col min="5" max="5" width="0.85546875" style="861" customWidth="1"/>
    <col min="6" max="6" width="16.140625" style="861" customWidth="1"/>
    <col min="7" max="7" width="12.5703125" style="861" customWidth="1"/>
    <col min="8" max="8" width="0.85546875" style="861" customWidth="1"/>
    <col min="9" max="9" width="16.140625" style="861" customWidth="1"/>
    <col min="10" max="10" width="12.5703125" style="861" customWidth="1"/>
    <col min="11" max="11" width="0.85546875" style="861" customWidth="1"/>
    <col min="12" max="12" width="16.140625" style="861" customWidth="1"/>
    <col min="13" max="13" width="12.5703125" style="861" customWidth="1"/>
    <col min="14" max="14" width="0.85546875" style="861" customWidth="1"/>
    <col min="15" max="15" width="16.140625" style="861" customWidth="1"/>
    <col min="16" max="16" width="12.5703125" style="861" customWidth="1"/>
    <col min="17" max="16384" width="9.140625" style="464"/>
  </cols>
  <sheetData>
    <row r="1" spans="1:16">
      <c r="A1" s="463" t="s">
        <v>63</v>
      </c>
      <c r="B1" s="463"/>
      <c r="C1" s="818"/>
      <c r="D1" s="818"/>
      <c r="E1" s="818"/>
      <c r="F1" s="818"/>
      <c r="G1" s="818"/>
      <c r="H1" s="818"/>
      <c r="I1" s="818"/>
      <c r="J1" s="818"/>
      <c r="K1" s="818"/>
      <c r="L1" s="818"/>
      <c r="M1" s="818"/>
      <c r="N1" s="818"/>
      <c r="O1" s="818"/>
      <c r="P1" s="818"/>
    </row>
    <row r="2" spans="1:16">
      <c r="A2" s="465" t="s">
        <v>352</v>
      </c>
      <c r="B2" s="465"/>
      <c r="C2" s="819"/>
      <c r="D2" s="819"/>
      <c r="E2" s="819"/>
      <c r="F2" s="819"/>
      <c r="G2" s="819"/>
      <c r="H2" s="819"/>
      <c r="I2" s="819"/>
      <c r="J2" s="819"/>
      <c r="K2" s="819"/>
      <c r="L2" s="819"/>
      <c r="M2" s="819"/>
      <c r="N2" s="819"/>
      <c r="O2" s="819"/>
      <c r="P2" s="819"/>
    </row>
    <row r="3" spans="1:16">
      <c r="A3" s="465" t="s">
        <v>4176</v>
      </c>
      <c r="B3" s="465"/>
      <c r="C3" s="819"/>
      <c r="D3" s="819"/>
      <c r="E3" s="819"/>
      <c r="F3" s="819"/>
      <c r="G3" s="819"/>
      <c r="H3" s="819"/>
      <c r="I3" s="819"/>
      <c r="J3" s="819"/>
      <c r="K3" s="819"/>
      <c r="L3" s="819"/>
      <c r="M3" s="819"/>
      <c r="N3" s="819"/>
      <c r="O3" s="819"/>
      <c r="P3" s="819"/>
    </row>
    <row r="4" spans="1:16" ht="15.75" thickBot="1">
      <c r="C4" s="818"/>
      <c r="D4" s="818"/>
      <c r="E4" s="818"/>
      <c r="F4" s="818"/>
      <c r="G4" s="818"/>
      <c r="H4" s="818"/>
      <c r="I4" s="818"/>
      <c r="J4" s="818"/>
      <c r="K4" s="818"/>
      <c r="L4" s="818"/>
      <c r="M4" s="818"/>
      <c r="N4" s="818"/>
      <c r="O4" s="818"/>
      <c r="P4" s="818"/>
    </row>
    <row r="5" spans="1:16" ht="15.75" customHeight="1" thickBot="1">
      <c r="B5" s="466"/>
      <c r="C5" s="3506" t="str">
        <f>+A26</f>
        <v>Altiva Corp</v>
      </c>
      <c r="D5" s="3507"/>
      <c r="E5" s="820"/>
      <c r="F5" s="3508" t="str">
        <f>+A27</f>
        <v>DPC industries</v>
      </c>
      <c r="G5" s="3509"/>
      <c r="H5" s="820"/>
      <c r="I5" s="3510" t="s">
        <v>2340</v>
      </c>
      <c r="J5" s="3509"/>
      <c r="K5" s="820"/>
      <c r="L5" s="3510" t="s">
        <v>2341</v>
      </c>
      <c r="M5" s="3509"/>
      <c r="N5" s="820"/>
      <c r="O5" s="3510" t="s">
        <v>2342</v>
      </c>
      <c r="P5" s="3507"/>
    </row>
    <row r="6" spans="1:16" ht="15" customHeight="1">
      <c r="A6" s="3513" t="s">
        <v>2343</v>
      </c>
      <c r="B6" s="3515" t="s">
        <v>1274</v>
      </c>
      <c r="C6" s="821" t="s">
        <v>1275</v>
      </c>
      <c r="D6" s="3511" t="s">
        <v>1276</v>
      </c>
      <c r="E6" s="822"/>
      <c r="F6" s="823" t="s">
        <v>1275</v>
      </c>
      <c r="G6" s="3511" t="s">
        <v>1276</v>
      </c>
      <c r="H6" s="822"/>
      <c r="I6" s="823" t="s">
        <v>1275</v>
      </c>
      <c r="J6" s="3511" t="s">
        <v>1276</v>
      </c>
      <c r="K6" s="822"/>
      <c r="L6" s="823" t="s">
        <v>1275</v>
      </c>
      <c r="M6" s="3511" t="s">
        <v>1276</v>
      </c>
      <c r="N6" s="822"/>
      <c r="O6" s="823" t="s">
        <v>1275</v>
      </c>
      <c r="P6" s="3511" t="s">
        <v>1276</v>
      </c>
    </row>
    <row r="7" spans="1:16" ht="15.75" thickBot="1">
      <c r="A7" s="3514"/>
      <c r="B7" s="3516"/>
      <c r="C7" s="824" t="s">
        <v>2344</v>
      </c>
      <c r="D7" s="3512"/>
      <c r="E7" s="825"/>
      <c r="F7" s="826" t="s">
        <v>2344</v>
      </c>
      <c r="G7" s="3512"/>
      <c r="H7" s="825"/>
      <c r="I7" s="826" t="s">
        <v>2344</v>
      </c>
      <c r="J7" s="3512"/>
      <c r="K7" s="825"/>
      <c r="L7" s="826" t="s">
        <v>2344</v>
      </c>
      <c r="M7" s="3512"/>
      <c r="N7" s="825"/>
      <c r="O7" s="826" t="s">
        <v>2344</v>
      </c>
      <c r="P7" s="3512"/>
    </row>
    <row r="8" spans="1:16" s="834" customFormat="1" ht="24.75" thickBot="1">
      <c r="A8" s="827" t="s">
        <v>2345</v>
      </c>
      <c r="B8" s="828" t="s">
        <v>2346</v>
      </c>
      <c r="C8" s="829">
        <v>655</v>
      </c>
      <c r="D8" s="830">
        <f>SUM(C8*300)</f>
        <v>196500</v>
      </c>
      <c r="E8" s="831"/>
      <c r="F8" s="830">
        <v>618</v>
      </c>
      <c r="G8" s="830">
        <f>SUM(F8*300)</f>
        <v>185400</v>
      </c>
      <c r="H8" s="831"/>
      <c r="I8" s="832">
        <v>580</v>
      </c>
      <c r="J8" s="830">
        <f>SUM(I8*300)</f>
        <v>174000</v>
      </c>
      <c r="K8" s="831"/>
      <c r="L8" s="830">
        <v>636.89</v>
      </c>
      <c r="M8" s="830">
        <f>SUM(L8*300)</f>
        <v>191067</v>
      </c>
      <c r="N8" s="831"/>
      <c r="O8" s="833">
        <v>590</v>
      </c>
      <c r="P8" s="830">
        <f>SUM(O8*300)</f>
        <v>177000</v>
      </c>
    </row>
    <row r="9" spans="1:16">
      <c r="A9" s="835"/>
      <c r="B9" s="835"/>
      <c r="C9" s="836" t="s">
        <v>2347</v>
      </c>
      <c r="D9" s="837" t="s">
        <v>2348</v>
      </c>
      <c r="E9" s="838"/>
      <c r="F9" s="839" t="s">
        <v>2347</v>
      </c>
      <c r="G9" s="840">
        <v>3</v>
      </c>
      <c r="H9" s="838"/>
      <c r="I9" s="841" t="s">
        <v>2347</v>
      </c>
      <c r="J9" s="840" t="s">
        <v>2349</v>
      </c>
      <c r="K9" s="838"/>
      <c r="L9" s="841" t="s">
        <v>2347</v>
      </c>
      <c r="M9" s="840">
        <v>3</v>
      </c>
      <c r="N9" s="838"/>
      <c r="O9" s="841" t="s">
        <v>2347</v>
      </c>
      <c r="P9" s="837">
        <v>3</v>
      </c>
    </row>
    <row r="10" spans="1:16" ht="120.75" thickBot="1">
      <c r="A10" s="835"/>
      <c r="B10" s="835"/>
      <c r="C10" s="842" t="s">
        <v>192</v>
      </c>
      <c r="D10" s="843" t="s">
        <v>2350</v>
      </c>
      <c r="E10" s="844"/>
      <c r="F10" s="845" t="s">
        <v>192</v>
      </c>
      <c r="G10" s="846" t="s">
        <v>2351</v>
      </c>
      <c r="H10" s="844"/>
      <c r="I10" s="846" t="s">
        <v>192</v>
      </c>
      <c r="J10" s="847" t="s">
        <v>2352</v>
      </c>
      <c r="K10" s="844"/>
      <c r="L10" s="846" t="s">
        <v>192</v>
      </c>
      <c r="M10" s="846" t="s">
        <v>2350</v>
      </c>
      <c r="N10" s="844"/>
      <c r="O10" s="846" t="s">
        <v>192</v>
      </c>
      <c r="P10" s="843" t="s">
        <v>2351</v>
      </c>
    </row>
    <row r="11" spans="1:16" ht="15.75" thickBot="1">
      <c r="A11" s="848"/>
      <c r="B11" s="522"/>
      <c r="C11" s="849"/>
      <c r="D11" s="850"/>
      <c r="E11" s="850"/>
      <c r="F11" s="850"/>
      <c r="G11" s="850"/>
      <c r="H11" s="850"/>
      <c r="I11" s="850"/>
      <c r="J11" s="850"/>
      <c r="K11" s="850"/>
      <c r="L11" s="850"/>
      <c r="M11" s="850"/>
      <c r="N11" s="850"/>
      <c r="O11" s="850"/>
      <c r="P11" s="851"/>
    </row>
    <row r="12" spans="1:16" ht="15" customHeight="1" thickBot="1">
      <c r="A12" s="3513" t="s">
        <v>2353</v>
      </c>
      <c r="B12" s="3515" t="s">
        <v>1274</v>
      </c>
      <c r="C12" s="821" t="s">
        <v>1275</v>
      </c>
      <c r="D12" s="3511" t="s">
        <v>1276</v>
      </c>
      <c r="E12" s="820"/>
      <c r="F12" s="823" t="s">
        <v>1275</v>
      </c>
      <c r="G12" s="3511" t="s">
        <v>1276</v>
      </c>
      <c r="H12" s="820"/>
      <c r="I12" s="823" t="s">
        <v>1275</v>
      </c>
      <c r="J12" s="3511" t="s">
        <v>1276</v>
      </c>
      <c r="K12" s="820"/>
      <c r="L12" s="823" t="s">
        <v>1275</v>
      </c>
      <c r="M12" s="3511" t="s">
        <v>1276</v>
      </c>
      <c r="N12" s="820"/>
      <c r="O12" s="823" t="s">
        <v>1275</v>
      </c>
      <c r="P12" s="3511" t="s">
        <v>1276</v>
      </c>
    </row>
    <row r="13" spans="1:16" ht="15.75" thickBot="1">
      <c r="A13" s="3514"/>
      <c r="B13" s="3516"/>
      <c r="C13" s="824" t="s">
        <v>2344</v>
      </c>
      <c r="D13" s="3512"/>
      <c r="E13" s="822"/>
      <c r="F13" s="826" t="s">
        <v>2344</v>
      </c>
      <c r="G13" s="3512"/>
      <c r="H13" s="822"/>
      <c r="I13" s="826" t="s">
        <v>2344</v>
      </c>
      <c r="J13" s="3512"/>
      <c r="K13" s="822"/>
      <c r="L13" s="826" t="s">
        <v>2344</v>
      </c>
      <c r="M13" s="3512"/>
      <c r="N13" s="822"/>
      <c r="O13" s="826" t="s">
        <v>2344</v>
      </c>
      <c r="P13" s="3512"/>
    </row>
    <row r="14" spans="1:16" s="834" customFormat="1" ht="24.75" thickBot="1">
      <c r="A14" s="827" t="s">
        <v>2354</v>
      </c>
      <c r="B14" s="828" t="s">
        <v>2355</v>
      </c>
      <c r="C14" s="829">
        <v>895</v>
      </c>
      <c r="D14" s="830">
        <f>SUM(C14*100)</f>
        <v>89500</v>
      </c>
      <c r="E14" s="852"/>
      <c r="F14" s="832">
        <v>688</v>
      </c>
      <c r="G14" s="830">
        <f>SUM(F14*100)</f>
        <v>68800</v>
      </c>
      <c r="H14" s="852"/>
      <c r="I14" s="830">
        <v>722</v>
      </c>
      <c r="J14" s="830">
        <f>SUM(I14*100)</f>
        <v>72200</v>
      </c>
      <c r="K14" s="852"/>
      <c r="L14" s="830" t="s">
        <v>363</v>
      </c>
      <c r="M14" s="830" t="s">
        <v>363</v>
      </c>
      <c r="N14" s="852"/>
      <c r="O14" s="833">
        <v>702</v>
      </c>
      <c r="P14" s="830">
        <f>SUM(O14*100)</f>
        <v>70200</v>
      </c>
    </row>
    <row r="15" spans="1:16" ht="15.75" thickBot="1">
      <c r="A15" s="835"/>
      <c r="B15" s="835"/>
      <c r="C15" s="836" t="s">
        <v>2347</v>
      </c>
      <c r="D15" s="837" t="s">
        <v>2348</v>
      </c>
      <c r="E15" s="853"/>
      <c r="F15" s="839" t="s">
        <v>2347</v>
      </c>
      <c r="G15" s="854">
        <v>3</v>
      </c>
      <c r="H15" s="853"/>
      <c r="I15" s="841" t="s">
        <v>2347</v>
      </c>
      <c r="J15" s="840" t="s">
        <v>2349</v>
      </c>
      <c r="K15" s="853"/>
      <c r="L15" s="841" t="s">
        <v>2347</v>
      </c>
      <c r="M15" s="854">
        <v>3</v>
      </c>
      <c r="N15" s="853"/>
      <c r="O15" s="841" t="s">
        <v>2347</v>
      </c>
      <c r="P15" s="855">
        <v>3</v>
      </c>
    </row>
    <row r="16" spans="1:16" ht="120.75" thickBot="1">
      <c r="A16" s="835"/>
      <c r="B16" s="835"/>
      <c r="C16" s="842" t="s">
        <v>192</v>
      </c>
      <c r="D16" s="843" t="s">
        <v>2350</v>
      </c>
      <c r="E16" s="838"/>
      <c r="F16" s="845" t="s">
        <v>192</v>
      </c>
      <c r="G16" s="846" t="s">
        <v>2351</v>
      </c>
      <c r="H16" s="838"/>
      <c r="I16" s="846" t="s">
        <v>192</v>
      </c>
      <c r="J16" s="847" t="s">
        <v>2356</v>
      </c>
      <c r="K16" s="838"/>
      <c r="L16" s="846" t="s">
        <v>192</v>
      </c>
      <c r="M16" s="846"/>
      <c r="N16" s="838"/>
      <c r="O16" s="846" t="s">
        <v>192</v>
      </c>
      <c r="P16" s="843" t="s">
        <v>2350</v>
      </c>
    </row>
    <row r="17" spans="1:16" ht="15.75" customHeight="1" thickBot="1">
      <c r="A17" s="856"/>
      <c r="B17" s="856"/>
      <c r="C17" s="857" t="s">
        <v>226</v>
      </c>
      <c r="D17" s="858">
        <f>SUM(D8,D14)</f>
        <v>286000</v>
      </c>
      <c r="E17" s="844"/>
      <c r="F17" s="858"/>
      <c r="G17" s="858">
        <f>SUM(G8,G14)</f>
        <v>254200</v>
      </c>
      <c r="H17" s="844"/>
      <c r="I17" s="858"/>
      <c r="J17" s="859">
        <f>SUM(J8,J14)</f>
        <v>246200</v>
      </c>
      <c r="K17" s="844"/>
      <c r="L17" s="858"/>
      <c r="M17" s="858">
        <f>SUM(M8,M14)</f>
        <v>191067</v>
      </c>
      <c r="N17" s="844"/>
      <c r="O17" s="858"/>
      <c r="P17" s="860">
        <f>SUM(P8,P14)</f>
        <v>247200</v>
      </c>
    </row>
    <row r="19" spans="1:16">
      <c r="A19" s="848"/>
      <c r="B19" s="522"/>
      <c r="J19" s="862"/>
    </row>
    <row r="20" spans="1:16">
      <c r="A20" s="848"/>
      <c r="B20" s="522"/>
      <c r="C20" s="863" t="s">
        <v>2357</v>
      </c>
      <c r="D20" s="864" t="s">
        <v>391</v>
      </c>
      <c r="E20" s="850"/>
      <c r="F20" s="863" t="s">
        <v>2357</v>
      </c>
      <c r="G20" s="864" t="s">
        <v>2351</v>
      </c>
      <c r="H20" s="850"/>
      <c r="I20" s="863" t="s">
        <v>2357</v>
      </c>
      <c r="J20" s="864" t="s">
        <v>2351</v>
      </c>
      <c r="K20" s="850"/>
      <c r="L20" s="863" t="s">
        <v>2357</v>
      </c>
      <c r="M20" s="864" t="s">
        <v>392</v>
      </c>
      <c r="N20" s="850"/>
      <c r="O20" s="863" t="s">
        <v>2357</v>
      </c>
      <c r="P20" s="864" t="s">
        <v>2351</v>
      </c>
    </row>
    <row r="21" spans="1:16">
      <c r="A21" s="848"/>
      <c r="B21" s="522"/>
      <c r="C21" s="863" t="s">
        <v>2358</v>
      </c>
      <c r="D21" s="865" t="s">
        <v>391</v>
      </c>
      <c r="E21" s="850"/>
      <c r="F21" s="863" t="s">
        <v>2358</v>
      </c>
      <c r="G21" s="865" t="s">
        <v>2351</v>
      </c>
      <c r="H21" s="850"/>
      <c r="I21" s="863" t="s">
        <v>2358</v>
      </c>
      <c r="J21" s="865" t="s">
        <v>2351</v>
      </c>
      <c r="K21" s="850"/>
      <c r="L21" s="863" t="s">
        <v>2358</v>
      </c>
      <c r="M21" s="865" t="s">
        <v>391</v>
      </c>
      <c r="N21" s="850"/>
      <c r="O21" s="863" t="s">
        <v>2358</v>
      </c>
      <c r="P21" s="865" t="s">
        <v>2351</v>
      </c>
    </row>
    <row r="22" spans="1:16">
      <c r="A22" s="866"/>
      <c r="B22" s="866"/>
      <c r="C22" s="867" t="s">
        <v>1930</v>
      </c>
      <c r="D22" s="868" t="s">
        <v>1931</v>
      </c>
      <c r="E22" s="869"/>
      <c r="F22" s="867" t="s">
        <v>1930</v>
      </c>
      <c r="G22" s="868" t="s">
        <v>2351</v>
      </c>
      <c r="H22" s="869"/>
      <c r="I22" s="867" t="s">
        <v>1930</v>
      </c>
      <c r="J22" s="868" t="s">
        <v>1931</v>
      </c>
      <c r="K22" s="869"/>
      <c r="L22" s="867" t="s">
        <v>1930</v>
      </c>
      <c r="M22" s="868" t="s">
        <v>1931</v>
      </c>
      <c r="N22" s="869"/>
      <c r="O22" s="867" t="s">
        <v>1930</v>
      </c>
      <c r="P22" s="868" t="s">
        <v>1931</v>
      </c>
    </row>
    <row r="23" spans="1:16">
      <c r="A23" s="866"/>
      <c r="B23" s="866"/>
      <c r="C23" s="867"/>
      <c r="D23" s="870"/>
      <c r="E23" s="870"/>
      <c r="F23" s="867"/>
      <c r="G23" s="870"/>
      <c r="H23" s="870"/>
      <c r="I23" s="867"/>
      <c r="J23" s="870"/>
      <c r="K23" s="870"/>
      <c r="L23" s="867"/>
      <c r="M23" s="870"/>
      <c r="N23" s="870"/>
      <c r="O23" s="867"/>
      <c r="P23" s="870"/>
    </row>
    <row r="24" spans="1:16">
      <c r="A24" s="866"/>
      <c r="B24" s="866"/>
      <c r="C24" s="867"/>
      <c r="D24" s="870"/>
      <c r="E24" s="870"/>
      <c r="F24" s="867"/>
      <c r="G24" s="870"/>
      <c r="H24" s="870"/>
      <c r="I24" s="867"/>
      <c r="J24" s="870"/>
      <c r="K24" s="870"/>
      <c r="L24" s="867"/>
      <c r="M24" s="870"/>
      <c r="N24" s="870"/>
      <c r="O24" s="867"/>
      <c r="P24" s="870"/>
    </row>
    <row r="25" spans="1:16">
      <c r="A25" s="475" t="s">
        <v>817</v>
      </c>
      <c r="B25" s="476"/>
    </row>
    <row r="26" spans="1:16">
      <c r="A26" s="483" t="s">
        <v>2359</v>
      </c>
      <c r="B26" s="483" t="s">
        <v>254</v>
      </c>
    </row>
    <row r="27" spans="1:16">
      <c r="A27" s="483" t="s">
        <v>1696</v>
      </c>
      <c r="B27" s="483" t="s">
        <v>1697</v>
      </c>
    </row>
    <row r="28" spans="1:16">
      <c r="A28" s="483" t="s">
        <v>2360</v>
      </c>
      <c r="B28" s="483" t="s">
        <v>2361</v>
      </c>
    </row>
    <row r="29" spans="1:16">
      <c r="A29" s="483" t="s">
        <v>1685</v>
      </c>
      <c r="B29" s="483" t="s">
        <v>2362</v>
      </c>
    </row>
  </sheetData>
  <mergeCells count="19">
    <mergeCell ref="A12:A13"/>
    <mergeCell ref="B12:B13"/>
    <mergeCell ref="D12:D13"/>
    <mergeCell ref="G12:G13"/>
    <mergeCell ref="A6:A7"/>
    <mergeCell ref="B6:B7"/>
    <mergeCell ref="C5:D5"/>
    <mergeCell ref="F5:G5"/>
    <mergeCell ref="I5:J5"/>
    <mergeCell ref="L5:M5"/>
    <mergeCell ref="P12:P13"/>
    <mergeCell ref="O5:P5"/>
    <mergeCell ref="M6:M7"/>
    <mergeCell ref="P6:P7"/>
    <mergeCell ref="J12:J13"/>
    <mergeCell ref="M12:M13"/>
    <mergeCell ref="D6:D7"/>
    <mergeCell ref="G6:G7"/>
    <mergeCell ref="J6:J7"/>
  </mergeCells>
  <pageMargins left="0.7" right="0.7" top="0.75" bottom="0.75" header="0.3" footer="0.3"/>
  <pageSetup scale="66" orientation="landscape" r:id="rId1"/>
  <headerFooter>
    <oddHeader xml:space="preserve">&amp;L25% Solution found to be sub-par - using only 50% Solution as of 7/2/13 per DWilliams
</oddHeader>
    <oddFooter>&amp;L&amp;8&amp;Z&amp;F</oddFooter>
  </headerFooter>
  <drawing r:id="rId2"/>
</worksheet>
</file>

<file path=xl/worksheets/sheet69.xml><?xml version="1.0" encoding="utf-8"?>
<worksheet xmlns="http://schemas.openxmlformats.org/spreadsheetml/2006/main" xmlns:r="http://schemas.openxmlformats.org/officeDocument/2006/relationships">
  <sheetPr>
    <pageSetUpPr fitToPage="1"/>
  </sheetPr>
  <dimension ref="A1:K24"/>
  <sheetViews>
    <sheetView zoomScaleNormal="100" workbookViewId="0">
      <selection sqref="A1:K1"/>
    </sheetView>
  </sheetViews>
  <sheetFormatPr defaultRowHeight="14.25"/>
  <cols>
    <col min="1" max="1" width="4.7109375" style="1416" customWidth="1"/>
    <col min="2" max="2" width="22.28515625" style="1416" customWidth="1"/>
    <col min="3" max="3" width="9.85546875" style="1416" customWidth="1"/>
    <col min="4" max="4" width="13.5703125" style="1416" customWidth="1"/>
    <col min="5" max="5" width="13.5703125" style="1416" bestFit="1" customWidth="1"/>
    <col min="6" max="6" width="1.5703125" style="1416" customWidth="1"/>
    <col min="7" max="7" width="13.5703125" style="1416" customWidth="1"/>
    <col min="8" max="8" width="13.5703125" style="1416" bestFit="1" customWidth="1"/>
    <col min="9" max="9" width="1.140625" style="1416" customWidth="1"/>
    <col min="10" max="10" width="10" style="1416" customWidth="1"/>
    <col min="11" max="11" width="12" style="1416" bestFit="1" customWidth="1"/>
    <col min="12" max="16384" width="9.140625" style="1416"/>
  </cols>
  <sheetData>
    <row r="1" spans="1:11" ht="15">
      <c r="A1" s="3529" t="s">
        <v>63</v>
      </c>
      <c r="B1" s="3529"/>
      <c r="C1" s="3529"/>
      <c r="D1" s="3529"/>
      <c r="E1" s="3529"/>
      <c r="F1" s="3529"/>
      <c r="G1" s="3529"/>
      <c r="H1" s="3529"/>
      <c r="I1" s="3529"/>
      <c r="J1" s="3529"/>
      <c r="K1" s="3529"/>
    </row>
    <row r="2" spans="1:11" ht="15">
      <c r="A2" s="3530" t="s">
        <v>352</v>
      </c>
      <c r="B2" s="3530"/>
      <c r="C2" s="3530"/>
      <c r="D2" s="3530"/>
      <c r="E2" s="3530"/>
      <c r="F2" s="3530"/>
      <c r="G2" s="3530"/>
      <c r="H2" s="3530"/>
      <c r="I2" s="3530"/>
      <c r="J2" s="3530"/>
      <c r="K2" s="3530"/>
    </row>
    <row r="3" spans="1:11" ht="15">
      <c r="A3" s="3530" t="s">
        <v>3141</v>
      </c>
      <c r="B3" s="3530"/>
      <c r="C3" s="3530"/>
      <c r="D3" s="3530"/>
      <c r="E3" s="3530"/>
      <c r="F3" s="3530"/>
      <c r="G3" s="3530"/>
      <c r="H3" s="3530"/>
      <c r="I3" s="3530"/>
      <c r="J3" s="3530"/>
      <c r="K3" s="3530"/>
    </row>
    <row r="4" spans="1:11">
      <c r="A4" s="1417"/>
    </row>
    <row r="5" spans="1:11">
      <c r="A5" s="1418"/>
      <c r="B5" s="1418"/>
      <c r="C5" s="1419"/>
      <c r="D5" s="3531" t="s">
        <v>3142</v>
      </c>
      <c r="E5" s="3531"/>
      <c r="F5" s="1419"/>
      <c r="G5" s="3531" t="s">
        <v>1707</v>
      </c>
      <c r="H5" s="3531"/>
      <c r="J5" s="3531" t="s">
        <v>3143</v>
      </c>
      <c r="K5" s="3531"/>
    </row>
    <row r="6" spans="1:11">
      <c r="A6" s="3525" t="s">
        <v>258</v>
      </c>
      <c r="B6" s="3527" t="s">
        <v>1757</v>
      </c>
      <c r="C6" s="1420" t="s">
        <v>299</v>
      </c>
      <c r="D6" s="3523" t="s">
        <v>2701</v>
      </c>
      <c r="E6" s="3520" t="s">
        <v>301</v>
      </c>
      <c r="F6" s="1421"/>
      <c r="G6" s="3523" t="s">
        <v>2701</v>
      </c>
      <c r="H6" s="3523" t="s">
        <v>301</v>
      </c>
      <c r="J6" s="3523" t="s">
        <v>2701</v>
      </c>
      <c r="K6" s="3523" t="s">
        <v>301</v>
      </c>
    </row>
    <row r="7" spans="1:11">
      <c r="A7" s="3526"/>
      <c r="B7" s="3528"/>
      <c r="C7" s="1420" t="s">
        <v>2702</v>
      </c>
      <c r="D7" s="3524"/>
      <c r="E7" s="3521"/>
      <c r="F7" s="1422"/>
      <c r="G7" s="3524"/>
      <c r="H7" s="3524"/>
      <c r="J7" s="3524"/>
      <c r="K7" s="3524"/>
    </row>
    <row r="8" spans="1:11">
      <c r="A8" s="1423">
        <v>1</v>
      </c>
      <c r="B8" s="1424" t="s">
        <v>3144</v>
      </c>
      <c r="C8" s="1425">
        <v>60</v>
      </c>
      <c r="D8" s="1426">
        <v>1700</v>
      </c>
      <c r="E8" s="1427">
        <f>+C8*D8</f>
        <v>102000</v>
      </c>
      <c r="F8" s="1428"/>
      <c r="G8" s="1426">
        <v>1530</v>
      </c>
      <c r="H8" s="1429">
        <f>+G8*$C$8</f>
        <v>91800</v>
      </c>
      <c r="J8" s="3518" t="s">
        <v>798</v>
      </c>
      <c r="K8" s="3519"/>
    </row>
    <row r="9" spans="1:11">
      <c r="A9" s="1430"/>
      <c r="B9" s="1431"/>
      <c r="C9" s="1432"/>
      <c r="D9" s="1432"/>
      <c r="E9" s="1432"/>
      <c r="F9" s="1432"/>
      <c r="G9" s="1432"/>
      <c r="H9" s="1432"/>
      <c r="J9" s="1432"/>
      <c r="K9" s="1432"/>
    </row>
    <row r="10" spans="1:11">
      <c r="A10" s="1430"/>
      <c r="B10" s="1431" t="s">
        <v>2704</v>
      </c>
      <c r="C10" s="1433"/>
      <c r="D10" s="3517" t="s">
        <v>3145</v>
      </c>
      <c r="E10" s="3517"/>
      <c r="F10" s="1433"/>
      <c r="G10" s="3517" t="s">
        <v>1372</v>
      </c>
      <c r="H10" s="3517"/>
      <c r="J10" s="3517" t="s">
        <v>277</v>
      </c>
      <c r="K10" s="3517"/>
    </row>
    <row r="11" spans="1:11">
      <c r="A11" s="1375"/>
      <c r="B11" s="1412" t="s">
        <v>2705</v>
      </c>
      <c r="C11" s="1375"/>
      <c r="D11" s="3522" t="s">
        <v>2350</v>
      </c>
      <c r="E11" s="3522"/>
      <c r="F11" s="1375"/>
      <c r="G11" s="3522" t="s">
        <v>2350</v>
      </c>
      <c r="H11" s="3522"/>
      <c r="J11" s="3522" t="s">
        <v>2350</v>
      </c>
      <c r="K11" s="3522"/>
    </row>
    <row r="12" spans="1:11">
      <c r="A12" s="1375"/>
      <c r="B12" s="1375"/>
      <c r="C12" s="1375"/>
      <c r="D12" s="1375"/>
      <c r="E12" s="1434"/>
      <c r="F12" s="1375"/>
      <c r="G12" s="1375"/>
      <c r="H12" s="1375"/>
    </row>
    <row r="13" spans="1:11" ht="20.25" customHeight="1">
      <c r="A13" s="1375"/>
      <c r="B13" s="1435" t="s">
        <v>2706</v>
      </c>
      <c r="C13" s="1375"/>
      <c r="D13" s="1375"/>
      <c r="E13" s="1375"/>
      <c r="F13" s="1375"/>
      <c r="G13" s="1375"/>
      <c r="H13" s="1375"/>
    </row>
    <row r="14" spans="1:11">
      <c r="A14" s="1414"/>
      <c r="B14" s="1436" t="s">
        <v>3146</v>
      </c>
      <c r="C14" s="1436" t="s">
        <v>349</v>
      </c>
      <c r="D14" s="1436" t="s">
        <v>307</v>
      </c>
      <c r="E14" s="1375"/>
      <c r="F14" s="1375"/>
      <c r="G14" s="1375"/>
      <c r="H14" s="1375"/>
    </row>
    <row r="15" spans="1:11">
      <c r="A15" s="1375"/>
      <c r="B15" s="1436" t="s">
        <v>2745</v>
      </c>
      <c r="C15" s="1436" t="s">
        <v>234</v>
      </c>
      <c r="D15" s="1436" t="s">
        <v>1153</v>
      </c>
      <c r="E15" s="1375"/>
      <c r="F15" s="1375"/>
      <c r="G15" s="1375"/>
      <c r="H15" s="1375"/>
    </row>
    <row r="16" spans="1:11">
      <c r="A16" s="1414"/>
      <c r="B16" s="1436" t="s">
        <v>1686</v>
      </c>
      <c r="C16" s="1436" t="s">
        <v>3147</v>
      </c>
      <c r="D16" s="1436" t="s">
        <v>307</v>
      </c>
      <c r="E16" s="1375"/>
      <c r="F16" s="1375"/>
      <c r="G16" s="1375"/>
      <c r="H16" s="1375"/>
    </row>
    <row r="17" spans="1:11">
      <c r="A17" s="1375"/>
      <c r="B17" s="1436" t="s">
        <v>2708</v>
      </c>
      <c r="C17" s="1436" t="s">
        <v>485</v>
      </c>
      <c r="D17" s="1436" t="s">
        <v>307</v>
      </c>
      <c r="E17" s="1375"/>
      <c r="F17" s="1375"/>
      <c r="G17" s="1375"/>
      <c r="H17" s="1375"/>
      <c r="J17" s="1437"/>
    </row>
    <row r="18" spans="1:11">
      <c r="A18" s="1375"/>
      <c r="B18" s="1436" t="s">
        <v>3148</v>
      </c>
      <c r="C18" s="1436" t="s">
        <v>3149</v>
      </c>
      <c r="D18" s="1436" t="s">
        <v>2736</v>
      </c>
      <c r="E18" s="1375"/>
      <c r="F18" s="1375"/>
      <c r="G18" s="1375"/>
      <c r="H18" s="1375"/>
      <c r="J18" s="1437"/>
      <c r="K18" s="1437"/>
    </row>
    <row r="19" spans="1:11">
      <c r="A19" s="1375"/>
      <c r="B19" s="1436" t="s">
        <v>2731</v>
      </c>
      <c r="C19" s="1436" t="s">
        <v>2732</v>
      </c>
      <c r="D19" s="1436" t="s">
        <v>2733</v>
      </c>
      <c r="E19" s="1375"/>
      <c r="F19" s="1375"/>
      <c r="G19" s="1375"/>
      <c r="H19" s="1375"/>
    </row>
    <row r="20" spans="1:11">
      <c r="A20" s="1375"/>
      <c r="B20" s="1436" t="s">
        <v>2726</v>
      </c>
      <c r="C20" s="1436" t="s">
        <v>2727</v>
      </c>
      <c r="D20" s="1436" t="s">
        <v>826</v>
      </c>
      <c r="E20" s="1375"/>
      <c r="F20" s="1375"/>
      <c r="G20" s="1375"/>
      <c r="H20" s="1375"/>
    </row>
    <row r="21" spans="1:11">
      <c r="B21" s="1436" t="s">
        <v>1691</v>
      </c>
      <c r="C21" s="1436" t="s">
        <v>3150</v>
      </c>
      <c r="D21" s="1436" t="s">
        <v>3151</v>
      </c>
    </row>
    <row r="22" spans="1:11">
      <c r="B22" s="1436" t="s">
        <v>235</v>
      </c>
      <c r="C22" s="1436" t="s">
        <v>485</v>
      </c>
      <c r="D22" s="1436" t="s">
        <v>307</v>
      </c>
    </row>
    <row r="23" spans="1:11" ht="24">
      <c r="B23" s="1438" t="s">
        <v>3152</v>
      </c>
      <c r="C23" s="1436" t="s">
        <v>3153</v>
      </c>
      <c r="D23" s="1436" t="s">
        <v>826</v>
      </c>
    </row>
    <row r="24" spans="1:11">
      <c r="B24" s="1439"/>
      <c r="C24" s="1439"/>
      <c r="D24" s="1439"/>
    </row>
  </sheetData>
  <mergeCells count="21">
    <mergeCell ref="A6:A7"/>
    <mergeCell ref="D6:D7"/>
    <mergeCell ref="B6:B7"/>
    <mergeCell ref="K6:K7"/>
    <mergeCell ref="A1:K1"/>
    <mergeCell ref="A2:K2"/>
    <mergeCell ref="A3:K3"/>
    <mergeCell ref="D5:E5"/>
    <mergeCell ref="G5:H5"/>
    <mergeCell ref="J5:K5"/>
    <mergeCell ref="J10:K10"/>
    <mergeCell ref="D10:E10"/>
    <mergeCell ref="J8:K8"/>
    <mergeCell ref="E6:E7"/>
    <mergeCell ref="J11:K11"/>
    <mergeCell ref="D11:E11"/>
    <mergeCell ref="G11:H11"/>
    <mergeCell ref="H6:H7"/>
    <mergeCell ref="G6:G7"/>
    <mergeCell ref="G10:H10"/>
    <mergeCell ref="J6:J7"/>
  </mergeCells>
  <pageMargins left="0.7" right="0.7" top="0.75" bottom="0.75" header="0.3" footer="0.3"/>
  <pageSetup orientation="landscape" copies="2" r:id="rId1"/>
  <headerFooter>
    <oddFooter>&amp;C&amp;8&amp;Z&amp;F</oddFooter>
  </headerFooter>
  <drawing r:id="rId2"/>
</worksheet>
</file>

<file path=xl/worksheets/sheet7.xml><?xml version="1.0" encoding="utf-8"?>
<worksheet xmlns="http://schemas.openxmlformats.org/spreadsheetml/2006/main" xmlns:r="http://schemas.openxmlformats.org/officeDocument/2006/relationships">
  <dimension ref="A1:P35"/>
  <sheetViews>
    <sheetView workbookViewId="0">
      <selection sqref="A1:N1"/>
    </sheetView>
  </sheetViews>
  <sheetFormatPr defaultRowHeight="12.75"/>
  <cols>
    <col min="1" max="1" width="3" style="8" bestFit="1" customWidth="1"/>
    <col min="2" max="2" width="32" style="8" customWidth="1"/>
    <col min="3" max="3" width="8.42578125" style="8" customWidth="1"/>
    <col min="4" max="4" width="12.7109375" style="279" customWidth="1"/>
    <col min="5" max="5" width="10.28515625" style="279" customWidth="1"/>
    <col min="6" max="6" width="0.85546875" style="279" customWidth="1"/>
    <col min="7" max="7" width="12.7109375" style="8" customWidth="1"/>
    <col min="8" max="8" width="9.5703125" style="8" customWidth="1"/>
    <col min="9" max="9" width="1" style="8" customWidth="1"/>
    <col min="10" max="10" width="13.5703125" style="8" customWidth="1"/>
    <col min="11" max="11" width="9.5703125" style="8" customWidth="1"/>
    <col min="12" max="12" width="1" style="8" customWidth="1"/>
    <col min="13" max="13" width="12.7109375" style="8" customWidth="1"/>
    <col min="14" max="14" width="10.28515625" style="8" bestFit="1" customWidth="1"/>
    <col min="15" max="16384" width="9.140625" style="8"/>
  </cols>
  <sheetData>
    <row r="1" spans="1:16" ht="15">
      <c r="A1" s="2820" t="s">
        <v>1108</v>
      </c>
      <c r="B1" s="2820"/>
      <c r="C1" s="2820"/>
      <c r="D1" s="2820"/>
      <c r="E1" s="2820"/>
      <c r="F1" s="2820"/>
      <c r="G1" s="2820"/>
      <c r="H1" s="2820"/>
      <c r="I1" s="2820"/>
      <c r="J1" s="2820"/>
      <c r="K1" s="2820"/>
      <c r="L1" s="2820"/>
      <c r="M1" s="2820"/>
      <c r="N1" s="2821"/>
    </row>
    <row r="2" spans="1:16" ht="15">
      <c r="A2" s="2820" t="s">
        <v>1109</v>
      </c>
      <c r="B2" s="2820"/>
      <c r="C2" s="2820"/>
      <c r="D2" s="2820"/>
      <c r="E2" s="2820"/>
      <c r="F2" s="2820"/>
      <c r="G2" s="2820"/>
      <c r="H2" s="2820"/>
      <c r="I2" s="2820"/>
      <c r="J2" s="2820"/>
      <c r="K2" s="2820"/>
      <c r="L2" s="2820"/>
      <c r="M2" s="2820"/>
      <c r="N2" s="2821"/>
    </row>
    <row r="3" spans="1:16">
      <c r="A3" s="259"/>
      <c r="B3" s="259"/>
      <c r="C3" s="259"/>
      <c r="D3" s="259"/>
      <c r="E3" s="259"/>
      <c r="F3" s="259"/>
      <c r="G3" s="259"/>
      <c r="H3" s="259"/>
      <c r="I3" s="259"/>
      <c r="J3" s="259"/>
      <c r="K3" s="259"/>
      <c r="L3" s="259"/>
      <c r="M3" s="260"/>
    </row>
    <row r="4" spans="1:16" ht="15">
      <c r="A4" s="7"/>
      <c r="D4" s="2822" t="s">
        <v>1110</v>
      </c>
      <c r="E4" s="2822"/>
      <c r="F4" s="2822"/>
      <c r="G4" s="2821"/>
      <c r="H4" s="2821"/>
      <c r="I4" s="2821"/>
      <c r="J4" s="2821"/>
      <c r="K4" s="2821"/>
      <c r="L4" s="2821"/>
      <c r="M4" s="2823"/>
    </row>
    <row r="5" spans="1:16" s="9" customFormat="1" ht="15" customHeight="1">
      <c r="A5" s="261"/>
      <c r="B5" s="10"/>
      <c r="C5" s="10"/>
      <c r="D5" s="257" t="s">
        <v>1111</v>
      </c>
      <c r="E5" s="258" t="s">
        <v>301</v>
      </c>
      <c r="F5" s="262"/>
      <c r="G5" s="257" t="s">
        <v>1112</v>
      </c>
      <c r="H5" s="258" t="s">
        <v>301</v>
      </c>
      <c r="I5" s="262"/>
      <c r="J5" s="257" t="s">
        <v>1113</v>
      </c>
      <c r="K5" s="258" t="s">
        <v>301</v>
      </c>
      <c r="L5" s="262"/>
      <c r="M5" s="263" t="s">
        <v>1114</v>
      </c>
      <c r="N5" s="264" t="s">
        <v>301</v>
      </c>
      <c r="O5" s="8"/>
      <c r="P5" s="8"/>
    </row>
    <row r="6" spans="1:16" s="9" customFormat="1" ht="16.5" customHeight="1" thickBot="1">
      <c r="A6" s="63"/>
      <c r="B6" s="265" t="s">
        <v>313</v>
      </c>
      <c r="C6" s="265" t="s">
        <v>1115</v>
      </c>
      <c r="D6" s="266"/>
      <c r="E6" s="267" t="s">
        <v>1116</v>
      </c>
      <c r="F6" s="63"/>
      <c r="G6" s="266" t="s">
        <v>1117</v>
      </c>
      <c r="H6" s="267" t="s">
        <v>1116</v>
      </c>
      <c r="I6" s="63"/>
      <c r="J6" s="266" t="s">
        <v>1118</v>
      </c>
      <c r="K6" s="267" t="s">
        <v>1116</v>
      </c>
      <c r="L6" s="63"/>
      <c r="M6" s="268" t="s">
        <v>1119</v>
      </c>
      <c r="N6" s="269" t="s">
        <v>1116</v>
      </c>
      <c r="O6" s="8"/>
      <c r="P6" s="8"/>
    </row>
    <row r="7" spans="1:16" ht="29.25" customHeight="1" thickBot="1">
      <c r="A7" s="270">
        <v>1</v>
      </c>
      <c r="B7" s="271" t="s">
        <v>1120</v>
      </c>
      <c r="C7" s="272">
        <v>6</v>
      </c>
      <c r="D7" s="273">
        <v>1000</v>
      </c>
      <c r="E7" s="273">
        <f>+D7*C7</f>
        <v>6000</v>
      </c>
      <c r="F7" s="274"/>
      <c r="G7" s="273" t="s">
        <v>363</v>
      </c>
      <c r="H7" s="273">
        <v>0</v>
      </c>
      <c r="I7" s="275"/>
      <c r="J7" s="273" t="s">
        <v>363</v>
      </c>
      <c r="K7" s="273">
        <v>0</v>
      </c>
      <c r="L7" s="275"/>
      <c r="M7" s="276">
        <v>225</v>
      </c>
      <c r="N7" s="277">
        <f>+M7*C7</f>
        <v>1350</v>
      </c>
    </row>
    <row r="8" spans="1:16">
      <c r="B8" s="278"/>
      <c r="C8" s="278"/>
      <c r="G8" s="279"/>
      <c r="H8" s="279"/>
      <c r="I8" s="279"/>
      <c r="J8" s="279"/>
      <c r="K8" s="279"/>
      <c r="L8" s="279"/>
      <c r="M8" s="280"/>
    </row>
    <row r="9" spans="1:16">
      <c r="A9" s="270" t="s">
        <v>1121</v>
      </c>
      <c r="B9" s="281" t="s">
        <v>1122</v>
      </c>
      <c r="C9" s="282" t="s">
        <v>1123</v>
      </c>
      <c r="D9" s="283">
        <v>0</v>
      </c>
      <c r="E9" s="284"/>
      <c r="F9" s="285"/>
      <c r="G9" s="283"/>
      <c r="H9" s="279"/>
      <c r="I9" s="279"/>
      <c r="J9" s="271"/>
      <c r="K9" s="279"/>
      <c r="L9" s="279"/>
      <c r="M9" s="286" t="s">
        <v>1124</v>
      </c>
    </row>
    <row r="10" spans="1:16">
      <c r="B10" s="287"/>
      <c r="C10" s="288" t="s">
        <v>1125</v>
      </c>
      <c r="D10" s="289">
        <v>0</v>
      </c>
      <c r="E10" s="284"/>
      <c r="F10" s="285"/>
      <c r="G10" s="289"/>
      <c r="J10" s="290"/>
      <c r="M10" s="291" t="s">
        <v>1126</v>
      </c>
    </row>
    <row r="11" spans="1:16" ht="12" customHeight="1">
      <c r="B11" s="287"/>
      <c r="C11" s="288" t="s">
        <v>1127</v>
      </c>
      <c r="D11" s="283">
        <v>0</v>
      </c>
      <c r="E11" s="292"/>
      <c r="F11" s="285"/>
      <c r="G11" s="283"/>
      <c r="H11" s="293"/>
      <c r="I11" s="293"/>
      <c r="J11" s="271"/>
      <c r="K11" s="293"/>
      <c r="L11" s="293"/>
      <c r="M11" s="294">
        <v>100000</v>
      </c>
    </row>
    <row r="12" spans="1:16">
      <c r="B12" s="295"/>
      <c r="C12" s="288" t="s">
        <v>1128</v>
      </c>
      <c r="D12" s="296">
        <v>0</v>
      </c>
      <c r="E12" s="292"/>
      <c r="F12" s="292"/>
      <c r="G12" s="296"/>
      <c r="H12" s="279"/>
      <c r="I12" s="279"/>
      <c r="J12" s="297"/>
      <c r="K12" s="279"/>
      <c r="L12" s="279"/>
      <c r="M12" s="298">
        <v>2</v>
      </c>
    </row>
    <row r="13" spans="1:16" s="9" customFormat="1">
      <c r="A13" s="8"/>
      <c r="C13" s="284"/>
      <c r="D13" s="292"/>
      <c r="E13" s="292"/>
      <c r="F13" s="292"/>
      <c r="G13" s="292"/>
      <c r="H13" s="279"/>
      <c r="I13" s="279"/>
      <c r="J13" s="279"/>
      <c r="K13" s="279"/>
      <c r="L13" s="279"/>
      <c r="M13" s="299"/>
    </row>
    <row r="14" spans="1:16">
      <c r="C14" s="2824"/>
      <c r="D14" s="2824"/>
      <c r="E14" s="2824"/>
      <c r="F14" s="2824"/>
      <c r="G14" s="2824"/>
      <c r="M14" s="300"/>
    </row>
    <row r="15" spans="1:16">
      <c r="A15" s="270" t="s">
        <v>1129</v>
      </c>
      <c r="B15" s="281" t="s">
        <v>1130</v>
      </c>
      <c r="C15" s="282" t="s">
        <v>1123</v>
      </c>
      <c r="D15" s="283">
        <v>0</v>
      </c>
      <c r="E15" s="284"/>
      <c r="F15" s="285"/>
      <c r="G15" s="283"/>
      <c r="H15" s="279"/>
      <c r="I15" s="279"/>
      <c r="J15" s="271"/>
      <c r="K15" s="279"/>
      <c r="L15" s="279"/>
      <c r="M15" s="286" t="s">
        <v>1131</v>
      </c>
    </row>
    <row r="16" spans="1:16">
      <c r="B16" s="287"/>
      <c r="C16" s="288" t="s">
        <v>1125</v>
      </c>
      <c r="D16" s="289">
        <v>0</v>
      </c>
      <c r="E16" s="284"/>
      <c r="F16" s="285"/>
      <c r="G16" s="289"/>
      <c r="J16" s="290"/>
      <c r="M16" s="291" t="s">
        <v>1126</v>
      </c>
    </row>
    <row r="17" spans="1:15" ht="12.6" customHeight="1">
      <c r="B17" s="287"/>
      <c r="C17" s="288" t="s">
        <v>1127</v>
      </c>
      <c r="D17" s="283">
        <v>0</v>
      </c>
      <c r="E17" s="292"/>
      <c r="F17" s="285"/>
      <c r="G17" s="283"/>
      <c r="H17" s="293"/>
      <c r="I17" s="293"/>
      <c r="J17" s="271"/>
      <c r="K17" s="293"/>
      <c r="L17" s="293"/>
      <c r="M17" s="294">
        <v>100000</v>
      </c>
    </row>
    <row r="18" spans="1:15" ht="12.6" customHeight="1">
      <c r="B18" s="295"/>
      <c r="C18" s="288" t="s">
        <v>1128</v>
      </c>
      <c r="D18" s="296">
        <v>0</v>
      </c>
      <c r="E18" s="292"/>
      <c r="F18" s="292"/>
      <c r="G18" s="296"/>
      <c r="H18" s="279"/>
      <c r="I18" s="279"/>
      <c r="J18" s="297"/>
      <c r="K18" s="279"/>
      <c r="L18" s="279"/>
      <c r="M18" s="298">
        <v>6</v>
      </c>
      <c r="N18" s="301"/>
      <c r="O18" s="301"/>
    </row>
    <row r="19" spans="1:15" ht="12.6" customHeight="1">
      <c r="C19" s="302"/>
      <c r="D19" s="292"/>
      <c r="E19" s="303"/>
      <c r="F19" s="303"/>
      <c r="G19" s="301"/>
      <c r="H19" s="301"/>
      <c r="I19" s="301"/>
      <c r="J19" s="301"/>
      <c r="K19" s="301"/>
      <c r="L19" s="301"/>
      <c r="M19" s="300"/>
      <c r="N19" s="301"/>
      <c r="O19" s="301"/>
    </row>
    <row r="20" spans="1:15" ht="12.6" customHeight="1">
      <c r="C20" s="2824"/>
      <c r="D20" s="2824"/>
      <c r="E20" s="2824"/>
      <c r="F20" s="2824"/>
      <c r="G20" s="2824"/>
      <c r="H20" s="301"/>
      <c r="I20" s="301"/>
      <c r="J20" s="301"/>
      <c r="K20" s="301"/>
      <c r="L20" s="301"/>
      <c r="M20" s="300"/>
      <c r="N20" s="301"/>
      <c r="O20" s="301"/>
    </row>
    <row r="21" spans="1:15" ht="12.6" customHeight="1">
      <c r="A21" s="270" t="s">
        <v>1132</v>
      </c>
      <c r="B21" s="281" t="s">
        <v>1133</v>
      </c>
      <c r="C21" s="282" t="s">
        <v>1123</v>
      </c>
      <c r="D21" s="283">
        <v>0</v>
      </c>
      <c r="E21" s="284"/>
      <c r="F21" s="285"/>
      <c r="G21" s="283"/>
      <c r="H21" s="279"/>
      <c r="I21" s="279"/>
      <c r="J21" s="271"/>
      <c r="K21" s="279"/>
      <c r="L21" s="279"/>
      <c r="M21" s="286" t="s">
        <v>1134</v>
      </c>
      <c r="N21" s="301"/>
      <c r="O21" s="301"/>
    </row>
    <row r="22" spans="1:15" ht="12.6" customHeight="1">
      <c r="B22" s="287"/>
      <c r="C22" s="288" t="s">
        <v>1125</v>
      </c>
      <c r="D22" s="289">
        <v>0</v>
      </c>
      <c r="E22" s="284"/>
      <c r="F22" s="285"/>
      <c r="G22" s="289"/>
      <c r="J22" s="290"/>
      <c r="M22" s="291" t="s">
        <v>1135</v>
      </c>
    </row>
    <row r="23" spans="1:15">
      <c r="B23" s="287"/>
      <c r="C23" s="288" t="s">
        <v>1127</v>
      </c>
      <c r="D23" s="283">
        <v>0</v>
      </c>
      <c r="E23" s="292"/>
      <c r="F23" s="285"/>
      <c r="G23" s="283"/>
      <c r="H23" s="293"/>
      <c r="I23" s="293"/>
      <c r="J23" s="271"/>
      <c r="K23" s="293"/>
      <c r="L23" s="293"/>
      <c r="M23" s="286" t="s">
        <v>1135</v>
      </c>
    </row>
    <row r="24" spans="1:15">
      <c r="B24" s="295"/>
      <c r="C24" s="288" t="s">
        <v>1128</v>
      </c>
      <c r="D24" s="296">
        <v>0</v>
      </c>
      <c r="E24" s="292"/>
      <c r="F24" s="292"/>
      <c r="G24" s="296"/>
      <c r="H24" s="279"/>
      <c r="I24" s="279"/>
      <c r="J24" s="297"/>
      <c r="K24" s="279"/>
      <c r="L24" s="279"/>
      <c r="M24" s="304" t="s">
        <v>1135</v>
      </c>
    </row>
    <row r="25" spans="1:15">
      <c r="C25" s="302"/>
      <c r="D25" s="292"/>
      <c r="E25" s="292"/>
      <c r="F25" s="292"/>
      <c r="G25" s="302"/>
      <c r="M25" s="300"/>
    </row>
    <row r="26" spans="1:15">
      <c r="C26" s="2824"/>
      <c r="D26" s="2824"/>
      <c r="E26" s="2824"/>
      <c r="F26" s="2824"/>
      <c r="G26" s="2824"/>
      <c r="M26" s="300"/>
    </row>
    <row r="27" spans="1:15">
      <c r="C27" s="302"/>
      <c r="D27" s="292"/>
      <c r="E27" s="292"/>
      <c r="F27" s="292"/>
      <c r="G27" s="302"/>
      <c r="M27" s="300"/>
    </row>
    <row r="28" spans="1:15">
      <c r="A28" s="270">
        <v>3</v>
      </c>
      <c r="B28" s="305" t="s">
        <v>1136</v>
      </c>
      <c r="C28" s="302"/>
      <c r="D28" s="296" t="s">
        <v>1137</v>
      </c>
      <c r="E28" s="292"/>
      <c r="F28" s="292"/>
      <c r="G28" s="296"/>
      <c r="J28" s="297"/>
      <c r="M28" s="304" t="s">
        <v>1137</v>
      </c>
    </row>
    <row r="30" spans="1:15">
      <c r="B30" s="10" t="s">
        <v>1138</v>
      </c>
      <c r="C30" s="10"/>
    </row>
    <row r="31" spans="1:15" ht="15">
      <c r="B31" s="306" t="s">
        <v>1139</v>
      </c>
      <c r="C31" s="2825" t="s">
        <v>1140</v>
      </c>
      <c r="D31" s="2826"/>
    </row>
    <row r="32" spans="1:15" ht="15">
      <c r="B32" s="307" t="s">
        <v>1141</v>
      </c>
      <c r="C32" s="2825" t="s">
        <v>1140</v>
      </c>
      <c r="D32" s="2826"/>
    </row>
    <row r="33" spans="2:4" ht="15">
      <c r="B33" s="306" t="s">
        <v>1107</v>
      </c>
      <c r="C33" s="2825" t="s">
        <v>1140</v>
      </c>
      <c r="D33" s="2826"/>
    </row>
    <row r="34" spans="2:4" ht="15">
      <c r="B34" s="306" t="s">
        <v>1142</v>
      </c>
      <c r="C34" s="2825" t="s">
        <v>1140</v>
      </c>
      <c r="D34" s="2826"/>
    </row>
    <row r="35" spans="2:4" ht="15">
      <c r="B35" s="8" t="s">
        <v>1143</v>
      </c>
      <c r="C35" s="2825" t="s">
        <v>1144</v>
      </c>
      <c r="D35" s="2826"/>
    </row>
  </sheetData>
  <sheetProtection password="CC79" sheet="1" objects="1" scenarios="1"/>
  <mergeCells count="11">
    <mergeCell ref="A1:N1"/>
    <mergeCell ref="A2:N2"/>
    <mergeCell ref="D4:M4"/>
    <mergeCell ref="C14:G14"/>
    <mergeCell ref="C35:D35"/>
    <mergeCell ref="C20:G20"/>
    <mergeCell ref="C26:G26"/>
    <mergeCell ref="C31:D31"/>
    <mergeCell ref="C32:D32"/>
    <mergeCell ref="C33:D33"/>
    <mergeCell ref="C34:D34"/>
  </mergeCells>
  <phoneticPr fontId="7" type="noConversion"/>
  <pageMargins left="0.75" right="0.75" top="1" bottom="1" header="0.5" footer="0.5"/>
  <pageSetup orientation="portrait" r:id="rId1"/>
  <headerFooter alignWithMargins="0"/>
</worksheet>
</file>

<file path=xl/worksheets/sheet70.xml><?xml version="1.0" encoding="utf-8"?>
<worksheet xmlns="http://schemas.openxmlformats.org/spreadsheetml/2006/main" xmlns:r="http://schemas.openxmlformats.org/officeDocument/2006/relationships">
  <dimension ref="A1:AG50"/>
  <sheetViews>
    <sheetView workbookViewId="0"/>
  </sheetViews>
  <sheetFormatPr defaultRowHeight="12"/>
  <cols>
    <col min="1" max="1" width="5.7109375" style="324" customWidth="1"/>
    <col min="2" max="2" width="46.28515625" style="324" customWidth="1"/>
    <col min="3" max="3" width="10.5703125" style="323" customWidth="1"/>
    <col min="4" max="4" width="6.7109375" style="323" customWidth="1"/>
    <col min="5" max="5" width="13.5703125" style="323" customWidth="1"/>
    <col min="6" max="6" width="14.5703125" style="323" customWidth="1"/>
    <col min="7" max="7" width="1.28515625" style="323" customWidth="1"/>
    <col min="8" max="8" width="14.5703125" style="323" customWidth="1"/>
    <col min="9" max="9" width="14.28515625" style="323" customWidth="1"/>
    <col min="10" max="10" width="1.28515625" style="323" customWidth="1"/>
    <col min="11" max="11" width="13.5703125" style="323" customWidth="1"/>
    <col min="12" max="12" width="14.5703125" style="323" customWidth="1"/>
    <col min="13" max="13" width="1.42578125" style="323" customWidth="1"/>
    <col min="14" max="14" width="13.5703125" style="323" customWidth="1"/>
    <col min="15" max="15" width="13.28515625" style="323" customWidth="1"/>
    <col min="16" max="16" width="1.140625" style="323" customWidth="1"/>
    <col min="17" max="17" width="11" style="323" customWidth="1"/>
    <col min="18" max="18" width="12" style="323" bestFit="1" customWidth="1"/>
    <col min="19" max="16384" width="9.140625" style="323"/>
  </cols>
  <sheetData>
    <row r="1" spans="1:18" ht="12.75">
      <c r="A1" s="1998" t="str">
        <f>+[3]Summary!A1</f>
        <v xml:space="preserve">C I T Y   O F   S A N   A N G E L O </v>
      </c>
      <c r="B1" s="1999" t="s">
        <v>220</v>
      </c>
      <c r="C1" s="2000"/>
      <c r="D1" s="2000"/>
      <c r="E1" s="2000"/>
      <c r="F1" s="2000"/>
      <c r="G1" s="607"/>
      <c r="I1" s="607"/>
      <c r="N1" s="571"/>
      <c r="O1" s="571"/>
      <c r="P1"/>
      <c r="Q1"/>
      <c r="R1"/>
    </row>
    <row r="2" spans="1:18" ht="12.75">
      <c r="A2" s="1998" t="str">
        <f>+[3]Summary!A2</f>
        <v>BID TABULATION * RFB NO: WU-10-13 * July 2, 2013</v>
      </c>
      <c r="B2" s="2001" t="str">
        <f>+[3]Summary!A2</f>
        <v>BID TABULATION * RFB NO: WU-10-13 * July 2, 2013</v>
      </c>
      <c r="C2" s="2002"/>
      <c r="D2" s="2002"/>
      <c r="E2" s="2002"/>
      <c r="F2" s="2002"/>
      <c r="G2" s="872"/>
      <c r="I2" s="872"/>
      <c r="N2" s="571"/>
      <c r="O2" s="571"/>
      <c r="P2"/>
      <c r="Q2"/>
      <c r="R2"/>
    </row>
    <row r="3" spans="1:18" ht="12.75">
      <c r="A3" s="2003" t="str">
        <f>+[3]Summary!A3</f>
        <v>Groundwater Treatment Facility</v>
      </c>
      <c r="B3" s="2004"/>
      <c r="C3" s="662"/>
      <c r="D3" s="662"/>
      <c r="N3" s="571"/>
      <c r="O3" s="571"/>
      <c r="P3"/>
      <c r="Q3"/>
      <c r="R3"/>
    </row>
    <row r="4" spans="1:18" s="631" customFormat="1" ht="15" customHeight="1">
      <c r="A4" s="1005"/>
      <c r="B4" s="1006"/>
      <c r="C4" s="2815"/>
      <c r="D4" s="3532"/>
      <c r="E4" s="3533" t="str">
        <f>+[3]Summary!C6</f>
        <v>Archer</v>
      </c>
      <c r="F4" s="3534"/>
      <c r="G4" s="2005"/>
      <c r="H4" s="3533" t="str">
        <f>+[3]Summary!D6</f>
        <v>CSA</v>
      </c>
      <c r="I4" s="3534"/>
      <c r="J4" s="2006"/>
      <c r="K4" s="3165" t="str">
        <f>+[3]Summary!E6</f>
        <v>PCL</v>
      </c>
      <c r="L4" s="3166"/>
      <c r="M4" s="2006"/>
      <c r="N4"/>
      <c r="O4"/>
      <c r="P4"/>
      <c r="Q4"/>
      <c r="R4"/>
    </row>
    <row r="5" spans="1:18" s="325" customFormat="1" ht="15" customHeight="1">
      <c r="A5" s="2007" t="s">
        <v>4448</v>
      </c>
      <c r="B5" s="2008" t="s">
        <v>4449</v>
      </c>
      <c r="C5" s="2009" t="s">
        <v>1759</v>
      </c>
      <c r="D5" s="2010" t="s">
        <v>314</v>
      </c>
      <c r="E5" s="2011" t="s">
        <v>4450</v>
      </c>
      <c r="F5" s="2011" t="s">
        <v>4451</v>
      </c>
      <c r="G5" s="2012"/>
      <c r="H5" s="2011" t="s">
        <v>4450</v>
      </c>
      <c r="I5" s="2011" t="s">
        <v>4451</v>
      </c>
      <c r="J5" s="2013"/>
      <c r="K5" s="2014" t="s">
        <v>4450</v>
      </c>
      <c r="L5" s="2014" t="s">
        <v>4451</v>
      </c>
      <c r="M5" s="2013"/>
      <c r="N5"/>
      <c r="O5"/>
      <c r="P5"/>
      <c r="Q5"/>
      <c r="R5"/>
    </row>
    <row r="6" spans="1:18" s="325" customFormat="1" ht="24">
      <c r="A6" s="2015">
        <v>1</v>
      </c>
      <c r="B6" s="2016" t="s">
        <v>4452</v>
      </c>
      <c r="C6" s="2017" t="s">
        <v>1763</v>
      </c>
      <c r="D6" s="2018">
        <v>1</v>
      </c>
      <c r="E6" s="2019">
        <v>8369000</v>
      </c>
      <c r="F6" s="2020">
        <f>+E6*$D6</f>
        <v>8369000</v>
      </c>
      <c r="G6" s="2021"/>
      <c r="H6" s="2019">
        <v>12566500</v>
      </c>
      <c r="I6" s="2020">
        <f>+H6*$D6</f>
        <v>12566500</v>
      </c>
      <c r="J6" s="2021"/>
      <c r="K6" s="2022">
        <v>7596993</v>
      </c>
      <c r="L6" s="2023">
        <f>+K6*$D6</f>
        <v>7596993</v>
      </c>
      <c r="M6" s="2024"/>
      <c r="N6"/>
      <c r="O6"/>
      <c r="P6"/>
      <c r="Q6"/>
      <c r="R6"/>
    </row>
    <row r="7" spans="1:18" s="325" customFormat="1" ht="12.75">
      <c r="A7" s="2025">
        <v>2</v>
      </c>
      <c r="B7" s="2026" t="s">
        <v>4453</v>
      </c>
      <c r="C7" s="2027" t="s">
        <v>1763</v>
      </c>
      <c r="D7" s="2028">
        <v>1</v>
      </c>
      <c r="E7" s="2029">
        <v>115000</v>
      </c>
      <c r="F7" s="2030">
        <f t="shared" ref="F7:F19" si="0">+E7*$D7</f>
        <v>115000</v>
      </c>
      <c r="G7" s="2031"/>
      <c r="H7" s="2029">
        <v>100000</v>
      </c>
      <c r="I7" s="2030">
        <f t="shared" ref="I7:I19" si="1">+H7*$D7</f>
        <v>100000</v>
      </c>
      <c r="J7" s="2032"/>
      <c r="K7" s="2033">
        <v>120000</v>
      </c>
      <c r="L7" s="2034">
        <f t="shared" ref="L7:L19" si="2">+K7*$D7</f>
        <v>120000</v>
      </c>
      <c r="M7" s="2024"/>
      <c r="N7"/>
      <c r="O7"/>
      <c r="P7"/>
      <c r="Q7"/>
      <c r="R7"/>
    </row>
    <row r="8" spans="1:18" s="325" customFormat="1" ht="12.75">
      <c r="A8" s="2015">
        <v>3</v>
      </c>
      <c r="B8" s="2035" t="s">
        <v>4454</v>
      </c>
      <c r="C8" s="2017" t="s">
        <v>1763</v>
      </c>
      <c r="D8" s="2018">
        <v>1</v>
      </c>
      <c r="E8" s="2036">
        <v>98000</v>
      </c>
      <c r="F8" s="2037">
        <f t="shared" si="0"/>
        <v>98000</v>
      </c>
      <c r="G8" s="2031"/>
      <c r="H8" s="2036">
        <v>100000</v>
      </c>
      <c r="I8" s="2037">
        <f t="shared" si="1"/>
        <v>100000</v>
      </c>
      <c r="J8" s="2032"/>
      <c r="K8" s="2033">
        <v>80000</v>
      </c>
      <c r="L8" s="2034">
        <f t="shared" si="2"/>
        <v>80000</v>
      </c>
      <c r="M8" s="2024"/>
      <c r="N8"/>
      <c r="O8"/>
      <c r="P8"/>
      <c r="Q8"/>
      <c r="R8"/>
    </row>
    <row r="9" spans="1:18" s="325" customFormat="1" ht="12.75">
      <c r="A9" s="2025">
        <v>4</v>
      </c>
      <c r="B9" s="2038" t="s">
        <v>4455</v>
      </c>
      <c r="C9" s="2027" t="s">
        <v>1763</v>
      </c>
      <c r="D9" s="2028">
        <v>1</v>
      </c>
      <c r="E9" s="2029">
        <v>567000</v>
      </c>
      <c r="F9" s="2030">
        <f t="shared" si="0"/>
        <v>567000</v>
      </c>
      <c r="G9" s="2031"/>
      <c r="H9" s="2029">
        <v>500000</v>
      </c>
      <c r="I9" s="2030">
        <f>+H9*D9</f>
        <v>500000</v>
      </c>
      <c r="J9" s="2032"/>
      <c r="K9" s="2033">
        <v>660000</v>
      </c>
      <c r="L9" s="2034">
        <f t="shared" si="2"/>
        <v>660000</v>
      </c>
      <c r="M9" s="2024"/>
      <c r="N9"/>
      <c r="O9"/>
      <c r="P9"/>
      <c r="Q9"/>
      <c r="R9"/>
    </row>
    <row r="10" spans="1:18" s="325" customFormat="1" ht="12.75">
      <c r="A10" s="2015">
        <v>5</v>
      </c>
      <c r="B10" s="2016" t="s">
        <v>4456</v>
      </c>
      <c r="C10" s="2017" t="s">
        <v>1763</v>
      </c>
      <c r="D10" s="2018">
        <v>1</v>
      </c>
      <c r="E10" s="2036">
        <v>261000</v>
      </c>
      <c r="F10" s="2037">
        <f t="shared" si="0"/>
        <v>261000</v>
      </c>
      <c r="G10" s="2031"/>
      <c r="H10" s="2036">
        <v>250000</v>
      </c>
      <c r="I10" s="2037">
        <f t="shared" si="1"/>
        <v>250000</v>
      </c>
      <c r="J10" s="2032"/>
      <c r="K10" s="2033">
        <v>275000</v>
      </c>
      <c r="L10" s="2034">
        <f t="shared" si="2"/>
        <v>275000</v>
      </c>
      <c r="M10" s="2024"/>
      <c r="N10"/>
      <c r="O10"/>
      <c r="P10"/>
      <c r="Q10"/>
      <c r="R10"/>
    </row>
    <row r="11" spans="1:18" s="325" customFormat="1" ht="12.75">
      <c r="A11" s="2025">
        <v>6</v>
      </c>
      <c r="B11" s="2038" t="s">
        <v>4457</v>
      </c>
      <c r="C11" s="2027" t="s">
        <v>1763</v>
      </c>
      <c r="D11" s="2028">
        <v>1</v>
      </c>
      <c r="E11" s="2030">
        <v>4989500</v>
      </c>
      <c r="F11" s="2030">
        <f t="shared" si="0"/>
        <v>4989500</v>
      </c>
      <c r="G11" s="2031"/>
      <c r="H11" s="2029">
        <f>+E11</f>
        <v>4989500</v>
      </c>
      <c r="I11" s="2030">
        <f t="shared" si="1"/>
        <v>4989500</v>
      </c>
      <c r="J11" s="2032"/>
      <c r="K11" s="2033">
        <f>+E11</f>
        <v>4989500</v>
      </c>
      <c r="L11" s="2034">
        <f t="shared" si="2"/>
        <v>4989500</v>
      </c>
      <c r="M11" s="2024"/>
      <c r="N11"/>
      <c r="O11"/>
      <c r="P11"/>
      <c r="Q11"/>
      <c r="R11"/>
    </row>
    <row r="12" spans="1:18" s="325" customFormat="1" ht="12.75">
      <c r="A12" s="2015">
        <v>7</v>
      </c>
      <c r="B12" s="2016" t="s">
        <v>4458</v>
      </c>
      <c r="C12" s="2017" t="s">
        <v>1763</v>
      </c>
      <c r="D12" s="2018">
        <v>1</v>
      </c>
      <c r="E12" s="2036">
        <v>573000</v>
      </c>
      <c r="F12" s="2037">
        <v>1818000</v>
      </c>
      <c r="G12" s="2031"/>
      <c r="H12" s="2036">
        <v>2000000</v>
      </c>
      <c r="I12" s="2037">
        <f t="shared" si="1"/>
        <v>2000000</v>
      </c>
      <c r="J12" s="2032"/>
      <c r="K12" s="2033">
        <v>1900000</v>
      </c>
      <c r="L12" s="2034">
        <f t="shared" si="2"/>
        <v>1900000</v>
      </c>
      <c r="M12" s="2024"/>
      <c r="N12"/>
      <c r="O12"/>
      <c r="P12"/>
      <c r="Q12"/>
      <c r="R12"/>
    </row>
    <row r="13" spans="1:18" s="325" customFormat="1" ht="12.75">
      <c r="A13" s="2025">
        <v>8</v>
      </c>
      <c r="B13" s="2038" t="s">
        <v>4459</v>
      </c>
      <c r="C13" s="2027" t="s">
        <v>1763</v>
      </c>
      <c r="D13" s="2028">
        <v>1</v>
      </c>
      <c r="E13" s="2029">
        <v>355000</v>
      </c>
      <c r="F13" s="2030">
        <v>573000</v>
      </c>
      <c r="G13" s="2031"/>
      <c r="H13" s="2029">
        <v>525000</v>
      </c>
      <c r="I13" s="2030">
        <f t="shared" si="1"/>
        <v>525000</v>
      </c>
      <c r="J13" s="2032"/>
      <c r="K13" s="2033">
        <v>550000</v>
      </c>
      <c r="L13" s="2034">
        <f t="shared" si="2"/>
        <v>550000</v>
      </c>
      <c r="M13" s="2024"/>
      <c r="N13"/>
      <c r="O13"/>
      <c r="P13"/>
      <c r="Q13"/>
      <c r="R13"/>
    </row>
    <row r="14" spans="1:18" s="325" customFormat="1" ht="12.75">
      <c r="A14" s="2015">
        <v>9</v>
      </c>
      <c r="B14" s="2016" t="s">
        <v>4460</v>
      </c>
      <c r="C14" s="2017" t="s">
        <v>1763</v>
      </c>
      <c r="D14" s="2018">
        <v>1</v>
      </c>
      <c r="E14" s="2036">
        <v>2537000</v>
      </c>
      <c r="F14" s="2037">
        <v>355000</v>
      </c>
      <c r="G14" s="2031"/>
      <c r="H14" s="2036">
        <v>400000</v>
      </c>
      <c r="I14" s="2037">
        <f t="shared" si="1"/>
        <v>400000</v>
      </c>
      <c r="J14" s="2032"/>
      <c r="K14" s="2033">
        <v>320000</v>
      </c>
      <c r="L14" s="2034">
        <f t="shared" si="2"/>
        <v>320000</v>
      </c>
      <c r="M14" s="2024"/>
      <c r="N14"/>
      <c r="O14"/>
      <c r="P14"/>
      <c r="Q14"/>
      <c r="R14"/>
    </row>
    <row r="15" spans="1:18" s="325" customFormat="1" ht="24">
      <c r="A15" s="2025">
        <f>+A14+1</f>
        <v>10</v>
      </c>
      <c r="B15" s="2038" t="s">
        <v>4461</v>
      </c>
      <c r="C15" s="2027" t="s">
        <v>1763</v>
      </c>
      <c r="D15" s="2028">
        <v>1</v>
      </c>
      <c r="E15" s="2029">
        <v>4630000</v>
      </c>
      <c r="F15" s="2030">
        <v>2537000</v>
      </c>
      <c r="G15" s="2031"/>
      <c r="H15" s="2029">
        <v>1000000</v>
      </c>
      <c r="I15" s="2030">
        <f t="shared" si="1"/>
        <v>1000000</v>
      </c>
      <c r="J15" s="2032"/>
      <c r="K15" s="2033">
        <v>3300000</v>
      </c>
      <c r="L15" s="2034">
        <f t="shared" si="2"/>
        <v>3300000</v>
      </c>
      <c r="M15" s="2024"/>
      <c r="N15"/>
      <c r="O15"/>
      <c r="P15"/>
      <c r="Q15"/>
      <c r="R15"/>
    </row>
    <row r="16" spans="1:18" s="325" customFormat="1" ht="12.75">
      <c r="A16" s="2015">
        <f>+A15+1</f>
        <v>11</v>
      </c>
      <c r="B16" s="2016" t="s">
        <v>4462</v>
      </c>
      <c r="C16" s="2017" t="s">
        <v>1763</v>
      </c>
      <c r="D16" s="2018">
        <v>1</v>
      </c>
      <c r="E16" s="2036">
        <v>5000</v>
      </c>
      <c r="F16" s="2037">
        <v>4630000</v>
      </c>
      <c r="G16" s="2031"/>
      <c r="H16" s="2036">
        <v>4000000</v>
      </c>
      <c r="I16" s="2037">
        <f t="shared" si="1"/>
        <v>4000000</v>
      </c>
      <c r="J16" s="2032"/>
      <c r="K16" s="2033">
        <v>4000000</v>
      </c>
      <c r="L16" s="2034">
        <f t="shared" si="2"/>
        <v>4000000</v>
      </c>
      <c r="M16" s="2024"/>
      <c r="N16"/>
      <c r="O16"/>
      <c r="P16"/>
      <c r="Q16"/>
      <c r="R16"/>
    </row>
    <row r="17" spans="1:33" s="325" customFormat="1" ht="12.75">
      <c r="A17" s="2025">
        <f>+A16+1</f>
        <v>12</v>
      </c>
      <c r="B17" s="2038" t="s">
        <v>4463</v>
      </c>
      <c r="C17" s="2027" t="s">
        <v>1763</v>
      </c>
      <c r="D17" s="2028">
        <v>1</v>
      </c>
      <c r="E17" s="2029">
        <v>60000</v>
      </c>
      <c r="F17" s="2030">
        <v>5000</v>
      </c>
      <c r="G17" s="2031"/>
      <c r="H17" s="2029">
        <v>10000</v>
      </c>
      <c r="I17" s="2030">
        <f t="shared" si="1"/>
        <v>10000</v>
      </c>
      <c r="J17" s="2032"/>
      <c r="K17" s="2033">
        <v>5000</v>
      </c>
      <c r="L17" s="2034">
        <f t="shared" si="2"/>
        <v>5000</v>
      </c>
      <c r="M17" s="2024"/>
      <c r="N17"/>
      <c r="O17"/>
      <c r="P17"/>
      <c r="Q17"/>
      <c r="R17"/>
    </row>
    <row r="18" spans="1:33" s="325" customFormat="1" ht="12.75">
      <c r="A18" s="2015">
        <f>+A17+1</f>
        <v>13</v>
      </c>
      <c r="B18" s="2039" t="s">
        <v>4464</v>
      </c>
      <c r="C18" s="2017" t="s">
        <v>1763</v>
      </c>
      <c r="D18" s="2018">
        <v>1</v>
      </c>
      <c r="E18" s="2036">
        <v>0</v>
      </c>
      <c r="F18" s="2037">
        <v>60000</v>
      </c>
      <c r="G18" s="2031"/>
      <c r="H18" s="2036">
        <v>200000</v>
      </c>
      <c r="I18" s="2037">
        <f t="shared" si="1"/>
        <v>200000</v>
      </c>
      <c r="J18" s="2032"/>
      <c r="K18" s="2033">
        <v>100000</v>
      </c>
      <c r="L18" s="2034">
        <f t="shared" si="2"/>
        <v>100000</v>
      </c>
      <c r="M18" s="2024"/>
      <c r="N18"/>
      <c r="O18"/>
      <c r="P18"/>
      <c r="Q18"/>
      <c r="R18"/>
    </row>
    <row r="19" spans="1:33" s="325" customFormat="1" ht="13.5" thickBot="1">
      <c r="A19" s="2040">
        <f>+A18+1</f>
        <v>14</v>
      </c>
      <c r="B19" s="2041" t="s">
        <v>4465</v>
      </c>
      <c r="C19" s="2042" t="s">
        <v>1763</v>
      </c>
      <c r="D19" s="2043">
        <v>1</v>
      </c>
      <c r="E19" s="2044">
        <v>500000</v>
      </c>
      <c r="F19" s="2045">
        <f t="shared" si="0"/>
        <v>500000</v>
      </c>
      <c r="G19" s="2031"/>
      <c r="H19" s="2044">
        <f>+E19</f>
        <v>500000</v>
      </c>
      <c r="I19" s="2045">
        <f t="shared" si="1"/>
        <v>500000</v>
      </c>
      <c r="J19" s="2032"/>
      <c r="K19" s="2046">
        <f>+E19</f>
        <v>500000</v>
      </c>
      <c r="L19" s="2047">
        <f t="shared" si="2"/>
        <v>500000</v>
      </c>
      <c r="M19" s="2024"/>
      <c r="N19"/>
      <c r="O19"/>
      <c r="P19"/>
      <c r="Q19"/>
      <c r="R19"/>
    </row>
    <row r="20" spans="1:33" ht="13.5" thickTop="1">
      <c r="A20" s="2048"/>
      <c r="B20" s="2049"/>
      <c r="C20" s="2049"/>
      <c r="D20" s="2049"/>
      <c r="E20" s="2050" t="s">
        <v>1218</v>
      </c>
      <c r="F20" s="2051">
        <f>SUM(F6:F19)</f>
        <v>24877500</v>
      </c>
      <c r="G20" s="2049"/>
      <c r="H20" s="2050"/>
      <c r="I20" s="2051">
        <f>SUM(I6:I19)</f>
        <v>27141000</v>
      </c>
      <c r="J20" s="2052"/>
      <c r="K20" s="2053"/>
      <c r="L20" s="2054">
        <f>SUM(L6:L19)</f>
        <v>24396493</v>
      </c>
      <c r="M20" s="2052"/>
      <c r="N20"/>
      <c r="O20"/>
      <c r="P20"/>
      <c r="Q20"/>
      <c r="R20"/>
    </row>
    <row r="21" spans="1:33" s="661" customFormat="1" ht="12.75">
      <c r="A21" s="1927"/>
      <c r="B21" s="2055"/>
      <c r="C21" s="2055"/>
      <c r="D21" s="2055"/>
      <c r="E21" s="2056"/>
      <c r="F21" s="2057"/>
      <c r="G21" s="2055"/>
      <c r="H21" s="2056"/>
      <c r="I21" s="2057"/>
      <c r="J21" s="2058"/>
      <c r="K21" s="2059"/>
      <c r="L21" s="2060"/>
      <c r="M21" s="2058"/>
      <c r="N21"/>
      <c r="O21"/>
      <c r="P21" s="20"/>
      <c r="Q21" s="20"/>
      <c r="R21" s="20"/>
    </row>
    <row r="22" spans="1:33" ht="12.75">
      <c r="A22" s="2061"/>
      <c r="B22" s="2062" t="s">
        <v>4466</v>
      </c>
      <c r="C22" s="2009" t="s">
        <v>1759</v>
      </c>
      <c r="D22" s="2010" t="s">
        <v>314</v>
      </c>
      <c r="E22" s="2011" t="s">
        <v>4450</v>
      </c>
      <c r="F22" s="2011" t="s">
        <v>4451</v>
      </c>
      <c r="G22" s="2012"/>
      <c r="H22" s="2011" t="s">
        <v>4450</v>
      </c>
      <c r="I22" s="2011" t="s">
        <v>4451</v>
      </c>
      <c r="J22" s="2013"/>
      <c r="K22" s="2014" t="s">
        <v>4450</v>
      </c>
      <c r="L22" s="2014" t="s">
        <v>4451</v>
      </c>
      <c r="M22" s="2013"/>
      <c r="N22"/>
      <c r="O22"/>
      <c r="P22" s="2063"/>
      <c r="Q22" s="2063"/>
      <c r="R22" s="2063"/>
      <c r="S22" s="2063"/>
      <c r="T22" s="2063"/>
      <c r="U22" s="2063"/>
      <c r="V22" s="2063"/>
      <c r="W22" s="2063"/>
      <c r="X22" s="2063"/>
      <c r="Y22" s="2063"/>
      <c r="Z22" s="2063"/>
      <c r="AA22" s="2063"/>
      <c r="AB22" s="2063"/>
      <c r="AC22" s="2063"/>
      <c r="AD22" s="2063"/>
      <c r="AE22" s="2063"/>
      <c r="AF22" s="2063"/>
      <c r="AG22" s="2064"/>
    </row>
    <row r="23" spans="1:33" ht="24.75" customHeight="1">
      <c r="A23" s="2065" t="s">
        <v>4467</v>
      </c>
      <c r="B23" s="2066" t="s">
        <v>4468</v>
      </c>
      <c r="C23" s="2067" t="s">
        <v>1763</v>
      </c>
      <c r="D23" s="2068">
        <v>1</v>
      </c>
      <c r="E23" s="2069">
        <v>1535700</v>
      </c>
      <c r="F23" s="2070">
        <f>+E23*$D23</f>
        <v>1535700</v>
      </c>
      <c r="G23" s="2071"/>
      <c r="H23" s="2069">
        <f>+E23</f>
        <v>1535700</v>
      </c>
      <c r="I23" s="2070">
        <f>+H23*$D23</f>
        <v>1535700</v>
      </c>
      <c r="J23" s="2071"/>
      <c r="K23" s="2072">
        <f>+E23</f>
        <v>1535700</v>
      </c>
      <c r="L23" s="2073">
        <f>+K23*$D23</f>
        <v>1535700</v>
      </c>
      <c r="M23" s="2074"/>
      <c r="N23"/>
      <c r="O23"/>
      <c r="P23"/>
      <c r="Q23"/>
      <c r="R23"/>
    </row>
    <row r="24" spans="1:33" ht="20.25" customHeight="1" thickBot="1">
      <c r="A24" s="2040" t="s">
        <v>4469</v>
      </c>
      <c r="B24" s="2041" t="s">
        <v>4470</v>
      </c>
      <c r="C24" s="2042" t="s">
        <v>1763</v>
      </c>
      <c r="D24" s="2043">
        <v>1</v>
      </c>
      <c r="E24" s="2044">
        <v>1416000</v>
      </c>
      <c r="F24" s="2045">
        <f>+E24</f>
        <v>1416000</v>
      </c>
      <c r="G24" s="2031"/>
      <c r="H24" s="2044">
        <v>1205300</v>
      </c>
      <c r="I24" s="2045">
        <f>+H24*D24</f>
        <v>1205300</v>
      </c>
      <c r="J24" s="2032"/>
      <c r="K24" s="2046">
        <v>1200000</v>
      </c>
      <c r="L24" s="2047">
        <f>+K24*D24</f>
        <v>1200000</v>
      </c>
      <c r="M24" s="2024"/>
      <c r="N24"/>
      <c r="O24"/>
      <c r="P24"/>
      <c r="Q24"/>
      <c r="R24"/>
    </row>
    <row r="25" spans="1:33" ht="13.5" thickTop="1">
      <c r="A25" s="326"/>
      <c r="B25" s="326"/>
      <c r="C25" s="326"/>
      <c r="D25" s="329"/>
      <c r="E25" s="2050" t="s">
        <v>1218</v>
      </c>
      <c r="F25" s="2051">
        <f>+F23+F24</f>
        <v>2951700</v>
      </c>
      <c r="G25" s="2049"/>
      <c r="H25" s="2050"/>
      <c r="I25" s="2051">
        <f>+I23+I24</f>
        <v>2741000</v>
      </c>
      <c r="J25" s="2052"/>
      <c r="K25" s="2053"/>
      <c r="L25" s="2054">
        <f>+L23+L24</f>
        <v>2735700</v>
      </c>
      <c r="M25" s="2052"/>
      <c r="N25"/>
      <c r="O25"/>
      <c r="P25"/>
      <c r="Q25"/>
      <c r="R25"/>
    </row>
    <row r="26" spans="1:33" ht="12.75">
      <c r="A26" s="326"/>
      <c r="B26" s="326"/>
      <c r="C26" s="326"/>
      <c r="D26" s="329"/>
      <c r="E26" s="329"/>
      <c r="F26" s="596"/>
      <c r="G26" s="326"/>
      <c r="I26" s="596"/>
      <c r="K26" s="652"/>
      <c r="L26" s="2075"/>
      <c r="N26"/>
      <c r="O26"/>
      <c r="P26"/>
      <c r="Q26"/>
      <c r="R26"/>
    </row>
    <row r="27" spans="1:33" ht="12.75">
      <c r="A27" s="2061"/>
      <c r="B27" s="2076" t="s">
        <v>4471</v>
      </c>
      <c r="C27" s="2009" t="s">
        <v>1759</v>
      </c>
      <c r="D27" s="2010" t="s">
        <v>314</v>
      </c>
      <c r="E27" s="2011" t="s">
        <v>4450</v>
      </c>
      <c r="F27" s="2011" t="s">
        <v>4451</v>
      </c>
      <c r="G27" s="2012"/>
      <c r="H27" s="2011" t="s">
        <v>4450</v>
      </c>
      <c r="I27" s="2011" t="s">
        <v>4451</v>
      </c>
      <c r="J27" s="2013"/>
      <c r="K27" s="2014" t="s">
        <v>4450</v>
      </c>
      <c r="L27" s="2014" t="s">
        <v>4451</v>
      </c>
      <c r="M27" s="2013"/>
      <c r="N27"/>
      <c r="O27"/>
      <c r="P27"/>
      <c r="Q27"/>
      <c r="R27"/>
    </row>
    <row r="28" spans="1:33" ht="24">
      <c r="A28" s="2025" t="s">
        <v>4472</v>
      </c>
      <c r="B28" s="2038" t="s">
        <v>4473</v>
      </c>
      <c r="C28" s="2027" t="s">
        <v>1763</v>
      </c>
      <c r="D28" s="2028">
        <v>1</v>
      </c>
      <c r="E28" s="2029">
        <v>0</v>
      </c>
      <c r="F28" s="2030">
        <f>+E28*$D28</f>
        <v>0</v>
      </c>
      <c r="G28" s="2031"/>
      <c r="H28" s="2029">
        <f>+I28</f>
        <v>-1000000</v>
      </c>
      <c r="I28" s="2030">
        <v>-1000000</v>
      </c>
      <c r="J28" s="2032"/>
      <c r="K28" s="2033">
        <v>-1000</v>
      </c>
      <c r="L28" s="2034">
        <f>+K28*D28</f>
        <v>-1000</v>
      </c>
      <c r="M28" s="2024"/>
      <c r="N28"/>
      <c r="O28"/>
      <c r="P28"/>
      <c r="Q28"/>
      <c r="R28"/>
    </row>
    <row r="29" spans="1:33" ht="12.75">
      <c r="A29" s="326"/>
      <c r="B29" s="326"/>
      <c r="C29" s="326"/>
      <c r="D29" s="329"/>
      <c r="E29" s="329"/>
      <c r="F29" s="596"/>
      <c r="G29" s="326"/>
      <c r="I29" s="596"/>
      <c r="K29" s="652"/>
      <c r="L29" s="2075"/>
      <c r="N29"/>
      <c r="O29"/>
      <c r="P29"/>
      <c r="Q29"/>
      <c r="R29"/>
    </row>
    <row r="30" spans="1:33" ht="12.75">
      <c r="A30" s="2077"/>
      <c r="B30" s="2078" t="s">
        <v>4474</v>
      </c>
      <c r="C30" s="2079"/>
      <c r="D30" s="2078"/>
      <c r="E30" s="2078"/>
      <c r="F30" s="2080">
        <f>+F20+F25</f>
        <v>27829200</v>
      </c>
      <c r="G30" s="2081"/>
      <c r="H30" s="2082"/>
      <c r="I30" s="2080">
        <f>+I20+I25</f>
        <v>29882000</v>
      </c>
      <c r="J30" s="2082"/>
      <c r="K30" s="2083"/>
      <c r="L30" s="2084">
        <f>+L20+L25</f>
        <v>27132193</v>
      </c>
      <c r="M30" s="2082"/>
      <c r="N30"/>
      <c r="O30"/>
      <c r="P30"/>
      <c r="Q30"/>
      <c r="R30"/>
    </row>
    <row r="31" spans="1:33" ht="12.75">
      <c r="A31" s="2077"/>
      <c r="B31" s="2085" t="s">
        <v>4475</v>
      </c>
      <c r="C31" s="2086"/>
      <c r="D31" s="2085"/>
      <c r="E31" s="2085"/>
      <c r="F31" s="2087">
        <f>+F30+F28</f>
        <v>27829200</v>
      </c>
      <c r="G31" s="2081"/>
      <c r="H31" s="2082"/>
      <c r="I31" s="2087">
        <f>+I30+I28</f>
        <v>28882000</v>
      </c>
      <c r="J31" s="2082"/>
      <c r="K31" s="2083"/>
      <c r="L31" s="2088">
        <f>+L30+L28</f>
        <v>27131193</v>
      </c>
      <c r="M31" s="2082"/>
      <c r="N31"/>
      <c r="O31"/>
      <c r="P31"/>
      <c r="Q31"/>
      <c r="R31"/>
    </row>
    <row r="32" spans="1:33" ht="12.75">
      <c r="A32" s="326"/>
      <c r="B32" s="326"/>
      <c r="C32" s="326"/>
      <c r="D32" s="329"/>
      <c r="E32" s="329"/>
      <c r="F32" s="596"/>
      <c r="G32" s="326"/>
      <c r="I32" s="596"/>
      <c r="L32" s="596"/>
      <c r="N32"/>
      <c r="O32"/>
      <c r="P32"/>
      <c r="Q32"/>
      <c r="R32"/>
    </row>
    <row r="33" spans="1:18" ht="12.75">
      <c r="A33" s="326"/>
      <c r="B33" s="326"/>
      <c r="C33" s="326"/>
      <c r="D33" s="329"/>
      <c r="E33" s="329"/>
      <c r="F33" s="596"/>
      <c r="G33" s="326"/>
      <c r="I33" s="596"/>
      <c r="L33" s="596"/>
      <c r="N33" s="571"/>
      <c r="O33" s="596"/>
      <c r="P33"/>
      <c r="Q33"/>
      <c r="R33"/>
    </row>
    <row r="34" spans="1:18" ht="12.75">
      <c r="A34" s="326"/>
      <c r="B34" s="326"/>
      <c r="C34" s="326"/>
      <c r="D34" s="329"/>
      <c r="E34" s="329"/>
      <c r="F34" s="596"/>
      <c r="G34" s="326"/>
      <c r="I34" s="596"/>
      <c r="L34" s="596"/>
      <c r="N34" s="571"/>
      <c r="O34" s="596"/>
      <c r="P34"/>
      <c r="Q34"/>
      <c r="R34"/>
    </row>
    <row r="35" spans="1:18">
      <c r="B35" s="1032" t="s">
        <v>1138</v>
      </c>
      <c r="J35" s="571"/>
      <c r="K35" s="571"/>
      <c r="L35" s="571"/>
      <c r="M35" s="571"/>
      <c r="N35" s="571"/>
      <c r="O35" s="571"/>
    </row>
    <row r="36" spans="1:18">
      <c r="A36" s="326"/>
      <c r="B36" s="2089" t="s">
        <v>4476</v>
      </c>
      <c r="C36" s="2089" t="s">
        <v>4477</v>
      </c>
      <c r="D36" s="2089" t="s">
        <v>307</v>
      </c>
      <c r="J36" s="571"/>
      <c r="K36" s="571"/>
      <c r="L36" s="571"/>
      <c r="M36" s="571"/>
      <c r="N36" s="571"/>
      <c r="O36" s="571"/>
    </row>
    <row r="37" spans="1:18" ht="11.25" customHeight="1">
      <c r="A37" s="326"/>
      <c r="B37" s="2089" t="s">
        <v>4478</v>
      </c>
      <c r="C37" s="2089" t="s">
        <v>37</v>
      </c>
      <c r="D37" s="2089" t="s">
        <v>307</v>
      </c>
      <c r="J37" s="571"/>
      <c r="K37" s="571"/>
      <c r="L37" s="571"/>
      <c r="M37" s="571"/>
      <c r="N37" s="571"/>
      <c r="O37" s="571"/>
    </row>
    <row r="38" spans="1:18" ht="15" customHeight="1">
      <c r="A38" s="326"/>
      <c r="B38" s="2089" t="s">
        <v>4479</v>
      </c>
      <c r="C38" s="2089" t="s">
        <v>4480</v>
      </c>
      <c r="D38" s="2089" t="s">
        <v>307</v>
      </c>
      <c r="J38" s="571"/>
      <c r="K38" s="571"/>
      <c r="L38" s="571"/>
      <c r="M38" s="571"/>
      <c r="N38" s="571"/>
      <c r="O38" s="571"/>
    </row>
    <row r="39" spans="1:18" ht="15" customHeight="1">
      <c r="A39" s="326"/>
      <c r="B39" s="2089" t="s">
        <v>4481</v>
      </c>
      <c r="C39" s="2089" t="s">
        <v>485</v>
      </c>
      <c r="D39" s="2089" t="s">
        <v>307</v>
      </c>
      <c r="J39" s="571"/>
      <c r="K39" s="571"/>
      <c r="L39" s="571"/>
      <c r="M39" s="571"/>
      <c r="N39" s="571"/>
      <c r="O39" s="571"/>
    </row>
    <row r="40" spans="1:18" ht="15" customHeight="1">
      <c r="A40" s="326"/>
      <c r="B40" s="2089" t="s">
        <v>4482</v>
      </c>
      <c r="C40" s="2089" t="s">
        <v>4483</v>
      </c>
      <c r="D40" s="2089" t="s">
        <v>307</v>
      </c>
    </row>
    <row r="41" spans="1:18" ht="14.25" customHeight="1">
      <c r="A41" s="326"/>
      <c r="B41" s="2089" t="s">
        <v>4484</v>
      </c>
      <c r="C41" s="2089" t="s">
        <v>1152</v>
      </c>
      <c r="D41" s="2089" t="s">
        <v>4485</v>
      </c>
    </row>
    <row r="42" spans="1:18">
      <c r="A42" s="326"/>
      <c r="B42" s="2089" t="s">
        <v>4486</v>
      </c>
      <c r="C42" s="2089" t="s">
        <v>3147</v>
      </c>
      <c r="D42" s="2089" t="s">
        <v>307</v>
      </c>
    </row>
    <row r="43" spans="1:18">
      <c r="B43" s="2089" t="s">
        <v>4487</v>
      </c>
      <c r="C43" s="2089" t="s">
        <v>348</v>
      </c>
      <c r="D43" s="2089" t="s">
        <v>307</v>
      </c>
    </row>
    <row r="44" spans="1:18">
      <c r="B44" s="2089" t="s">
        <v>4488</v>
      </c>
      <c r="C44" s="2089" t="s">
        <v>485</v>
      </c>
      <c r="D44" s="2089" t="s">
        <v>307</v>
      </c>
    </row>
    <row r="45" spans="1:18">
      <c r="B45" s="2089" t="s">
        <v>4489</v>
      </c>
      <c r="C45" s="2089" t="s">
        <v>4490</v>
      </c>
      <c r="D45" s="2089" t="s">
        <v>307</v>
      </c>
    </row>
    <row r="46" spans="1:18">
      <c r="B46" s="2089" t="s">
        <v>4491</v>
      </c>
      <c r="C46" s="2089" t="s">
        <v>37</v>
      </c>
      <c r="D46" s="2089" t="s">
        <v>307</v>
      </c>
    </row>
    <row r="47" spans="1:18">
      <c r="B47" s="330"/>
      <c r="C47" s="3164"/>
      <c r="D47" s="3164"/>
      <c r="E47" s="331"/>
    </row>
    <row r="48" spans="1:18">
      <c r="B48" s="330"/>
      <c r="C48" s="3164"/>
      <c r="D48" s="3164"/>
      <c r="E48" s="331"/>
    </row>
    <row r="49" spans="2:5">
      <c r="B49" s="330"/>
      <c r="C49" s="3164"/>
      <c r="D49" s="3164"/>
      <c r="E49" s="331"/>
    </row>
    <row r="50" spans="2:5">
      <c r="B50" s="330"/>
      <c r="C50" s="3164"/>
      <c r="D50" s="3164"/>
      <c r="E50" s="331"/>
    </row>
  </sheetData>
  <mergeCells count="8">
    <mergeCell ref="K4:L4"/>
    <mergeCell ref="C47:D47"/>
    <mergeCell ref="C48:D48"/>
    <mergeCell ref="C49:D49"/>
    <mergeCell ref="C50:D50"/>
    <mergeCell ref="C4:D4"/>
    <mergeCell ref="E4:F4"/>
    <mergeCell ref="H4:I4"/>
  </mergeCells>
  <pageMargins left="0.7" right="0.7" top="0.75" bottom="0.75" header="0.3" footer="0.3"/>
  <pageSetup orientation="portrait" r:id="rId1"/>
</worksheet>
</file>

<file path=xl/worksheets/sheet71.xml><?xml version="1.0" encoding="utf-8"?>
<worksheet xmlns="http://schemas.openxmlformats.org/spreadsheetml/2006/main" xmlns:r="http://schemas.openxmlformats.org/officeDocument/2006/relationships">
  <dimension ref="B1:AC538"/>
  <sheetViews>
    <sheetView zoomScaleNormal="100" zoomScaleSheetLayoutView="100" workbookViewId="0"/>
  </sheetViews>
  <sheetFormatPr defaultRowHeight="12.75"/>
  <cols>
    <col min="1" max="1" width="0.5703125" customWidth="1"/>
    <col min="2" max="2" width="7.5703125" customWidth="1"/>
    <col min="3" max="3" width="19.28515625" customWidth="1"/>
    <col min="4" max="4" width="7.5703125" style="11" customWidth="1"/>
    <col min="5" max="5" width="1.140625" customWidth="1"/>
    <col min="6" max="6" width="11.140625" customWidth="1"/>
    <col min="7" max="7" width="13.42578125" style="1553" customWidth="1"/>
    <col min="8" max="8" width="13.7109375" style="1641" customWidth="1"/>
    <col min="9" max="9" width="14.5703125" style="1641" customWidth="1"/>
    <col min="10" max="10" width="9.85546875" style="594" customWidth="1"/>
    <col min="11" max="11" width="1.140625" customWidth="1"/>
    <col min="12" max="12" width="11.140625" customWidth="1"/>
    <col min="13" max="13" width="12.7109375" style="1553" customWidth="1"/>
    <col min="14" max="15" width="17.140625" style="1641" customWidth="1"/>
    <col min="16" max="16" width="9.140625" style="594" customWidth="1"/>
    <col min="17" max="17" width="1.140625" customWidth="1"/>
    <col min="18" max="18" width="11.140625" customWidth="1"/>
    <col min="19" max="19" width="12.42578125" style="1553" customWidth="1"/>
    <col min="20" max="20" width="13.5703125" style="1641" customWidth="1"/>
    <col min="21" max="21" width="14.5703125" style="1641" customWidth="1"/>
    <col min="22" max="22" width="9.140625" style="594" customWidth="1"/>
    <col min="23" max="23" width="1.140625" customWidth="1"/>
    <col min="24" max="24" width="11.140625" customWidth="1"/>
    <col min="25" max="25" width="12.140625" style="1553" customWidth="1"/>
    <col min="26" max="27" width="17.140625" style="1641" customWidth="1"/>
    <col min="28" max="28" width="9.140625" style="594" customWidth="1"/>
    <col min="29" max="29" width="1.140625" customWidth="1"/>
  </cols>
  <sheetData>
    <row r="1" spans="2:29" ht="15.75">
      <c r="B1" s="3212" t="s">
        <v>63</v>
      </c>
      <c r="C1" s="3212"/>
      <c r="D1" s="3212"/>
      <c r="E1" s="3212"/>
      <c r="F1" s="3212"/>
      <c r="G1" s="3212"/>
      <c r="H1" s="3212"/>
      <c r="I1" s="3212"/>
      <c r="J1" s="1492"/>
      <c r="K1" s="1492"/>
      <c r="N1"/>
      <c r="O1"/>
      <c r="P1" s="1492"/>
      <c r="Q1" s="1492"/>
      <c r="T1"/>
      <c r="U1"/>
      <c r="V1" s="1492"/>
      <c r="W1" s="1492"/>
      <c r="Z1"/>
      <c r="AA1"/>
      <c r="AB1" s="1492"/>
      <c r="AC1" s="1492"/>
    </row>
    <row r="2" spans="2:29" ht="15">
      <c r="B2" s="3212" t="s">
        <v>3237</v>
      </c>
      <c r="C2" s="3212"/>
      <c r="D2" s="3212"/>
      <c r="E2" s="3212"/>
      <c r="F2" s="3212"/>
      <c r="G2" s="3212"/>
      <c r="H2" s="3212"/>
      <c r="I2" s="3212"/>
      <c r="J2" s="1554"/>
      <c r="K2" s="1554"/>
      <c r="N2"/>
      <c r="O2"/>
      <c r="P2" s="1554"/>
      <c r="Q2" s="1554"/>
      <c r="T2"/>
      <c r="U2"/>
      <c r="V2" s="1554"/>
      <c r="W2" s="1554"/>
      <c r="Z2"/>
      <c r="AA2"/>
      <c r="AB2" s="1554"/>
      <c r="AC2" s="1554"/>
    </row>
    <row r="3" spans="2:29" ht="15">
      <c r="B3" s="3212" t="s">
        <v>3238</v>
      </c>
      <c r="C3" s="3212"/>
      <c r="D3" s="3212"/>
      <c r="E3" s="3212"/>
      <c r="F3" s="3212"/>
      <c r="G3" s="3212"/>
      <c r="H3" s="3212"/>
      <c r="I3" s="3212"/>
      <c r="J3" s="1554"/>
      <c r="K3" s="1554"/>
      <c r="N3"/>
      <c r="O3"/>
      <c r="P3" s="1554"/>
      <c r="Q3" s="1554"/>
      <c r="T3"/>
      <c r="U3"/>
      <c r="V3" s="1554"/>
      <c r="W3" s="1554"/>
      <c r="Z3"/>
      <c r="AA3"/>
      <c r="AB3" s="1554"/>
      <c r="AC3" s="1554"/>
    </row>
    <row r="4" spans="2:29" ht="15">
      <c r="B4" s="3212" t="s">
        <v>3239</v>
      </c>
      <c r="C4" s="3212"/>
      <c r="D4" s="3212"/>
      <c r="E4" s="3212"/>
      <c r="F4" s="3212"/>
      <c r="G4" s="3212"/>
      <c r="H4" s="3212"/>
      <c r="I4" s="3212"/>
      <c r="J4" s="1554"/>
      <c r="K4" s="1554"/>
      <c r="L4" s="336"/>
      <c r="N4"/>
      <c r="O4"/>
      <c r="P4" s="1554"/>
      <c r="Q4" s="1554"/>
      <c r="T4"/>
      <c r="U4"/>
      <c r="V4" s="1554"/>
      <c r="W4" s="1554"/>
      <c r="Z4"/>
      <c r="AA4"/>
      <c r="AB4" s="1554"/>
      <c r="AC4" s="1554"/>
    </row>
    <row r="5" spans="2:29" ht="15">
      <c r="B5" s="12"/>
      <c r="C5" s="12"/>
      <c r="D5" s="12"/>
      <c r="E5" s="12"/>
      <c r="F5" s="12"/>
      <c r="H5" s="12"/>
      <c r="I5" s="12"/>
      <c r="J5" s="1554"/>
      <c r="K5" s="1554"/>
      <c r="N5"/>
      <c r="O5"/>
      <c r="P5" s="1554"/>
      <c r="Q5" s="1554"/>
      <c r="T5"/>
      <c r="U5"/>
      <c r="V5" s="1554"/>
      <c r="W5" s="1554"/>
      <c r="Z5"/>
      <c r="AA5"/>
      <c r="AB5" s="1554"/>
      <c r="AC5" s="1554"/>
    </row>
    <row r="6" spans="2:29" ht="13.5" customHeight="1" thickBot="1">
      <c r="B6" s="11"/>
      <c r="C6" s="11"/>
      <c r="D6" s="1555"/>
      <c r="E6" s="1556"/>
      <c r="F6" s="3552" t="s">
        <v>1180</v>
      </c>
      <c r="G6" s="3552"/>
      <c r="H6" s="3552"/>
      <c r="I6" s="3552"/>
      <c r="J6" s="3552"/>
      <c r="K6" s="1557" t="s">
        <v>1180</v>
      </c>
      <c r="L6" s="3552" t="s">
        <v>3240</v>
      </c>
      <c r="M6" s="3552"/>
      <c r="N6" s="3552"/>
      <c r="O6" s="3552"/>
      <c r="P6" s="3552"/>
      <c r="Q6" s="1556"/>
      <c r="R6" s="3552" t="s">
        <v>3241</v>
      </c>
      <c r="S6" s="3552"/>
      <c r="T6" s="3552"/>
      <c r="U6" s="3552"/>
      <c r="V6" s="3552"/>
      <c r="W6" s="1556"/>
      <c r="X6" s="3552" t="s">
        <v>3242</v>
      </c>
      <c r="Y6" s="3552"/>
      <c r="Z6" s="3552"/>
      <c r="AA6" s="3552"/>
      <c r="AB6" s="3552"/>
      <c r="AC6" s="1556"/>
    </row>
    <row r="7" spans="2:29" ht="12.75" customHeight="1" thickBot="1">
      <c r="B7" s="3549" t="s">
        <v>3243</v>
      </c>
      <c r="C7" s="3550"/>
      <c r="D7" s="3551"/>
      <c r="E7" s="1558"/>
      <c r="F7" s="3549" t="s">
        <v>3244</v>
      </c>
      <c r="G7" s="3550"/>
      <c r="H7" s="3550"/>
      <c r="I7" s="3550"/>
      <c r="J7" s="3551"/>
      <c r="K7" s="1558"/>
      <c r="L7" s="3549" t="s">
        <v>3244</v>
      </c>
      <c r="M7" s="3550"/>
      <c r="N7" s="3550"/>
      <c r="O7" s="3550"/>
      <c r="P7" s="3551"/>
      <c r="Q7" s="1558"/>
      <c r="R7" s="3549" t="s">
        <v>3244</v>
      </c>
      <c r="S7" s="3550"/>
      <c r="T7" s="3550"/>
      <c r="U7" s="3550"/>
      <c r="V7" s="3551"/>
      <c r="W7" s="1558"/>
      <c r="X7" s="3549" t="s">
        <v>3244</v>
      </c>
      <c r="Y7" s="3550"/>
      <c r="Z7" s="3550"/>
      <c r="AA7" s="3550"/>
      <c r="AB7" s="3551"/>
      <c r="AC7" s="1558"/>
    </row>
    <row r="8" spans="2:29" s="51" customFormat="1" ht="36">
      <c r="B8" s="3547" t="s">
        <v>3245</v>
      </c>
      <c r="C8" s="3548"/>
      <c r="D8" s="1559" t="s">
        <v>3246</v>
      </c>
      <c r="E8" s="1558"/>
      <c r="F8" s="1560" t="s">
        <v>3247</v>
      </c>
      <c r="G8" s="1561" t="s">
        <v>1760</v>
      </c>
      <c r="H8" s="1562" t="s">
        <v>3248</v>
      </c>
      <c r="I8" s="1562" t="s">
        <v>3249</v>
      </c>
      <c r="J8" s="1563" t="s">
        <v>3250</v>
      </c>
      <c r="K8" s="1558"/>
      <c r="L8" s="1560" t="s">
        <v>3247</v>
      </c>
      <c r="M8" s="1561" t="s">
        <v>1760</v>
      </c>
      <c r="N8" s="1562" t="s">
        <v>3248</v>
      </c>
      <c r="O8" s="1562" t="s">
        <v>3249</v>
      </c>
      <c r="P8" s="1563" t="s">
        <v>3250</v>
      </c>
      <c r="Q8" s="1558"/>
      <c r="R8" s="1560" t="s">
        <v>3247</v>
      </c>
      <c r="S8" s="1561" t="s">
        <v>1760</v>
      </c>
      <c r="T8" s="1562" t="s">
        <v>3248</v>
      </c>
      <c r="U8" s="1562" t="s">
        <v>3249</v>
      </c>
      <c r="V8" s="1563" t="s">
        <v>3250</v>
      </c>
      <c r="W8" s="1558"/>
      <c r="X8" s="1560" t="s">
        <v>3247</v>
      </c>
      <c r="Y8" s="1561" t="s">
        <v>1760</v>
      </c>
      <c r="Z8" s="1562" t="s">
        <v>3248</v>
      </c>
      <c r="AA8" s="1562" t="s">
        <v>3249</v>
      </c>
      <c r="AB8" s="1563" t="s">
        <v>3250</v>
      </c>
      <c r="AC8" s="1558"/>
    </row>
    <row r="9" spans="2:29" ht="14.1" customHeight="1">
      <c r="B9" s="1564">
        <v>1</v>
      </c>
      <c r="C9" s="1564" t="s">
        <v>3251</v>
      </c>
      <c r="D9" s="1565">
        <v>50</v>
      </c>
      <c r="E9" s="1566"/>
      <c r="F9" s="1567">
        <v>21.5</v>
      </c>
      <c r="G9" s="1568">
        <f t="shared" ref="G9:G14" si="0">SUM(D9*F9)</f>
        <v>1075</v>
      </c>
      <c r="H9" s="1569" t="s">
        <v>3252</v>
      </c>
      <c r="I9" s="1569"/>
      <c r="J9" s="1570" t="s">
        <v>3253</v>
      </c>
      <c r="K9" s="1571"/>
      <c r="L9" s="1572">
        <v>21.21</v>
      </c>
      <c r="M9" s="1573">
        <f>SUM($D$9*L9)</f>
        <v>1060.5</v>
      </c>
      <c r="N9" s="1574" t="s">
        <v>3252</v>
      </c>
      <c r="O9" s="1574" t="s">
        <v>3254</v>
      </c>
      <c r="P9" s="1570" t="s">
        <v>3255</v>
      </c>
      <c r="Q9" s="1571"/>
      <c r="R9" s="1567">
        <v>21.645833333333336</v>
      </c>
      <c r="S9" s="1568">
        <f>SUM($D$9*R9)</f>
        <v>1082.2916666666667</v>
      </c>
      <c r="T9" s="1575" t="s">
        <v>3252</v>
      </c>
      <c r="U9" s="1575" t="s">
        <v>3256</v>
      </c>
      <c r="V9" s="1576">
        <v>14</v>
      </c>
      <c r="W9" s="1566"/>
      <c r="X9" s="1567">
        <v>21.99</v>
      </c>
      <c r="Y9" s="1568">
        <f>SUM($D$9*X9)</f>
        <v>1099.5</v>
      </c>
      <c r="Z9" s="1569" t="s">
        <v>3252</v>
      </c>
      <c r="AA9" s="1577" t="s">
        <v>3257</v>
      </c>
      <c r="AB9" s="1578" t="s">
        <v>3258</v>
      </c>
      <c r="AC9" s="1566"/>
    </row>
    <row r="10" spans="2:29" ht="14.1" customHeight="1">
      <c r="B10" s="1564">
        <v>2</v>
      </c>
      <c r="C10" s="1564" t="s">
        <v>3259</v>
      </c>
      <c r="D10" s="1565">
        <v>50</v>
      </c>
      <c r="E10" s="1566"/>
      <c r="F10" s="1567">
        <v>33.54</v>
      </c>
      <c r="G10" s="1579">
        <f t="shared" si="0"/>
        <v>1677</v>
      </c>
      <c r="H10" s="1575" t="s">
        <v>3252</v>
      </c>
      <c r="I10" s="1575"/>
      <c r="J10" s="1580" t="s">
        <v>3253</v>
      </c>
      <c r="K10" s="1566"/>
      <c r="L10" s="1572">
        <v>32.53</v>
      </c>
      <c r="M10" s="1581">
        <f>SUM($D$10*L10)</f>
        <v>1626.5</v>
      </c>
      <c r="N10" s="1582" t="s">
        <v>3252</v>
      </c>
      <c r="O10" s="1582" t="s">
        <v>3260</v>
      </c>
      <c r="P10" s="1580" t="s">
        <v>3255</v>
      </c>
      <c r="Q10" s="1566"/>
      <c r="R10" s="1567">
        <v>33.1875</v>
      </c>
      <c r="S10" s="1579">
        <f>SUM($D$10*R10)</f>
        <v>1659.375</v>
      </c>
      <c r="T10" s="1575" t="s">
        <v>3252</v>
      </c>
      <c r="U10" s="1575" t="s">
        <v>3261</v>
      </c>
      <c r="V10" s="1576">
        <v>14</v>
      </c>
      <c r="W10" s="1566"/>
      <c r="X10" s="1567">
        <v>33.71</v>
      </c>
      <c r="Y10" s="1579">
        <f>SUM($D$10*X10)</f>
        <v>1685.5</v>
      </c>
      <c r="Z10" s="1569" t="s">
        <v>3252</v>
      </c>
      <c r="AA10" s="1577" t="s">
        <v>3262</v>
      </c>
      <c r="AB10" s="1578" t="s">
        <v>3258</v>
      </c>
      <c r="AC10" s="1566"/>
    </row>
    <row r="11" spans="2:29" ht="14.1" customHeight="1">
      <c r="B11" s="1564">
        <v>3</v>
      </c>
      <c r="C11" s="1564" t="s">
        <v>3263</v>
      </c>
      <c r="D11" s="1565">
        <v>100</v>
      </c>
      <c r="E11" s="1566"/>
      <c r="F11" s="1567">
        <v>25.75</v>
      </c>
      <c r="G11" s="1579">
        <f t="shared" si="0"/>
        <v>2575</v>
      </c>
      <c r="H11" s="1575" t="s">
        <v>3252</v>
      </c>
      <c r="I11" s="1575"/>
      <c r="J11" s="1580" t="s">
        <v>3253</v>
      </c>
      <c r="K11" s="1566"/>
      <c r="L11" s="1572">
        <v>25.44</v>
      </c>
      <c r="M11" s="1581">
        <f>SUM($D$11*L11)</f>
        <v>2544</v>
      </c>
      <c r="N11" s="1582" t="s">
        <v>3252</v>
      </c>
      <c r="O11" s="1582" t="s">
        <v>3264</v>
      </c>
      <c r="P11" s="1580" t="s">
        <v>3255</v>
      </c>
      <c r="Q11" s="1566"/>
      <c r="R11" s="1567">
        <v>25.958333333333336</v>
      </c>
      <c r="S11" s="1579">
        <f>SUM($D$11*R11)</f>
        <v>2595.8333333333335</v>
      </c>
      <c r="T11" s="1575" t="s">
        <v>3252</v>
      </c>
      <c r="U11" s="1575" t="s">
        <v>3265</v>
      </c>
      <c r="V11" s="1576">
        <v>14</v>
      </c>
      <c r="W11" s="1566"/>
      <c r="X11" s="1567">
        <v>26.37</v>
      </c>
      <c r="Y11" s="1579">
        <f>SUM($D$11*X11)</f>
        <v>2637</v>
      </c>
      <c r="Z11" s="1569" t="s">
        <v>3252</v>
      </c>
      <c r="AA11" s="1577" t="s">
        <v>3266</v>
      </c>
      <c r="AB11" s="1578" t="s">
        <v>3258</v>
      </c>
      <c r="AC11" s="1566"/>
    </row>
    <row r="12" spans="2:29" ht="14.1" customHeight="1">
      <c r="B12" s="1564">
        <v>4</v>
      </c>
      <c r="C12" s="1564" t="s">
        <v>3267</v>
      </c>
      <c r="D12" s="1565">
        <v>100</v>
      </c>
      <c r="E12" s="1566"/>
      <c r="F12" s="1567">
        <v>35</v>
      </c>
      <c r="G12" s="1579">
        <f t="shared" si="0"/>
        <v>3500</v>
      </c>
      <c r="H12" s="1575" t="s">
        <v>3252</v>
      </c>
      <c r="I12" s="1575"/>
      <c r="J12" s="1580" t="s">
        <v>3253</v>
      </c>
      <c r="K12" s="1566"/>
      <c r="L12" s="1572">
        <v>34.68</v>
      </c>
      <c r="M12" s="1581">
        <f>SUM($D$12*L12)</f>
        <v>3468</v>
      </c>
      <c r="N12" s="1582" t="s">
        <v>3252</v>
      </c>
      <c r="O12" s="1582" t="s">
        <v>3268</v>
      </c>
      <c r="P12" s="1580" t="s">
        <v>3255</v>
      </c>
      <c r="Q12" s="1566"/>
      <c r="R12" s="1567">
        <v>35.385416666666664</v>
      </c>
      <c r="S12" s="1579">
        <f>SUM($D$12*R12)</f>
        <v>3538.5416666666665</v>
      </c>
      <c r="T12" s="1575" t="s">
        <v>3252</v>
      </c>
      <c r="U12" s="1575" t="s">
        <v>3269</v>
      </c>
      <c r="V12" s="1576">
        <v>14</v>
      </c>
      <c r="W12" s="1566"/>
      <c r="X12" s="1567">
        <v>35.950000000000003</v>
      </c>
      <c r="Y12" s="1579">
        <f>SUM($D$12*X12)</f>
        <v>3595.0000000000005</v>
      </c>
      <c r="Z12" s="1569" t="s">
        <v>3252</v>
      </c>
      <c r="AA12" s="1577" t="s">
        <v>3270</v>
      </c>
      <c r="AB12" s="1578" t="s">
        <v>3258</v>
      </c>
      <c r="AC12" s="1566"/>
    </row>
    <row r="13" spans="2:29" ht="14.1" customHeight="1">
      <c r="B13" s="1564">
        <v>5</v>
      </c>
      <c r="C13" s="1564" t="s">
        <v>3271</v>
      </c>
      <c r="D13" s="1565">
        <v>75</v>
      </c>
      <c r="E13" s="1566"/>
      <c r="F13" s="1583">
        <v>26.46</v>
      </c>
      <c r="G13" s="1581">
        <f t="shared" si="0"/>
        <v>1984.5</v>
      </c>
      <c r="H13" s="1575" t="s">
        <v>3252</v>
      </c>
      <c r="I13" s="1584"/>
      <c r="J13" s="1580" t="s">
        <v>3253</v>
      </c>
      <c r="K13" s="1566"/>
      <c r="L13" s="1572">
        <v>27.14</v>
      </c>
      <c r="M13" s="1581">
        <f>SUM($D$13*L13)</f>
        <v>2035.5</v>
      </c>
      <c r="N13" s="1582" t="s">
        <v>3252</v>
      </c>
      <c r="O13" s="1582" t="s">
        <v>3272</v>
      </c>
      <c r="P13" s="1580" t="s">
        <v>3255</v>
      </c>
      <c r="Q13" s="1566"/>
      <c r="R13" s="1567">
        <v>27.677083333333336</v>
      </c>
      <c r="S13" s="1579">
        <f>SUM($D$13*R13)</f>
        <v>2075.78125</v>
      </c>
      <c r="T13" s="1575" t="s">
        <v>3252</v>
      </c>
      <c r="U13" s="1584" t="s">
        <v>3273</v>
      </c>
      <c r="V13" s="1576">
        <v>14</v>
      </c>
      <c r="W13" s="1566"/>
      <c r="X13" s="1567">
        <v>28.12</v>
      </c>
      <c r="Y13" s="1579">
        <f>SUM($D$13*X13)</f>
        <v>2109</v>
      </c>
      <c r="Z13" s="1569" t="s">
        <v>3252</v>
      </c>
      <c r="AA13" s="1577" t="s">
        <v>3274</v>
      </c>
      <c r="AB13" s="1578" t="s">
        <v>3258</v>
      </c>
      <c r="AC13" s="1566"/>
    </row>
    <row r="14" spans="2:29" ht="14.1" customHeight="1" thickBot="1">
      <c r="B14" s="1564">
        <v>6</v>
      </c>
      <c r="C14" s="1564" t="s">
        <v>3275</v>
      </c>
      <c r="D14" s="1565">
        <v>75</v>
      </c>
      <c r="E14" s="1566"/>
      <c r="F14" s="1567">
        <v>37.5</v>
      </c>
      <c r="G14" s="1579">
        <f t="shared" si="0"/>
        <v>2812.5</v>
      </c>
      <c r="H14" s="1575" t="s">
        <v>3252</v>
      </c>
      <c r="I14" s="1575"/>
      <c r="J14" s="1580" t="s">
        <v>3253</v>
      </c>
      <c r="K14" s="1566"/>
      <c r="L14" s="1572">
        <v>37.14</v>
      </c>
      <c r="M14" s="1581">
        <f>SUM($D$14*L14)</f>
        <v>2785.5</v>
      </c>
      <c r="N14" s="1582" t="s">
        <v>3252</v>
      </c>
      <c r="O14" s="1582" t="s">
        <v>3276</v>
      </c>
      <c r="P14" s="1580" t="s">
        <v>3255</v>
      </c>
      <c r="Q14" s="1566"/>
      <c r="R14" s="1567">
        <v>37.885416666666664</v>
      </c>
      <c r="S14" s="1579">
        <f>SUM($D$14*R14)</f>
        <v>2841.40625</v>
      </c>
      <c r="T14" s="1575" t="s">
        <v>3252</v>
      </c>
      <c r="U14" s="1575" t="s">
        <v>3277</v>
      </c>
      <c r="V14" s="1576">
        <v>14</v>
      </c>
      <c r="W14" s="1566"/>
      <c r="X14" s="1567">
        <v>38.49</v>
      </c>
      <c r="Y14" s="1579">
        <f>SUM($D$14*X14)</f>
        <v>2886.75</v>
      </c>
      <c r="Z14" s="1569" t="s">
        <v>3252</v>
      </c>
      <c r="AA14" s="1577" t="s">
        <v>3278</v>
      </c>
      <c r="AB14" s="1578" t="s">
        <v>3258</v>
      </c>
      <c r="AC14" s="1566"/>
    </row>
    <row r="15" spans="2:29" s="18" customFormat="1" ht="13.5" thickBot="1">
      <c r="B15" s="1585"/>
      <c r="C15" s="1585"/>
      <c r="D15" s="1586"/>
      <c r="E15" s="1571"/>
      <c r="F15" s="1587" t="s">
        <v>304</v>
      </c>
      <c r="G15" s="1588">
        <f>SUM(G9:G14)</f>
        <v>13624</v>
      </c>
      <c r="H15" s="1589"/>
      <c r="I15" s="1589"/>
      <c r="J15" s="1590"/>
      <c r="K15" s="1571"/>
      <c r="L15" s="1587" t="s">
        <v>304</v>
      </c>
      <c r="M15" s="1591">
        <f>SUM(M9:M14)</f>
        <v>13520</v>
      </c>
      <c r="N15" s="1589"/>
      <c r="O15" s="1589"/>
      <c r="P15" s="1590"/>
      <c r="Q15" s="1571"/>
      <c r="R15" s="1587" t="s">
        <v>304</v>
      </c>
      <c r="S15" s="1588">
        <f>SUM(S9:S14)</f>
        <v>13793.229166666666</v>
      </c>
      <c r="T15" s="1589"/>
      <c r="U15" s="1589"/>
      <c r="V15" s="1590"/>
      <c r="W15" s="1571"/>
      <c r="X15" s="1587" t="s">
        <v>304</v>
      </c>
      <c r="Y15" s="1588">
        <f>SUM(Y9:Y14)</f>
        <v>14012.75</v>
      </c>
      <c r="Z15" s="1589"/>
      <c r="AA15" s="1589"/>
      <c r="AB15" s="1590"/>
      <c r="AC15" s="1571"/>
    </row>
    <row r="16" spans="2:29" s="20" customFormat="1">
      <c r="B16" s="46"/>
      <c r="C16" s="46"/>
      <c r="D16" s="47"/>
      <c r="E16" s="1566"/>
      <c r="F16" s="1592"/>
      <c r="G16" s="1593"/>
      <c r="H16" s="1594"/>
      <c r="I16" s="1594"/>
      <c r="J16" s="1595"/>
      <c r="K16" s="1566"/>
      <c r="L16" s="1592"/>
      <c r="M16" s="1593"/>
      <c r="N16" s="1594"/>
      <c r="O16" s="1594"/>
      <c r="P16" s="1595"/>
      <c r="Q16" s="1566"/>
      <c r="R16" s="1592"/>
      <c r="S16" s="1593"/>
      <c r="T16" s="1594"/>
      <c r="U16" s="1594"/>
      <c r="V16" s="1595"/>
      <c r="W16" s="1566"/>
      <c r="X16" s="1592"/>
      <c r="Y16" s="1593"/>
      <c r="Z16" s="1594"/>
      <c r="AA16" s="1594"/>
      <c r="AB16" s="1595"/>
      <c r="AC16" s="1566"/>
    </row>
    <row r="17" spans="2:29" s="51" customFormat="1" ht="36">
      <c r="B17" s="3546" t="s">
        <v>3279</v>
      </c>
      <c r="C17" s="3546"/>
      <c r="D17" s="1596" t="s">
        <v>3246</v>
      </c>
      <c r="E17" s="1597"/>
      <c r="F17" s="1598" t="s">
        <v>3247</v>
      </c>
      <c r="G17" s="1599" t="s">
        <v>1760</v>
      </c>
      <c r="H17" s="1600" t="s">
        <v>3248</v>
      </c>
      <c r="I17" s="1600" t="s">
        <v>3249</v>
      </c>
      <c r="J17" s="1596" t="s">
        <v>3250</v>
      </c>
      <c r="K17" s="1558"/>
      <c r="L17" s="1598" t="s">
        <v>3247</v>
      </c>
      <c r="M17" s="1599" t="s">
        <v>1760</v>
      </c>
      <c r="N17" s="1600" t="s">
        <v>3248</v>
      </c>
      <c r="O17" s="1600" t="s">
        <v>3249</v>
      </c>
      <c r="P17" s="1596" t="s">
        <v>3250</v>
      </c>
      <c r="Q17" s="1558"/>
      <c r="R17" s="1598" t="s">
        <v>3247</v>
      </c>
      <c r="S17" s="1599" t="s">
        <v>1760</v>
      </c>
      <c r="T17" s="1600" t="s">
        <v>3248</v>
      </c>
      <c r="U17" s="1600" t="s">
        <v>3249</v>
      </c>
      <c r="V17" s="1596" t="s">
        <v>3250</v>
      </c>
      <c r="W17" s="1558"/>
      <c r="X17" s="1598" t="s">
        <v>3247</v>
      </c>
      <c r="Y17" s="1599" t="s">
        <v>1760</v>
      </c>
      <c r="Z17" s="1600" t="s">
        <v>3248</v>
      </c>
      <c r="AA17" s="1600" t="s">
        <v>3249</v>
      </c>
      <c r="AB17" s="1596" t="s">
        <v>3250</v>
      </c>
      <c r="AC17" s="1558"/>
    </row>
    <row r="18" spans="2:29" ht="14.1" customHeight="1">
      <c r="B18" s="1564">
        <v>7</v>
      </c>
      <c r="C18" s="1564" t="s">
        <v>3280</v>
      </c>
      <c r="D18" s="1565">
        <v>100</v>
      </c>
      <c r="E18" s="1566"/>
      <c r="F18" s="1601">
        <v>20.7</v>
      </c>
      <c r="G18" s="1568">
        <f>SUM($D$18*F18)</f>
        <v>2070</v>
      </c>
      <c r="H18" s="1575" t="s">
        <v>3252</v>
      </c>
      <c r="I18" s="1582"/>
      <c r="J18" s="1576" t="s">
        <v>3253</v>
      </c>
      <c r="K18" s="1566"/>
      <c r="L18" s="1572">
        <v>20.49</v>
      </c>
      <c r="M18" s="1573">
        <f>SUM($D$18*L18)</f>
        <v>2049</v>
      </c>
      <c r="N18" s="1582" t="s">
        <v>3252</v>
      </c>
      <c r="O18" s="1582" t="s">
        <v>3281</v>
      </c>
      <c r="P18" s="1580" t="s">
        <v>3255</v>
      </c>
      <c r="Q18" s="1566"/>
      <c r="R18" s="1601">
        <v>20.916666666666664</v>
      </c>
      <c r="S18" s="1568">
        <f>SUM($D$18*R18)</f>
        <v>2091.6666666666665</v>
      </c>
      <c r="T18" s="1582" t="s">
        <v>3252</v>
      </c>
      <c r="U18" s="1582" t="s">
        <v>3282</v>
      </c>
      <c r="V18" s="1580">
        <v>14</v>
      </c>
      <c r="W18" s="1566"/>
      <c r="X18" s="1567">
        <v>21.25</v>
      </c>
      <c r="Y18" s="1568">
        <f>SUM($D$18*X18)</f>
        <v>2125</v>
      </c>
      <c r="Z18" s="1569" t="s">
        <v>3252</v>
      </c>
      <c r="AA18" s="1577" t="s">
        <v>3283</v>
      </c>
      <c r="AB18" s="1578" t="s">
        <v>3258</v>
      </c>
      <c r="AC18" s="1566"/>
    </row>
    <row r="19" spans="2:29" ht="14.1" customHeight="1">
      <c r="B19" s="1602">
        <v>8</v>
      </c>
      <c r="C19" s="1602" t="s">
        <v>3284</v>
      </c>
      <c r="D19" s="1603">
        <v>100</v>
      </c>
      <c r="E19" s="1566"/>
      <c r="F19" s="1601">
        <v>31.62</v>
      </c>
      <c r="G19" s="1579">
        <f>SUM($D$19*F19)</f>
        <v>3162</v>
      </c>
      <c r="H19" s="1575" t="s">
        <v>3252</v>
      </c>
      <c r="I19" s="1575"/>
      <c r="J19" s="1576" t="s">
        <v>3253</v>
      </c>
      <c r="K19" s="1566"/>
      <c r="L19" s="1572">
        <v>31.32</v>
      </c>
      <c r="M19" s="1581">
        <f>SUM($D$19*L19)</f>
        <v>3132</v>
      </c>
      <c r="N19" s="1575" t="s">
        <v>3252</v>
      </c>
      <c r="O19" s="1575" t="s">
        <v>3285</v>
      </c>
      <c r="P19" s="1576" t="s">
        <v>3255</v>
      </c>
      <c r="Q19" s="1566"/>
      <c r="R19" s="1601">
        <v>31.958333333333336</v>
      </c>
      <c r="S19" s="1579">
        <f>SUM($D$19*R19)</f>
        <v>3195.8333333333335</v>
      </c>
      <c r="T19" s="1582" t="s">
        <v>3252</v>
      </c>
      <c r="U19" s="1575" t="s">
        <v>3286</v>
      </c>
      <c r="V19" s="1580">
        <v>14</v>
      </c>
      <c r="W19" s="1566"/>
      <c r="X19" s="1567">
        <v>32.47</v>
      </c>
      <c r="Y19" s="1579">
        <f>SUM($D$19*X19)</f>
        <v>3247</v>
      </c>
      <c r="Z19" s="1569" t="s">
        <v>3252</v>
      </c>
      <c r="AA19" s="1577" t="s">
        <v>3287</v>
      </c>
      <c r="AB19" s="1578" t="s">
        <v>3258</v>
      </c>
      <c r="AC19" s="1566"/>
    </row>
    <row r="20" spans="2:29" ht="14.1" customHeight="1">
      <c r="B20" s="1602">
        <v>9</v>
      </c>
      <c r="C20" s="1602" t="s">
        <v>3288</v>
      </c>
      <c r="D20" s="1603">
        <v>25</v>
      </c>
      <c r="E20" s="1566"/>
      <c r="F20" s="1601">
        <v>22.26</v>
      </c>
      <c r="G20" s="1579">
        <f>SUM($D$20*F20)</f>
        <v>556.5</v>
      </c>
      <c r="H20" s="1575" t="s">
        <v>3252</v>
      </c>
      <c r="I20" s="1575"/>
      <c r="J20" s="1576" t="s">
        <v>3253</v>
      </c>
      <c r="K20" s="1566"/>
      <c r="L20" s="1572">
        <v>22.04</v>
      </c>
      <c r="M20" s="1581">
        <f>SUM($D$20*L20)</f>
        <v>551</v>
      </c>
      <c r="N20" s="1575" t="s">
        <v>3252</v>
      </c>
      <c r="O20" s="1575" t="s">
        <v>3289</v>
      </c>
      <c r="P20" s="1576" t="s">
        <v>3255</v>
      </c>
      <c r="Q20" s="1566"/>
      <c r="R20" s="1601">
        <v>22.489583333333336</v>
      </c>
      <c r="S20" s="1579">
        <f>SUM($D$20*R20)</f>
        <v>562.23958333333337</v>
      </c>
      <c r="T20" s="1582" t="s">
        <v>3252</v>
      </c>
      <c r="U20" s="1575" t="s">
        <v>3290</v>
      </c>
      <c r="V20" s="1580">
        <v>14</v>
      </c>
      <c r="W20" s="1566"/>
      <c r="X20" s="1567">
        <v>22.85</v>
      </c>
      <c r="Y20" s="1579">
        <f>SUM($D$20*X20)</f>
        <v>571.25</v>
      </c>
      <c r="Z20" s="1569" t="s">
        <v>3252</v>
      </c>
      <c r="AA20" s="1577" t="s">
        <v>3291</v>
      </c>
      <c r="AB20" s="1578" t="s">
        <v>3258</v>
      </c>
      <c r="AC20" s="1566"/>
    </row>
    <row r="21" spans="2:29" ht="14.1" customHeight="1" thickBot="1">
      <c r="B21" s="1602">
        <v>10</v>
      </c>
      <c r="C21" s="1602" t="s">
        <v>3292</v>
      </c>
      <c r="D21" s="1603">
        <v>25</v>
      </c>
      <c r="E21" s="1566"/>
      <c r="F21" s="1601">
        <v>33.67</v>
      </c>
      <c r="G21" s="1604">
        <f>SUM($D$21*F21)</f>
        <v>841.75</v>
      </c>
      <c r="H21" s="1575" t="s">
        <v>3252</v>
      </c>
      <c r="I21" s="1575"/>
      <c r="J21" s="1576" t="s">
        <v>3253</v>
      </c>
      <c r="K21" s="1566"/>
      <c r="L21" s="1572">
        <v>33.340000000000003</v>
      </c>
      <c r="M21" s="1605">
        <f>SUM($D$21*L21)</f>
        <v>833.50000000000011</v>
      </c>
      <c r="N21" s="1575" t="s">
        <v>3252</v>
      </c>
      <c r="O21" s="1575" t="s">
        <v>3293</v>
      </c>
      <c r="P21" s="1576" t="s">
        <v>3255</v>
      </c>
      <c r="Q21" s="1566"/>
      <c r="R21" s="1601">
        <v>34.010416666666664</v>
      </c>
      <c r="S21" s="1604">
        <f>SUM($D$21*R21)</f>
        <v>850.26041666666663</v>
      </c>
      <c r="T21" s="1582" t="s">
        <v>3252</v>
      </c>
      <c r="U21" s="1575" t="s">
        <v>3294</v>
      </c>
      <c r="V21" s="1580">
        <v>14</v>
      </c>
      <c r="W21" s="1566"/>
      <c r="X21" s="1567">
        <v>34.549999999999997</v>
      </c>
      <c r="Y21" s="1604">
        <f>SUM($D$21*X21)</f>
        <v>863.74999999999989</v>
      </c>
      <c r="Z21" s="1569" t="s">
        <v>3252</v>
      </c>
      <c r="AA21" s="1577" t="s">
        <v>3295</v>
      </c>
      <c r="AB21" s="1578" t="s">
        <v>3258</v>
      </c>
      <c r="AC21" s="1566"/>
    </row>
    <row r="22" spans="2:29" s="18" customFormat="1" ht="13.5" thickBot="1">
      <c r="B22" s="1585"/>
      <c r="C22" s="1585"/>
      <c r="D22" s="1586"/>
      <c r="E22" s="1571"/>
      <c r="F22" s="1587" t="s">
        <v>304</v>
      </c>
      <c r="G22" s="1588">
        <f>SUM(G18:G21)</f>
        <v>6630.25</v>
      </c>
      <c r="H22" s="1589"/>
      <c r="I22" s="1589"/>
      <c r="J22" s="1590"/>
      <c r="K22" s="1571"/>
      <c r="L22" s="1587" t="s">
        <v>304</v>
      </c>
      <c r="M22" s="1591">
        <f>SUM(M18:M21)</f>
        <v>6565.5</v>
      </c>
      <c r="N22" s="1589"/>
      <c r="O22" s="1589"/>
      <c r="P22" s="1590"/>
      <c r="Q22" s="1571"/>
      <c r="R22" s="1587" t="s">
        <v>304</v>
      </c>
      <c r="S22" s="1588">
        <f>SUM(S18:S21)</f>
        <v>6700</v>
      </c>
      <c r="T22" s="1589"/>
      <c r="U22" s="1589"/>
      <c r="V22" s="1590"/>
      <c r="W22" s="1571"/>
      <c r="X22" s="1587" t="s">
        <v>304</v>
      </c>
      <c r="Y22" s="1588">
        <f>SUM(Y18:Y21)</f>
        <v>6807</v>
      </c>
      <c r="Z22" s="1589"/>
      <c r="AA22" s="1589"/>
      <c r="AB22" s="1590"/>
      <c r="AC22" s="1571"/>
    </row>
    <row r="23" spans="2:29" s="20" customFormat="1">
      <c r="B23" s="46"/>
      <c r="C23" s="46"/>
      <c r="D23" s="47"/>
      <c r="E23" s="1566"/>
      <c r="F23" s="1592"/>
      <c r="G23" s="1593"/>
      <c r="H23" s="1594"/>
      <c r="I23" s="1594"/>
      <c r="J23" s="1595"/>
      <c r="K23" s="1566"/>
      <c r="L23" s="1592"/>
      <c r="M23" s="1593"/>
      <c r="N23" s="1594"/>
      <c r="O23" s="1594"/>
      <c r="P23" s="1595"/>
      <c r="Q23" s="1566"/>
      <c r="R23" s="1592"/>
      <c r="S23" s="1593"/>
      <c r="T23" s="1594"/>
      <c r="U23" s="1594"/>
      <c r="V23" s="1595"/>
      <c r="W23" s="1566"/>
      <c r="X23" s="1592"/>
      <c r="Y23" s="1593"/>
      <c r="Z23" s="1594"/>
      <c r="AA23" s="1594"/>
      <c r="AB23" s="1595"/>
      <c r="AC23" s="1566"/>
    </row>
    <row r="24" spans="2:29" s="51" customFormat="1" ht="36">
      <c r="B24" s="3546" t="s">
        <v>3296</v>
      </c>
      <c r="C24" s="3546"/>
      <c r="D24" s="1596" t="s">
        <v>3246</v>
      </c>
      <c r="E24" s="1597"/>
      <c r="F24" s="1598" t="s">
        <v>3247</v>
      </c>
      <c r="G24" s="1599" t="s">
        <v>1760</v>
      </c>
      <c r="H24" s="1600" t="s">
        <v>3248</v>
      </c>
      <c r="I24" s="1600" t="s">
        <v>3249</v>
      </c>
      <c r="J24" s="1596" t="s">
        <v>3250</v>
      </c>
      <c r="K24" s="1558"/>
      <c r="L24" s="1598" t="s">
        <v>3247</v>
      </c>
      <c r="M24" s="1599" t="s">
        <v>1760</v>
      </c>
      <c r="N24" s="1600" t="s">
        <v>3248</v>
      </c>
      <c r="O24" s="1600" t="s">
        <v>3249</v>
      </c>
      <c r="P24" s="1596" t="s">
        <v>3250</v>
      </c>
      <c r="Q24" s="1558"/>
      <c r="R24" s="1598" t="s">
        <v>3247</v>
      </c>
      <c r="S24" s="1599" t="s">
        <v>1760</v>
      </c>
      <c r="T24" s="1600" t="s">
        <v>3248</v>
      </c>
      <c r="U24" s="1600" t="s">
        <v>3249</v>
      </c>
      <c r="V24" s="1596" t="s">
        <v>3250</v>
      </c>
      <c r="W24" s="1558"/>
      <c r="X24" s="1598" t="s">
        <v>3247</v>
      </c>
      <c r="Y24" s="1599" t="s">
        <v>1760</v>
      </c>
      <c r="Z24" s="1600" t="s">
        <v>3248</v>
      </c>
      <c r="AA24" s="1600" t="s">
        <v>3249</v>
      </c>
      <c r="AB24" s="1596" t="s">
        <v>3250</v>
      </c>
      <c r="AC24" s="1558"/>
    </row>
    <row r="25" spans="2:29" ht="14.1" customHeight="1">
      <c r="B25" s="1602">
        <v>11</v>
      </c>
      <c r="C25" s="1602" t="s">
        <v>3297</v>
      </c>
      <c r="D25" s="1603">
        <v>25</v>
      </c>
      <c r="E25" s="1566"/>
      <c r="F25" s="1567">
        <v>36.450000000000003</v>
      </c>
      <c r="G25" s="1579">
        <f>SUM($D$25*F25)</f>
        <v>911.25000000000011</v>
      </c>
      <c r="H25" s="1575" t="s">
        <v>3252</v>
      </c>
      <c r="I25" s="1575"/>
      <c r="J25" s="1576" t="s">
        <v>3253</v>
      </c>
      <c r="K25" s="1566"/>
      <c r="L25" s="1583">
        <v>36.1</v>
      </c>
      <c r="M25" s="1573">
        <f>SUM($D$25*L25)</f>
        <v>902.5</v>
      </c>
      <c r="N25" s="1575" t="s">
        <v>3252</v>
      </c>
      <c r="O25" s="1575" t="s">
        <v>3298</v>
      </c>
      <c r="P25" s="1576"/>
      <c r="Q25" s="1566"/>
      <c r="R25" s="1567">
        <v>36.833333333333336</v>
      </c>
      <c r="S25" s="1568">
        <f>SUM($D$25*R25)</f>
        <v>920.83333333333337</v>
      </c>
      <c r="T25" s="1575" t="s">
        <v>3252</v>
      </c>
      <c r="U25" s="1575" t="s">
        <v>3299</v>
      </c>
      <c r="V25" s="1576">
        <v>14</v>
      </c>
      <c r="W25" s="1566"/>
      <c r="X25" s="1567">
        <v>37.42</v>
      </c>
      <c r="Y25" s="1568">
        <f>SUM($D$25*X25)</f>
        <v>935.5</v>
      </c>
      <c r="Z25" s="1569" t="s">
        <v>3252</v>
      </c>
      <c r="AA25" s="1606" t="s">
        <v>3300</v>
      </c>
      <c r="AB25" s="1578" t="s">
        <v>3258</v>
      </c>
      <c r="AC25" s="1566"/>
    </row>
    <row r="26" spans="2:29" ht="14.1" customHeight="1">
      <c r="B26" s="1602">
        <v>12</v>
      </c>
      <c r="C26" s="1602" t="s">
        <v>3301</v>
      </c>
      <c r="D26" s="1603">
        <v>50</v>
      </c>
      <c r="E26" s="1566"/>
      <c r="F26" s="1567">
        <v>55.86</v>
      </c>
      <c r="G26" s="1579">
        <f>SUM($D$26*F26)</f>
        <v>2793</v>
      </c>
      <c r="H26" s="1575" t="s">
        <v>3252</v>
      </c>
      <c r="I26" s="1575"/>
      <c r="J26" s="1576" t="s">
        <v>3253</v>
      </c>
      <c r="K26" s="1566"/>
      <c r="L26" s="1583">
        <v>55.35</v>
      </c>
      <c r="M26" s="1581">
        <f>SUM($D$26*L26)</f>
        <v>2767.5</v>
      </c>
      <c r="N26" s="1575" t="s">
        <v>3252</v>
      </c>
      <c r="O26" s="1575" t="s">
        <v>3302</v>
      </c>
      <c r="P26" s="1576"/>
      <c r="Q26" s="1566"/>
      <c r="R26" s="1567">
        <v>56.447916666666664</v>
      </c>
      <c r="S26" s="1579">
        <f>SUM($D$26*R26)</f>
        <v>2822.395833333333</v>
      </c>
      <c r="T26" s="1575" t="s">
        <v>3252</v>
      </c>
      <c r="U26" s="1575" t="s">
        <v>3303</v>
      </c>
      <c r="V26" s="1576">
        <v>14</v>
      </c>
      <c r="W26" s="1566"/>
      <c r="X26" s="1567">
        <v>57.34</v>
      </c>
      <c r="Y26" s="1579">
        <f>SUM($D$26*X26)</f>
        <v>2867</v>
      </c>
      <c r="Z26" s="1569" t="s">
        <v>3252</v>
      </c>
      <c r="AA26" s="1606" t="s">
        <v>3304</v>
      </c>
      <c r="AB26" s="1578" t="s">
        <v>3258</v>
      </c>
      <c r="AC26" s="1566"/>
    </row>
    <row r="27" spans="2:29" ht="14.1" customHeight="1">
      <c r="B27" s="1602">
        <v>13</v>
      </c>
      <c r="C27" s="1602" t="s">
        <v>3305</v>
      </c>
      <c r="D27" s="1603">
        <v>100</v>
      </c>
      <c r="E27" s="1566"/>
      <c r="F27" s="1567">
        <v>43.29</v>
      </c>
      <c r="G27" s="1579">
        <f>SUM($D$27*F27)</f>
        <v>4329</v>
      </c>
      <c r="H27" s="1575" t="s">
        <v>3252</v>
      </c>
      <c r="I27" s="1575"/>
      <c r="J27" s="1576" t="s">
        <v>3253</v>
      </c>
      <c r="K27" s="1566"/>
      <c r="L27" s="1583">
        <v>42.43</v>
      </c>
      <c r="M27" s="1581">
        <f>SUM($D$27*L27)</f>
        <v>4243</v>
      </c>
      <c r="N27" s="1575" t="s">
        <v>3252</v>
      </c>
      <c r="O27" s="1575" t="s">
        <v>3306</v>
      </c>
      <c r="P27" s="1576"/>
      <c r="Q27" s="1566"/>
      <c r="R27" s="1567">
        <v>43.28125</v>
      </c>
      <c r="S27" s="1579">
        <f>SUM($D$27*R27)</f>
        <v>4328.125</v>
      </c>
      <c r="T27" s="1575" t="s">
        <v>3252</v>
      </c>
      <c r="U27" s="1575" t="s">
        <v>3307</v>
      </c>
      <c r="V27" s="1576">
        <v>14</v>
      </c>
      <c r="W27" s="1566"/>
      <c r="X27" s="1567">
        <v>43.97</v>
      </c>
      <c r="Y27" s="1579">
        <f>SUM($D$27*X27)</f>
        <v>4397</v>
      </c>
      <c r="Z27" s="1569" t="s">
        <v>3252</v>
      </c>
      <c r="AA27" s="1606" t="s">
        <v>3308</v>
      </c>
      <c r="AB27" s="1578" t="s">
        <v>3258</v>
      </c>
      <c r="AC27" s="1566"/>
    </row>
    <row r="28" spans="2:29" ht="14.1" customHeight="1">
      <c r="B28" s="1602">
        <v>14</v>
      </c>
      <c r="C28" s="1602" t="s">
        <v>3309</v>
      </c>
      <c r="D28" s="1603">
        <v>130</v>
      </c>
      <c r="E28" s="1566"/>
      <c r="F28" s="1567">
        <v>59.9</v>
      </c>
      <c r="G28" s="1579">
        <f>SUM($D$28*F28)</f>
        <v>7787</v>
      </c>
      <c r="H28" s="1575" t="s">
        <v>3252</v>
      </c>
      <c r="I28" s="1575"/>
      <c r="J28" s="1576" t="s">
        <v>3253</v>
      </c>
      <c r="K28" s="1566"/>
      <c r="L28" s="1583">
        <v>59.33</v>
      </c>
      <c r="M28" s="1581">
        <f>SUM($D$28*L28)</f>
        <v>7712.9</v>
      </c>
      <c r="N28" s="1575" t="s">
        <v>3252</v>
      </c>
      <c r="O28" s="1575" t="s">
        <v>3310</v>
      </c>
      <c r="P28" s="1576"/>
      <c r="Q28" s="1566"/>
      <c r="R28" s="1567">
        <v>60.520833333333336</v>
      </c>
      <c r="S28" s="1579">
        <f>SUM($D$28*R28)</f>
        <v>7867.7083333333339</v>
      </c>
      <c r="T28" s="1575" t="s">
        <v>3252</v>
      </c>
      <c r="U28" s="1575" t="s">
        <v>3311</v>
      </c>
      <c r="V28" s="1576">
        <v>14</v>
      </c>
      <c r="W28" s="1566"/>
      <c r="X28" s="1567">
        <v>61.48</v>
      </c>
      <c r="Y28" s="1579">
        <f>SUM($D$28*X28)</f>
        <v>7992.4</v>
      </c>
      <c r="Z28" s="1569" t="s">
        <v>3252</v>
      </c>
      <c r="AA28" s="1606" t="s">
        <v>3312</v>
      </c>
      <c r="AB28" s="1578" t="s">
        <v>3258</v>
      </c>
      <c r="AC28" s="1566"/>
    </row>
    <row r="29" spans="2:29" ht="14.1" customHeight="1" thickBot="1">
      <c r="B29" s="1602">
        <v>15</v>
      </c>
      <c r="C29" s="1602" t="s">
        <v>3313</v>
      </c>
      <c r="D29" s="1603">
        <v>10</v>
      </c>
      <c r="E29" s="1566"/>
      <c r="F29" s="1583">
        <v>99</v>
      </c>
      <c r="G29" s="1581">
        <f>SUM($D$29*F29)</f>
        <v>990</v>
      </c>
      <c r="H29" s="1575" t="s">
        <v>3252</v>
      </c>
      <c r="I29" s="1575"/>
      <c r="J29" s="1576" t="s">
        <v>3253</v>
      </c>
      <c r="K29" s="1566"/>
      <c r="L29" s="1567">
        <v>99.44</v>
      </c>
      <c r="M29" s="1579">
        <f>SUM($D$29*L29)</f>
        <v>994.4</v>
      </c>
      <c r="N29" s="1575" t="s">
        <v>3252</v>
      </c>
      <c r="O29" s="1575" t="s">
        <v>3314</v>
      </c>
      <c r="P29" s="1576"/>
      <c r="Q29" s="1566"/>
      <c r="R29" s="1567">
        <v>100.50000000000001</v>
      </c>
      <c r="S29" s="1579">
        <f>SUM($D$29*R29)</f>
        <v>1005.0000000000001</v>
      </c>
      <c r="T29" s="1575" t="s">
        <v>3252</v>
      </c>
      <c r="U29" s="1575" t="s">
        <v>3315</v>
      </c>
      <c r="V29" s="1576">
        <v>14</v>
      </c>
      <c r="W29" s="1566"/>
      <c r="X29" s="1567">
        <v>102.1</v>
      </c>
      <c r="Y29" s="1579">
        <f>SUM($D$29*X29)</f>
        <v>1021</v>
      </c>
      <c r="Z29" s="1569" t="s">
        <v>3252</v>
      </c>
      <c r="AA29" s="1606" t="s">
        <v>3316</v>
      </c>
      <c r="AB29" s="1578" t="s">
        <v>3258</v>
      </c>
      <c r="AC29" s="1566"/>
    </row>
    <row r="30" spans="2:29" s="18" customFormat="1" ht="13.5" thickBot="1">
      <c r="B30" s="1585"/>
      <c r="C30" s="1585"/>
      <c r="D30" s="1586"/>
      <c r="E30" s="1571"/>
      <c r="F30" s="1587" t="s">
        <v>304</v>
      </c>
      <c r="G30" s="1588">
        <f>SUM(G25:G29)</f>
        <v>16810.25</v>
      </c>
      <c r="H30" s="1589"/>
      <c r="I30" s="1589"/>
      <c r="J30" s="1590"/>
      <c r="K30" s="1571"/>
      <c r="L30" s="1587" t="s">
        <v>304</v>
      </c>
      <c r="M30" s="1591">
        <f>SUM(M25:M29)</f>
        <v>16620.3</v>
      </c>
      <c r="N30" s="1589"/>
      <c r="O30" s="1589"/>
      <c r="P30" s="1590"/>
      <c r="Q30" s="1571"/>
      <c r="R30" s="1587" t="s">
        <v>304</v>
      </c>
      <c r="S30" s="1588">
        <f>SUM(S25:S29)</f>
        <v>16944.0625</v>
      </c>
      <c r="T30" s="1589"/>
      <c r="U30" s="1589"/>
      <c r="V30" s="1590"/>
      <c r="W30" s="1571"/>
      <c r="X30" s="1587" t="s">
        <v>304</v>
      </c>
      <c r="Y30" s="1588">
        <f>SUM(Y25:Y29)</f>
        <v>17212.900000000001</v>
      </c>
      <c r="Z30" s="1589"/>
      <c r="AA30" s="1589"/>
      <c r="AB30" s="1590"/>
      <c r="AC30" s="1571"/>
    </row>
    <row r="31" spans="2:29" s="20" customFormat="1">
      <c r="B31" s="46"/>
      <c r="C31" s="46"/>
      <c r="D31" s="47"/>
      <c r="E31" s="1566"/>
      <c r="F31" s="1592"/>
      <c r="G31" s="1593"/>
      <c r="H31" s="1594"/>
      <c r="I31" s="1594"/>
      <c r="J31" s="1595"/>
      <c r="K31" s="1566"/>
      <c r="L31" s="1592"/>
      <c r="M31" s="1593"/>
      <c r="N31" s="1594"/>
      <c r="O31" s="1594"/>
      <c r="P31" s="1595"/>
      <c r="Q31" s="1566"/>
      <c r="R31" s="1592"/>
      <c r="S31" s="1593"/>
      <c r="T31" s="1594"/>
      <c r="U31" s="1594"/>
      <c r="V31" s="1595"/>
      <c r="W31" s="1566"/>
      <c r="X31" s="1592"/>
      <c r="Y31" s="1593"/>
      <c r="Z31" s="1594"/>
      <c r="AA31" s="1594"/>
      <c r="AB31" s="1595"/>
      <c r="AC31" s="1566"/>
    </row>
    <row r="32" spans="2:29" s="51" customFormat="1" ht="36">
      <c r="B32" s="3546" t="s">
        <v>3317</v>
      </c>
      <c r="C32" s="3546"/>
      <c r="D32" s="1596" t="s">
        <v>3246</v>
      </c>
      <c r="E32" s="1597"/>
      <c r="F32" s="1598" t="s">
        <v>3247</v>
      </c>
      <c r="G32" s="1599" t="s">
        <v>1760</v>
      </c>
      <c r="H32" s="1600" t="s">
        <v>3248</v>
      </c>
      <c r="I32" s="1600" t="s">
        <v>3249</v>
      </c>
      <c r="J32" s="1596" t="s">
        <v>3250</v>
      </c>
      <c r="K32" s="1558"/>
      <c r="L32" s="1598" t="s">
        <v>3247</v>
      </c>
      <c r="M32" s="1599" t="s">
        <v>1760</v>
      </c>
      <c r="N32" s="1600" t="s">
        <v>3248</v>
      </c>
      <c r="O32" s="1600" t="s">
        <v>3249</v>
      </c>
      <c r="P32" s="1596" t="s">
        <v>3250</v>
      </c>
      <c r="Q32" s="1558"/>
      <c r="R32" s="1598" t="s">
        <v>3247</v>
      </c>
      <c r="S32" s="1599" t="s">
        <v>1760</v>
      </c>
      <c r="T32" s="1600" t="s">
        <v>3248</v>
      </c>
      <c r="U32" s="1600" t="s">
        <v>3249</v>
      </c>
      <c r="V32" s="1596" t="s">
        <v>3250</v>
      </c>
      <c r="W32" s="1558"/>
      <c r="X32" s="1598" t="s">
        <v>3247</v>
      </c>
      <c r="Y32" s="1599" t="s">
        <v>1760</v>
      </c>
      <c r="Z32" s="1600" t="s">
        <v>3248</v>
      </c>
      <c r="AA32" s="1600" t="s">
        <v>3249</v>
      </c>
      <c r="AB32" s="1596" t="s">
        <v>3250</v>
      </c>
      <c r="AC32" s="1558"/>
    </row>
    <row r="33" spans="2:29">
      <c r="B33" s="1602">
        <v>16</v>
      </c>
      <c r="C33" s="1602" t="s">
        <v>3318</v>
      </c>
      <c r="D33" s="1603">
        <v>10</v>
      </c>
      <c r="E33" s="1566"/>
      <c r="F33" s="1567">
        <v>0</v>
      </c>
      <c r="G33" s="1579">
        <f>SUM($D$33*F33)</f>
        <v>0</v>
      </c>
      <c r="H33" s="1575" t="s">
        <v>798</v>
      </c>
      <c r="I33" s="1575"/>
      <c r="J33" s="1576"/>
      <c r="K33" s="1566"/>
      <c r="L33" s="1583">
        <v>36.21</v>
      </c>
      <c r="M33" s="1573">
        <f>SUM($D$33*L33)</f>
        <v>362.1</v>
      </c>
      <c r="N33" s="1575" t="s">
        <v>3319</v>
      </c>
      <c r="O33" s="1575"/>
      <c r="P33" s="1576" t="s">
        <v>3255</v>
      </c>
      <c r="Q33" s="1566"/>
      <c r="R33" s="1567">
        <v>45.09375</v>
      </c>
      <c r="S33" s="1568">
        <f>SUM($D$33*R33)</f>
        <v>450.9375</v>
      </c>
      <c r="T33" s="1575" t="s">
        <v>3320</v>
      </c>
      <c r="U33" s="1575" t="s">
        <v>3321</v>
      </c>
      <c r="V33" s="1576">
        <v>14</v>
      </c>
      <c r="W33" s="1566"/>
      <c r="X33" s="1567">
        <v>0</v>
      </c>
      <c r="Y33" s="1568">
        <f>SUM($D$33*X33)</f>
        <v>0</v>
      </c>
      <c r="Z33" s="1607" t="s">
        <v>798</v>
      </c>
      <c r="AA33" s="1575"/>
      <c r="AB33" s="1576"/>
      <c r="AC33" s="1566"/>
    </row>
    <row r="34" spans="2:29">
      <c r="B34" s="1602">
        <v>17</v>
      </c>
      <c r="C34" s="1602" t="s">
        <v>3322</v>
      </c>
      <c r="D34" s="1603">
        <v>10</v>
      </c>
      <c r="E34" s="1566"/>
      <c r="F34" s="1567">
        <v>0</v>
      </c>
      <c r="G34" s="1579">
        <f>SUM($D$34*F34)</f>
        <v>0</v>
      </c>
      <c r="H34" s="1575" t="s">
        <v>798</v>
      </c>
      <c r="I34" s="1575"/>
      <c r="J34" s="1576"/>
      <c r="K34" s="1566"/>
      <c r="L34" s="1583">
        <v>46.56</v>
      </c>
      <c r="M34" s="1581">
        <f>SUM($D$34*L34)</f>
        <v>465.6</v>
      </c>
      <c r="N34" s="1575" t="s">
        <v>3319</v>
      </c>
      <c r="O34" s="1575"/>
      <c r="P34" s="1576" t="s">
        <v>3255</v>
      </c>
      <c r="Q34" s="1566"/>
      <c r="R34" s="1567">
        <v>55.659375000000004</v>
      </c>
      <c r="S34" s="1579">
        <f>SUM($D$34*R34)</f>
        <v>556.59375</v>
      </c>
      <c r="T34" s="1575" t="s">
        <v>3320</v>
      </c>
      <c r="U34" s="1575" t="s">
        <v>3323</v>
      </c>
      <c r="V34" s="1576">
        <v>14</v>
      </c>
      <c r="W34" s="1566"/>
      <c r="X34" s="1567">
        <v>0</v>
      </c>
      <c r="Y34" s="1579">
        <f>SUM($D$34*X34)</f>
        <v>0</v>
      </c>
      <c r="Z34" s="1607" t="s">
        <v>798</v>
      </c>
      <c r="AA34" s="1575"/>
      <c r="AB34" s="1576"/>
      <c r="AC34" s="1566"/>
    </row>
    <row r="35" spans="2:29">
      <c r="B35" s="1602">
        <v>18</v>
      </c>
      <c r="C35" s="1602" t="s">
        <v>3324</v>
      </c>
      <c r="D35" s="1603">
        <v>10</v>
      </c>
      <c r="E35" s="1566"/>
      <c r="F35" s="1567">
        <v>0</v>
      </c>
      <c r="G35" s="1579">
        <f>SUM($D$35*F35)</f>
        <v>0</v>
      </c>
      <c r="H35" s="1575" t="s">
        <v>798</v>
      </c>
      <c r="I35" s="1575"/>
      <c r="J35" s="1576"/>
      <c r="K35" s="1566"/>
      <c r="L35" s="1583">
        <v>71.459999999999994</v>
      </c>
      <c r="M35" s="1581">
        <f>SUM($D$35*L35)</f>
        <v>714.59999999999991</v>
      </c>
      <c r="N35" s="1575" t="s">
        <v>3319</v>
      </c>
      <c r="O35" s="1575"/>
      <c r="P35" s="1576" t="s">
        <v>3255</v>
      </c>
      <c r="Q35" s="1566"/>
      <c r="R35" s="1567">
        <v>80.15625</v>
      </c>
      <c r="S35" s="1579">
        <f>SUM($D$35*R35)</f>
        <v>801.5625</v>
      </c>
      <c r="T35" s="1575" t="s">
        <v>3320</v>
      </c>
      <c r="U35" s="1575" t="s">
        <v>3325</v>
      </c>
      <c r="V35" s="1576">
        <v>14</v>
      </c>
      <c r="W35" s="1566"/>
      <c r="X35" s="1567">
        <v>0</v>
      </c>
      <c r="Y35" s="1579">
        <f>SUM($D$35*X35)</f>
        <v>0</v>
      </c>
      <c r="Z35" s="1607" t="s">
        <v>798</v>
      </c>
      <c r="AA35" s="1575"/>
      <c r="AB35" s="1576"/>
      <c r="AC35" s="1566"/>
    </row>
    <row r="36" spans="2:29">
      <c r="B36" s="1602">
        <v>19</v>
      </c>
      <c r="C36" s="1602" t="s">
        <v>3326</v>
      </c>
      <c r="D36" s="1603">
        <v>10</v>
      </c>
      <c r="E36" s="1566"/>
      <c r="F36" s="1567">
        <v>0</v>
      </c>
      <c r="G36" s="1579">
        <f>SUM($D$36*F36)</f>
        <v>0</v>
      </c>
      <c r="H36" s="1575" t="s">
        <v>798</v>
      </c>
      <c r="I36" s="1575"/>
      <c r="J36" s="1576"/>
      <c r="K36" s="1566"/>
      <c r="L36" s="1583">
        <v>82.86</v>
      </c>
      <c r="M36" s="1581">
        <f>SUM($D$36*L36)</f>
        <v>828.6</v>
      </c>
      <c r="N36" s="1575" t="s">
        <v>3319</v>
      </c>
      <c r="O36" s="1575"/>
      <c r="P36" s="1576" t="s">
        <v>3255</v>
      </c>
      <c r="Q36" s="1566"/>
      <c r="R36" s="1567">
        <v>90.635416666666671</v>
      </c>
      <c r="S36" s="1579">
        <f>SUM($D$36*R36)</f>
        <v>906.35416666666674</v>
      </c>
      <c r="T36" s="1575" t="s">
        <v>3320</v>
      </c>
      <c r="U36" s="1575" t="s">
        <v>3327</v>
      </c>
      <c r="V36" s="1576">
        <v>14</v>
      </c>
      <c r="W36" s="1566"/>
      <c r="X36" s="1567">
        <v>0</v>
      </c>
      <c r="Y36" s="1579">
        <f>SUM($D$36*X36)</f>
        <v>0</v>
      </c>
      <c r="Z36" s="1607" t="s">
        <v>798</v>
      </c>
      <c r="AA36" s="1575"/>
      <c r="AB36" s="1576"/>
      <c r="AC36" s="1566"/>
    </row>
    <row r="37" spans="2:29" ht="13.5" thickBot="1">
      <c r="B37" s="1602">
        <v>20</v>
      </c>
      <c r="C37" s="1602" t="s">
        <v>3328</v>
      </c>
      <c r="D37" s="1603">
        <v>30</v>
      </c>
      <c r="E37" s="1566"/>
      <c r="F37" s="1567">
        <v>0</v>
      </c>
      <c r="G37" s="1579">
        <f>SUM($D$37*F37)</f>
        <v>0</v>
      </c>
      <c r="H37" s="1575" t="s">
        <v>798</v>
      </c>
      <c r="I37" s="1575"/>
      <c r="J37" s="1576"/>
      <c r="K37" s="1566"/>
      <c r="L37" s="1583">
        <v>108.74</v>
      </c>
      <c r="M37" s="1581">
        <f>SUM($D$37*L37)</f>
        <v>3262.2</v>
      </c>
      <c r="N37" s="1575" t="s">
        <v>3319</v>
      </c>
      <c r="O37" s="1575"/>
      <c r="P37" s="1576" t="s">
        <v>3255</v>
      </c>
      <c r="Q37" s="1566"/>
      <c r="R37" s="1567">
        <v>116.30208333333334</v>
      </c>
      <c r="S37" s="1579">
        <f>SUM($D$37*R37)</f>
        <v>3489.0625000000005</v>
      </c>
      <c r="T37" s="1575" t="s">
        <v>3320</v>
      </c>
      <c r="U37" s="1575" t="s">
        <v>3329</v>
      </c>
      <c r="V37" s="1576">
        <v>14</v>
      </c>
      <c r="W37" s="1566"/>
      <c r="X37" s="1567">
        <v>0</v>
      </c>
      <c r="Y37" s="1579">
        <f>SUM($D$37*X37)</f>
        <v>0</v>
      </c>
      <c r="Z37" s="1607" t="s">
        <v>798</v>
      </c>
      <c r="AA37" s="1575"/>
      <c r="AB37" s="1576"/>
      <c r="AC37" s="1566"/>
    </row>
    <row r="38" spans="2:29" s="18" customFormat="1" ht="13.5" thickBot="1">
      <c r="B38" s="1585"/>
      <c r="C38" s="1585"/>
      <c r="D38" s="1586"/>
      <c r="E38" s="1571"/>
      <c r="F38" s="1587" t="s">
        <v>304</v>
      </c>
      <c r="G38" s="1588">
        <f>SUM(G33:G37)</f>
        <v>0</v>
      </c>
      <c r="H38" s="1589"/>
      <c r="I38" s="1589"/>
      <c r="J38" s="1590"/>
      <c r="K38" s="1571"/>
      <c r="L38" s="1587" t="s">
        <v>304</v>
      </c>
      <c r="M38" s="1591">
        <f>SUM(M33:M37)</f>
        <v>5633.1</v>
      </c>
      <c r="N38" s="1589"/>
      <c r="O38" s="1589"/>
      <c r="P38" s="1590"/>
      <c r="Q38" s="1571"/>
      <c r="R38" s="1587" t="s">
        <v>304</v>
      </c>
      <c r="S38" s="1588">
        <f>SUM(S33:S37)</f>
        <v>6204.5104166666679</v>
      </c>
      <c r="T38" s="1589"/>
      <c r="U38" s="1589"/>
      <c r="V38" s="1590"/>
      <c r="W38" s="1571"/>
      <c r="X38" s="1587" t="s">
        <v>304</v>
      </c>
      <c r="Y38" s="1588">
        <f>SUM(Y33:Y37)</f>
        <v>0</v>
      </c>
      <c r="Z38" s="1589"/>
      <c r="AA38" s="1589"/>
      <c r="AB38" s="1590"/>
      <c r="AC38" s="1571"/>
    </row>
    <row r="39" spans="2:29" s="20" customFormat="1">
      <c r="B39" s="46"/>
      <c r="C39" s="46"/>
      <c r="D39" s="47"/>
      <c r="E39" s="1566"/>
      <c r="F39" s="1592"/>
      <c r="G39" s="1608"/>
      <c r="H39" s="1594"/>
      <c r="I39" s="1594"/>
      <c r="J39" s="1595"/>
      <c r="K39" s="1566"/>
      <c r="L39" s="1592"/>
      <c r="M39" s="1608"/>
      <c r="N39" s="1594"/>
      <c r="O39" s="1594"/>
      <c r="P39" s="1595"/>
      <c r="Q39" s="1566"/>
      <c r="R39" s="1592"/>
      <c r="S39" s="1608"/>
      <c r="T39" s="1594"/>
      <c r="U39" s="1594"/>
      <c r="V39" s="1595"/>
      <c r="W39" s="1566"/>
      <c r="X39" s="1592"/>
      <c r="Y39" s="1608"/>
      <c r="Z39" s="1594"/>
      <c r="AA39" s="1594"/>
      <c r="AB39" s="1595"/>
      <c r="AC39" s="1566"/>
    </row>
    <row r="40" spans="2:29" s="51" customFormat="1" ht="36">
      <c r="B40" s="3546" t="s">
        <v>3330</v>
      </c>
      <c r="C40" s="3546"/>
      <c r="D40" s="1596" t="s">
        <v>3246</v>
      </c>
      <c r="E40" s="1597"/>
      <c r="F40" s="1598" t="s">
        <v>3247</v>
      </c>
      <c r="G40" s="1599" t="s">
        <v>1760</v>
      </c>
      <c r="H40" s="1600" t="s">
        <v>3248</v>
      </c>
      <c r="I40" s="1600" t="s">
        <v>3249</v>
      </c>
      <c r="J40" s="1596" t="s">
        <v>3250</v>
      </c>
      <c r="K40" s="1558"/>
      <c r="L40" s="1598" t="s">
        <v>3247</v>
      </c>
      <c r="M40" s="1599" t="s">
        <v>1760</v>
      </c>
      <c r="N40" s="1600" t="s">
        <v>3248</v>
      </c>
      <c r="O40" s="1600" t="s">
        <v>3249</v>
      </c>
      <c r="P40" s="1596" t="s">
        <v>3250</v>
      </c>
      <c r="Q40" s="1558"/>
      <c r="R40" s="1598" t="s">
        <v>3247</v>
      </c>
      <c r="S40" s="1599" t="s">
        <v>1760</v>
      </c>
      <c r="T40" s="1600" t="s">
        <v>3248</v>
      </c>
      <c r="U40" s="1600" t="s">
        <v>3249</v>
      </c>
      <c r="V40" s="1596" t="s">
        <v>3250</v>
      </c>
      <c r="W40" s="1558"/>
      <c r="X40" s="1598" t="s">
        <v>3247</v>
      </c>
      <c r="Y40" s="1599" t="s">
        <v>1760</v>
      </c>
      <c r="Z40" s="1600" t="s">
        <v>3248</v>
      </c>
      <c r="AA40" s="1600" t="s">
        <v>3249</v>
      </c>
      <c r="AB40" s="1596" t="s">
        <v>3250</v>
      </c>
      <c r="AC40" s="1558"/>
    </row>
    <row r="41" spans="2:29" ht="14.1" customHeight="1">
      <c r="B41" s="1602">
        <v>21</v>
      </c>
      <c r="C41" s="1602" t="s">
        <v>3331</v>
      </c>
      <c r="D41" s="1603">
        <v>50</v>
      </c>
      <c r="E41" s="1566"/>
      <c r="F41" s="1567">
        <v>66.599999999999994</v>
      </c>
      <c r="G41" s="1568">
        <f>SUM($D$41*F41)</f>
        <v>3329.9999999999995</v>
      </c>
      <c r="H41" s="1575" t="s">
        <v>3252</v>
      </c>
      <c r="I41" s="1575"/>
      <c r="J41" s="1576" t="s">
        <v>3253</v>
      </c>
      <c r="K41" s="1566"/>
      <c r="L41" s="1583">
        <v>63.34</v>
      </c>
      <c r="M41" s="1573">
        <f>SUM($D$41*L41)</f>
        <v>3167</v>
      </c>
      <c r="N41" s="1575" t="s">
        <v>3252</v>
      </c>
      <c r="O41" s="1575" t="s">
        <v>3332</v>
      </c>
      <c r="P41" s="1576" t="s">
        <v>3255</v>
      </c>
      <c r="Q41" s="1566"/>
      <c r="R41" s="1567">
        <v>64.614583333333343</v>
      </c>
      <c r="S41" s="1568">
        <f>SUM($D$41*R41)</f>
        <v>3230.729166666667</v>
      </c>
      <c r="T41" s="1575" t="s">
        <v>3252</v>
      </c>
      <c r="U41" s="1575" t="s">
        <v>3333</v>
      </c>
      <c r="V41" s="1576">
        <v>14</v>
      </c>
      <c r="W41" s="1566"/>
      <c r="X41" s="1567">
        <v>65.64</v>
      </c>
      <c r="Y41" s="1568">
        <f>SUM($D$41*X41)</f>
        <v>3282</v>
      </c>
      <c r="Z41" s="1607" t="s">
        <v>3252</v>
      </c>
      <c r="AA41" s="1606" t="s">
        <v>3334</v>
      </c>
      <c r="AB41" s="1578" t="s">
        <v>3258</v>
      </c>
      <c r="AC41" s="1566"/>
    </row>
    <row r="42" spans="2:29" ht="14.1" customHeight="1">
      <c r="B42" s="1602">
        <v>22</v>
      </c>
      <c r="C42" s="1602" t="s">
        <v>3335</v>
      </c>
      <c r="D42" s="1603">
        <v>25</v>
      </c>
      <c r="E42" s="1566"/>
      <c r="F42" s="1567">
        <v>66.19</v>
      </c>
      <c r="G42" s="1579">
        <f>SUM($D$42*F42)</f>
        <v>1654.75</v>
      </c>
      <c r="H42" s="1575" t="s">
        <v>3252</v>
      </c>
      <c r="I42" s="1575"/>
      <c r="J42" s="1576" t="s">
        <v>3253</v>
      </c>
      <c r="K42" s="1566"/>
      <c r="L42" s="1583">
        <v>65.56</v>
      </c>
      <c r="M42" s="1581">
        <f>SUM($D$42*L42)</f>
        <v>1639</v>
      </c>
      <c r="N42" s="1575" t="s">
        <v>3252</v>
      </c>
      <c r="O42" s="1575" t="s">
        <v>3336</v>
      </c>
      <c r="P42" s="1576" t="s">
        <v>3255</v>
      </c>
      <c r="Q42" s="1566"/>
      <c r="R42" s="1567">
        <v>66.885416666666657</v>
      </c>
      <c r="S42" s="1579">
        <f>SUM($D$42*R42)</f>
        <v>1672.1354166666665</v>
      </c>
      <c r="T42" s="1575" t="s">
        <v>3252</v>
      </c>
      <c r="U42" s="1575" t="s">
        <v>3337</v>
      </c>
      <c r="V42" s="1576">
        <v>14</v>
      </c>
      <c r="W42" s="1566"/>
      <c r="X42" s="1567">
        <v>67.95</v>
      </c>
      <c r="Y42" s="1579">
        <f>SUM($D$42*X42)</f>
        <v>1698.75</v>
      </c>
      <c r="Z42" s="1607" t="s">
        <v>3252</v>
      </c>
      <c r="AA42" s="1606" t="s">
        <v>3338</v>
      </c>
      <c r="AB42" s="1578" t="s">
        <v>3258</v>
      </c>
      <c r="AC42" s="1566"/>
    </row>
    <row r="43" spans="2:29" ht="14.1" customHeight="1" thickBot="1">
      <c r="B43" s="1602">
        <v>23</v>
      </c>
      <c r="C43" s="1602" t="s">
        <v>3339</v>
      </c>
      <c r="D43" s="1603">
        <v>25</v>
      </c>
      <c r="E43" s="1566"/>
      <c r="F43" s="1567">
        <v>120.66</v>
      </c>
      <c r="G43" s="1579">
        <f>SUM($D$43*F43)</f>
        <v>3016.5</v>
      </c>
      <c r="H43" s="1575" t="s">
        <v>3252</v>
      </c>
      <c r="I43" s="1575"/>
      <c r="J43" s="1576" t="s">
        <v>3253</v>
      </c>
      <c r="K43" s="1566"/>
      <c r="L43" s="1583">
        <v>119.47</v>
      </c>
      <c r="M43" s="1581">
        <f>SUM($D$43*L43)</f>
        <v>2986.75</v>
      </c>
      <c r="N43" s="1575" t="s">
        <v>3252</v>
      </c>
      <c r="O43" s="1575" t="s">
        <v>3340</v>
      </c>
      <c r="P43" s="1576" t="s">
        <v>3255</v>
      </c>
      <c r="Q43" s="1566"/>
      <c r="R43" s="1567">
        <v>121.86458333333333</v>
      </c>
      <c r="S43" s="1579">
        <f>SUM($D$43*R43)</f>
        <v>3046.614583333333</v>
      </c>
      <c r="T43" s="1575" t="s">
        <v>3252</v>
      </c>
      <c r="U43" s="1575" t="s">
        <v>3341</v>
      </c>
      <c r="V43" s="1576">
        <v>14</v>
      </c>
      <c r="W43" s="1566"/>
      <c r="X43" s="1567">
        <v>123.8</v>
      </c>
      <c r="Y43" s="1579">
        <f>SUM($D$43*X43)</f>
        <v>3095</v>
      </c>
      <c r="Z43" s="1607" t="s">
        <v>3252</v>
      </c>
      <c r="AA43" s="1606" t="s">
        <v>3342</v>
      </c>
      <c r="AB43" s="1578" t="s">
        <v>3258</v>
      </c>
      <c r="AC43" s="1566"/>
    </row>
    <row r="44" spans="2:29" s="18" customFormat="1" ht="13.5" thickBot="1">
      <c r="B44" s="1585"/>
      <c r="C44" s="1585"/>
      <c r="D44" s="1586"/>
      <c r="E44" s="1571"/>
      <c r="F44" s="1587" t="s">
        <v>304</v>
      </c>
      <c r="G44" s="1588">
        <f>SUM(G41:G43)</f>
        <v>8001.25</v>
      </c>
      <c r="H44" s="1589"/>
      <c r="I44" s="1589"/>
      <c r="J44" s="1590"/>
      <c r="K44" s="1571"/>
      <c r="L44" s="1587" t="s">
        <v>304</v>
      </c>
      <c r="M44" s="1591">
        <f>SUM(M41:M43)</f>
        <v>7792.75</v>
      </c>
      <c r="N44" s="1589"/>
      <c r="O44" s="1589"/>
      <c r="P44" s="1590"/>
      <c r="Q44" s="1571"/>
      <c r="R44" s="1587" t="s">
        <v>304</v>
      </c>
      <c r="S44" s="1588">
        <f>SUM(S41:S43)</f>
        <v>7949.479166666667</v>
      </c>
      <c r="T44" s="1589"/>
      <c r="U44" s="1589"/>
      <c r="V44" s="1590"/>
      <c r="W44" s="1571"/>
      <c r="X44" s="1587" t="s">
        <v>304</v>
      </c>
      <c r="Y44" s="1588">
        <f>SUM(Y41:Y43)</f>
        <v>8075.75</v>
      </c>
      <c r="Z44" s="1589"/>
      <c r="AA44" s="1589"/>
      <c r="AB44" s="1590"/>
      <c r="AC44" s="1571"/>
    </row>
    <row r="45" spans="2:29" s="20" customFormat="1">
      <c r="B45" s="46"/>
      <c r="C45" s="46"/>
      <c r="D45" s="47"/>
      <c r="E45" s="1566"/>
      <c r="F45" s="1592"/>
      <c r="G45" s="1593"/>
      <c r="H45" s="1594"/>
      <c r="I45" s="1594"/>
      <c r="J45" s="1595"/>
      <c r="K45" s="1566"/>
      <c r="L45" s="1592"/>
      <c r="M45" s="1593"/>
      <c r="N45" s="1594"/>
      <c r="O45" s="1594"/>
      <c r="P45" s="1595"/>
      <c r="Q45" s="1566"/>
      <c r="R45" s="1592"/>
      <c r="S45" s="1593"/>
      <c r="T45" s="1594"/>
      <c r="U45" s="1594"/>
      <c r="V45" s="1595"/>
      <c r="W45" s="1566"/>
      <c r="X45" s="1592"/>
      <c r="Y45" s="1593"/>
      <c r="Z45" s="1594"/>
      <c r="AA45" s="1594"/>
      <c r="AB45" s="1595"/>
      <c r="AC45" s="1566"/>
    </row>
    <row r="46" spans="2:29" s="51" customFormat="1" ht="36">
      <c r="B46" s="3546" t="s">
        <v>3343</v>
      </c>
      <c r="C46" s="3546"/>
      <c r="D46" s="1596" t="s">
        <v>3246</v>
      </c>
      <c r="E46" s="1597"/>
      <c r="F46" s="1598" t="s">
        <v>3247</v>
      </c>
      <c r="G46" s="1599" t="s">
        <v>1760</v>
      </c>
      <c r="H46" s="1600" t="s">
        <v>3248</v>
      </c>
      <c r="I46" s="1600" t="s">
        <v>3249</v>
      </c>
      <c r="J46" s="1596" t="s">
        <v>3250</v>
      </c>
      <c r="K46" s="1558"/>
      <c r="L46" s="1598" t="s">
        <v>3247</v>
      </c>
      <c r="M46" s="1599" t="s">
        <v>1760</v>
      </c>
      <c r="N46" s="1600" t="s">
        <v>3248</v>
      </c>
      <c r="O46" s="1600" t="s">
        <v>3249</v>
      </c>
      <c r="P46" s="1596" t="s">
        <v>3250</v>
      </c>
      <c r="Q46" s="1558"/>
      <c r="R46" s="1598" t="s">
        <v>3247</v>
      </c>
      <c r="S46" s="1599" t="s">
        <v>1760</v>
      </c>
      <c r="T46" s="1600" t="s">
        <v>3248</v>
      </c>
      <c r="U46" s="1600" t="s">
        <v>3249</v>
      </c>
      <c r="V46" s="1596" t="s">
        <v>3250</v>
      </c>
      <c r="W46" s="1558"/>
      <c r="X46" s="1598" t="s">
        <v>3247</v>
      </c>
      <c r="Y46" s="1599" t="s">
        <v>1760</v>
      </c>
      <c r="Z46" s="1600" t="s">
        <v>3248</v>
      </c>
      <c r="AA46" s="1600" t="s">
        <v>3249</v>
      </c>
      <c r="AB46" s="1596" t="s">
        <v>3250</v>
      </c>
      <c r="AC46" s="1558"/>
    </row>
    <row r="47" spans="2:29">
      <c r="B47" s="1602">
        <v>24</v>
      </c>
      <c r="C47" s="1602" t="s">
        <v>3344</v>
      </c>
      <c r="D47" s="1603">
        <v>200</v>
      </c>
      <c r="E47" s="1566"/>
      <c r="F47" s="1567">
        <v>6.62</v>
      </c>
      <c r="G47" s="1568">
        <f>SUM($D$47*F47)</f>
        <v>1324</v>
      </c>
      <c r="H47" s="1575" t="s">
        <v>3252</v>
      </c>
      <c r="I47" s="1575"/>
      <c r="J47" s="1576" t="s">
        <v>3255</v>
      </c>
      <c r="K47" s="1566"/>
      <c r="L47" s="1583">
        <v>6.54</v>
      </c>
      <c r="M47" s="1573">
        <f>SUM($D$47*L47)</f>
        <v>1308</v>
      </c>
      <c r="N47" s="1575" t="s">
        <v>3252</v>
      </c>
      <c r="O47" s="1575" t="s">
        <v>3345</v>
      </c>
      <c r="P47" s="1576" t="s">
        <v>3255</v>
      </c>
      <c r="Q47" s="1566"/>
      <c r="R47" s="1609">
        <v>6.697916666666667</v>
      </c>
      <c r="S47" s="1568">
        <f>SUM($D$47*R47)</f>
        <v>1339.5833333333335</v>
      </c>
      <c r="T47" s="1575" t="s">
        <v>3252</v>
      </c>
      <c r="U47" s="1575" t="s">
        <v>3346</v>
      </c>
      <c r="V47" s="1576">
        <v>14</v>
      </c>
      <c r="W47" s="1566"/>
      <c r="X47" s="1567">
        <v>6.8</v>
      </c>
      <c r="Y47" s="1568">
        <f>SUM($D$47*X47)</f>
        <v>1360</v>
      </c>
      <c r="Z47" s="1607" t="s">
        <v>3252</v>
      </c>
      <c r="AA47" s="1606" t="s">
        <v>3347</v>
      </c>
      <c r="AB47" s="1578" t="s">
        <v>3258</v>
      </c>
      <c r="AC47" s="1566"/>
    </row>
    <row r="48" spans="2:29">
      <c r="B48" s="1602">
        <v>25</v>
      </c>
      <c r="C48" s="337" t="s">
        <v>3348</v>
      </c>
      <c r="D48" s="1603">
        <v>200</v>
      </c>
      <c r="E48" s="1566"/>
      <c r="F48" s="1567">
        <v>7.52</v>
      </c>
      <c r="G48" s="1579">
        <f>SUM($D$48*F48)</f>
        <v>1504</v>
      </c>
      <c r="H48" s="1575" t="s">
        <v>3252</v>
      </c>
      <c r="I48" s="1575"/>
      <c r="J48" s="1576" t="s">
        <v>3255</v>
      </c>
      <c r="K48" s="1566"/>
      <c r="L48" s="1583">
        <v>7.43</v>
      </c>
      <c r="M48" s="1581">
        <f>SUM($D$48*L48)</f>
        <v>1486</v>
      </c>
      <c r="N48" s="1575" t="s">
        <v>3252</v>
      </c>
      <c r="O48" s="1575" t="s">
        <v>3349</v>
      </c>
      <c r="P48" s="1576" t="s">
        <v>3255</v>
      </c>
      <c r="Q48" s="1566"/>
      <c r="R48" s="1609">
        <v>7.604166666666667</v>
      </c>
      <c r="S48" s="1579">
        <f>SUM($D$48*R48)</f>
        <v>1520.8333333333335</v>
      </c>
      <c r="T48" s="1575" t="s">
        <v>3252</v>
      </c>
      <c r="U48" s="1575" t="s">
        <v>3350</v>
      </c>
      <c r="V48" s="1576">
        <v>14</v>
      </c>
      <c r="W48" s="1566"/>
      <c r="X48" s="1567">
        <v>0</v>
      </c>
      <c r="Y48" s="1579">
        <f>SUM($D$48*X48)</f>
        <v>0</v>
      </c>
      <c r="Z48" s="1607" t="s">
        <v>798</v>
      </c>
      <c r="AA48" s="1606"/>
      <c r="AB48" s="1578"/>
      <c r="AC48" s="1566"/>
    </row>
    <row r="49" spans="2:29">
      <c r="B49" s="1602">
        <v>26</v>
      </c>
      <c r="C49" s="1602" t="s">
        <v>3351</v>
      </c>
      <c r="D49" s="1603">
        <v>100</v>
      </c>
      <c r="E49" s="1566"/>
      <c r="F49" s="1567">
        <v>10.210000000000001</v>
      </c>
      <c r="G49" s="1579">
        <f>SUM($D$49*F49)</f>
        <v>1021.0000000000001</v>
      </c>
      <c r="H49" s="1575" t="s">
        <v>3252</v>
      </c>
      <c r="I49" s="1575"/>
      <c r="J49" s="1576" t="s">
        <v>3255</v>
      </c>
      <c r="K49" s="1566"/>
      <c r="L49" s="1583">
        <v>10.09</v>
      </c>
      <c r="M49" s="1581">
        <f>SUM($D$49*L49)</f>
        <v>1009</v>
      </c>
      <c r="N49" s="1575" t="s">
        <v>3252</v>
      </c>
      <c r="O49" s="1575" t="s">
        <v>3352</v>
      </c>
      <c r="P49" s="1576" t="s">
        <v>3255</v>
      </c>
      <c r="Q49" s="1566"/>
      <c r="R49" s="1609">
        <v>10.3125</v>
      </c>
      <c r="S49" s="1579">
        <f>SUM($D$49*R49)</f>
        <v>1031.25</v>
      </c>
      <c r="T49" s="1575" t="s">
        <v>3252</v>
      </c>
      <c r="U49" s="1575" t="s">
        <v>3353</v>
      </c>
      <c r="V49" s="1576">
        <v>14</v>
      </c>
      <c r="W49" s="1566"/>
      <c r="X49" s="1567">
        <v>10.48</v>
      </c>
      <c r="Y49" s="1579">
        <f>SUM($D$49*X49)</f>
        <v>1048</v>
      </c>
      <c r="Z49" s="1607" t="s">
        <v>3252</v>
      </c>
      <c r="AA49" s="1606" t="s">
        <v>3354</v>
      </c>
      <c r="AB49" s="1578" t="s">
        <v>3258</v>
      </c>
      <c r="AC49" s="1566"/>
    </row>
    <row r="50" spans="2:29" ht="13.5" thickBot="1">
      <c r="B50" s="1602">
        <v>27</v>
      </c>
      <c r="C50" s="337" t="s">
        <v>3355</v>
      </c>
      <c r="D50" s="1603">
        <v>100</v>
      </c>
      <c r="E50" s="1566"/>
      <c r="F50" s="1567">
        <v>9.91</v>
      </c>
      <c r="G50" s="1579">
        <f>SUM($D$50*F50)</f>
        <v>991</v>
      </c>
      <c r="H50" s="1575" t="s">
        <v>3252</v>
      </c>
      <c r="I50" s="1575"/>
      <c r="J50" s="1576" t="s">
        <v>3255</v>
      </c>
      <c r="K50" s="1566"/>
      <c r="L50" s="1583">
        <v>9.8000000000000007</v>
      </c>
      <c r="M50" s="1581">
        <f>SUM($D$50*L50)</f>
        <v>980.00000000000011</v>
      </c>
      <c r="N50" s="1575" t="s">
        <v>3252</v>
      </c>
      <c r="O50" s="1575" t="s">
        <v>3356</v>
      </c>
      <c r="P50" s="1576" t="s">
        <v>3255</v>
      </c>
      <c r="Q50" s="1566"/>
      <c r="R50" s="1609">
        <v>10.020833333333332</v>
      </c>
      <c r="S50" s="1579">
        <f>SUM($D$50*R50)</f>
        <v>1002.0833333333333</v>
      </c>
      <c r="T50" s="1575" t="s">
        <v>3252</v>
      </c>
      <c r="U50" s="1575" t="s">
        <v>3357</v>
      </c>
      <c r="V50" s="1576">
        <v>14</v>
      </c>
      <c r="W50" s="1566"/>
      <c r="X50" s="1567">
        <v>0</v>
      </c>
      <c r="Y50" s="1579">
        <f>SUM($D$50*X50)</f>
        <v>0</v>
      </c>
      <c r="Z50" s="1607" t="s">
        <v>798</v>
      </c>
      <c r="AA50" s="1606"/>
      <c r="AB50" s="1578"/>
      <c r="AC50" s="1566"/>
    </row>
    <row r="51" spans="2:29" s="18" customFormat="1" ht="13.5" thickBot="1">
      <c r="B51" s="1585"/>
      <c r="C51" s="1585"/>
      <c r="D51" s="1586"/>
      <c r="E51" s="1571"/>
      <c r="F51" s="1587" t="s">
        <v>304</v>
      </c>
      <c r="G51" s="1588">
        <f>SUM(G47:G50)</f>
        <v>4840</v>
      </c>
      <c r="H51" s="1589"/>
      <c r="I51" s="1589"/>
      <c r="J51" s="1590"/>
      <c r="K51" s="1571"/>
      <c r="L51" s="1587" t="s">
        <v>304</v>
      </c>
      <c r="M51" s="1591">
        <f>SUM(M47:M50)</f>
        <v>4783</v>
      </c>
      <c r="N51" s="1589"/>
      <c r="O51" s="1589"/>
      <c r="P51" s="1590"/>
      <c r="Q51" s="1571"/>
      <c r="R51" s="1587" t="s">
        <v>304</v>
      </c>
      <c r="S51" s="1588">
        <f>SUM(S47:S50)</f>
        <v>4893.75</v>
      </c>
      <c r="T51" s="1589"/>
      <c r="U51" s="1589"/>
      <c r="V51" s="1590"/>
      <c r="W51" s="1571"/>
      <c r="X51" s="1587" t="s">
        <v>304</v>
      </c>
      <c r="Y51" s="1588">
        <f>SUM(Y47:Y50)</f>
        <v>2408</v>
      </c>
      <c r="Z51" s="1589"/>
      <c r="AA51" s="1589"/>
      <c r="AB51" s="1590"/>
      <c r="AC51" s="1571"/>
    </row>
    <row r="52" spans="2:29" s="20" customFormat="1">
      <c r="B52" s="46"/>
      <c r="C52" s="46"/>
      <c r="D52" s="47"/>
      <c r="E52" s="1566"/>
      <c r="F52" s="1592"/>
      <c r="G52" s="1593"/>
      <c r="H52" s="1594"/>
      <c r="I52" s="1594"/>
      <c r="J52" s="1595"/>
      <c r="K52" s="1566"/>
      <c r="L52" s="1592"/>
      <c r="M52" s="1593"/>
      <c r="N52" s="1594"/>
      <c r="O52" s="1594"/>
      <c r="P52" s="1595"/>
      <c r="Q52" s="1566"/>
      <c r="R52" s="1592">
        <f>SUM(R47:R50)</f>
        <v>34.635416666666671</v>
      </c>
      <c r="S52" s="1593"/>
      <c r="T52" s="1594"/>
      <c r="U52" s="1594"/>
      <c r="V52" s="1595"/>
      <c r="W52" s="1566"/>
      <c r="X52" s="1592"/>
      <c r="Y52" s="1593"/>
      <c r="Z52" s="1594"/>
      <c r="AA52" s="1594"/>
      <c r="AB52" s="1595"/>
      <c r="AC52" s="1566"/>
    </row>
    <row r="53" spans="2:29" s="51" customFormat="1" ht="36.75" thickBot="1">
      <c r="B53" s="3546" t="s">
        <v>3358</v>
      </c>
      <c r="C53" s="3546"/>
      <c r="D53" s="1596" t="s">
        <v>3246</v>
      </c>
      <c r="E53" s="1597"/>
      <c r="F53" s="1598" t="s">
        <v>3247</v>
      </c>
      <c r="G53" s="1599" t="s">
        <v>1760</v>
      </c>
      <c r="H53" s="1600" t="s">
        <v>3248</v>
      </c>
      <c r="I53" s="1600" t="s">
        <v>3249</v>
      </c>
      <c r="J53" s="1596" t="s">
        <v>3250</v>
      </c>
      <c r="K53" s="1558"/>
      <c r="L53" s="1598" t="s">
        <v>3247</v>
      </c>
      <c r="M53" s="1599" t="s">
        <v>1760</v>
      </c>
      <c r="N53" s="1600" t="s">
        <v>3248</v>
      </c>
      <c r="O53" s="1600" t="s">
        <v>3249</v>
      </c>
      <c r="P53" s="1596" t="s">
        <v>3250</v>
      </c>
      <c r="Q53" s="1558"/>
      <c r="R53" s="1598" t="s">
        <v>3247</v>
      </c>
      <c r="S53" s="1599" t="s">
        <v>1760</v>
      </c>
      <c r="T53" s="1600" t="s">
        <v>3248</v>
      </c>
      <c r="U53" s="1600" t="s">
        <v>3249</v>
      </c>
      <c r="V53" s="1596" t="s">
        <v>3250</v>
      </c>
      <c r="W53" s="1558"/>
      <c r="X53" s="1598" t="s">
        <v>3247</v>
      </c>
      <c r="Y53" s="1599" t="s">
        <v>1760</v>
      </c>
      <c r="Z53" s="1600" t="s">
        <v>3248</v>
      </c>
      <c r="AA53" s="1600" t="s">
        <v>3249</v>
      </c>
      <c r="AB53" s="1596" t="s">
        <v>3250</v>
      </c>
      <c r="AC53" s="1558"/>
    </row>
    <row r="54" spans="2:29" ht="16.5" customHeight="1" thickBot="1">
      <c r="B54" s="1602">
        <v>28</v>
      </c>
      <c r="C54" s="337" t="s">
        <v>3359</v>
      </c>
      <c r="D54" s="1603">
        <v>25</v>
      </c>
      <c r="E54" s="1566"/>
      <c r="F54" s="1567">
        <v>7.04</v>
      </c>
      <c r="G54" s="1588">
        <f>SUM($D$54*F54)</f>
        <v>176</v>
      </c>
      <c r="H54" s="1575" t="s">
        <v>3252</v>
      </c>
      <c r="I54" s="1575"/>
      <c r="J54" s="1576" t="s">
        <v>3253</v>
      </c>
      <c r="K54" s="1566"/>
      <c r="L54" s="1583">
        <v>6.94</v>
      </c>
      <c r="M54" s="1591">
        <f>SUM($D$54*L54)</f>
        <v>173.5</v>
      </c>
      <c r="N54" s="1575" t="s">
        <v>3252</v>
      </c>
      <c r="O54" s="1575" t="s">
        <v>3360</v>
      </c>
      <c r="P54" s="1576" t="s">
        <v>3255</v>
      </c>
      <c r="Q54" s="1566"/>
      <c r="R54" s="1567">
        <v>7.11</v>
      </c>
      <c r="S54" s="1588">
        <f>SUM($D$54*R54)</f>
        <v>177.75</v>
      </c>
      <c r="T54" s="1575" t="s">
        <v>3252</v>
      </c>
      <c r="U54" s="1575" t="s">
        <v>3361</v>
      </c>
      <c r="V54" s="1576">
        <v>14</v>
      </c>
      <c r="W54" s="1566"/>
      <c r="X54" s="1567">
        <v>7.23</v>
      </c>
      <c r="Y54" s="1588">
        <f>SUM($D$54*X54)</f>
        <v>180.75</v>
      </c>
      <c r="Z54" s="1569" t="s">
        <v>3252</v>
      </c>
      <c r="AA54" s="1606" t="s">
        <v>3362</v>
      </c>
      <c r="AB54" s="1578" t="s">
        <v>3258</v>
      </c>
      <c r="AC54" s="1566"/>
    </row>
    <row r="55" spans="2:29" s="20" customFormat="1">
      <c r="B55" s="46"/>
      <c r="C55" s="46"/>
      <c r="D55" s="47"/>
      <c r="E55" s="1566"/>
      <c r="F55" s="1592"/>
      <c r="G55" s="1593"/>
      <c r="H55" s="1594"/>
      <c r="I55" s="1594"/>
      <c r="J55" s="1595"/>
      <c r="K55" s="1566"/>
      <c r="L55" s="1592"/>
      <c r="M55" s="1593"/>
      <c r="N55" s="1594"/>
      <c r="O55" s="1594"/>
      <c r="P55" s="1595"/>
      <c r="Q55" s="1566"/>
      <c r="R55" s="1592"/>
      <c r="S55" s="1593"/>
      <c r="T55" s="1594"/>
      <c r="U55" s="1594"/>
      <c r="V55" s="1595"/>
      <c r="W55" s="1566"/>
      <c r="X55" s="1592"/>
      <c r="Y55" s="1593"/>
      <c r="Z55" s="1594"/>
      <c r="AA55" s="1594"/>
      <c r="AB55" s="1595"/>
      <c r="AC55" s="1566"/>
    </row>
    <row r="56" spans="2:29" s="51" customFormat="1" ht="36.75" thickBot="1">
      <c r="B56" s="3546" t="s">
        <v>3363</v>
      </c>
      <c r="C56" s="3546"/>
      <c r="D56" s="1596" t="s">
        <v>3246</v>
      </c>
      <c r="E56" s="1597"/>
      <c r="F56" s="1598" t="s">
        <v>3247</v>
      </c>
      <c r="G56" s="1599" t="s">
        <v>1760</v>
      </c>
      <c r="H56" s="1600" t="s">
        <v>3248</v>
      </c>
      <c r="I56" s="1600" t="s">
        <v>3249</v>
      </c>
      <c r="J56" s="1596" t="s">
        <v>3250</v>
      </c>
      <c r="K56" s="1558"/>
      <c r="L56" s="1598" t="s">
        <v>3247</v>
      </c>
      <c r="M56" s="1599" t="s">
        <v>1760</v>
      </c>
      <c r="N56" s="1600" t="s">
        <v>3248</v>
      </c>
      <c r="O56" s="1600" t="s">
        <v>3249</v>
      </c>
      <c r="P56" s="1596" t="s">
        <v>3250</v>
      </c>
      <c r="Q56" s="1558"/>
      <c r="R56" s="1598" t="s">
        <v>3247</v>
      </c>
      <c r="S56" s="1599" t="s">
        <v>1760</v>
      </c>
      <c r="T56" s="1600" t="s">
        <v>3248</v>
      </c>
      <c r="U56" s="1600" t="s">
        <v>3249</v>
      </c>
      <c r="V56" s="1596" t="s">
        <v>3250</v>
      </c>
      <c r="W56" s="1558"/>
      <c r="X56" s="1598" t="s">
        <v>3247</v>
      </c>
      <c r="Y56" s="1599" t="s">
        <v>1760</v>
      </c>
      <c r="Z56" s="1600" t="s">
        <v>3248</v>
      </c>
      <c r="AA56" s="1600" t="s">
        <v>3249</v>
      </c>
      <c r="AB56" s="1596" t="s">
        <v>3250</v>
      </c>
      <c r="AC56" s="1558"/>
    </row>
    <row r="57" spans="2:29" ht="24.75" thickBot="1">
      <c r="B57" s="1602">
        <v>30</v>
      </c>
      <c r="C57" s="1602" t="s">
        <v>3364</v>
      </c>
      <c r="D57" s="1603">
        <v>75</v>
      </c>
      <c r="E57" s="1566"/>
      <c r="F57" s="1583">
        <v>38.51</v>
      </c>
      <c r="G57" s="1591">
        <f>SUM($D$57*F57)</f>
        <v>2888.25</v>
      </c>
      <c r="H57" s="1575" t="s">
        <v>3252</v>
      </c>
      <c r="I57" s="1575"/>
      <c r="J57" s="1576" t="s">
        <v>3255</v>
      </c>
      <c r="K57" s="1566"/>
      <c r="L57" s="1567">
        <v>45.63</v>
      </c>
      <c r="M57" s="1588">
        <f>SUM($D$57*L57)</f>
        <v>3422.25</v>
      </c>
      <c r="N57" s="1575" t="s">
        <v>3252</v>
      </c>
      <c r="O57" s="1575" t="s">
        <v>3365</v>
      </c>
      <c r="P57" s="1576" t="s">
        <v>3255</v>
      </c>
      <c r="Q57" s="1566"/>
      <c r="R57" s="1567">
        <v>43.3</v>
      </c>
      <c r="S57" s="1588">
        <f>SUM($D$57*R57)</f>
        <v>3247.5</v>
      </c>
      <c r="T57" s="1575" t="s">
        <v>3252</v>
      </c>
      <c r="U57" s="1575" t="s">
        <v>3366</v>
      </c>
      <c r="V57" s="1576">
        <v>14</v>
      </c>
      <c r="W57" s="1566"/>
      <c r="X57" s="1567">
        <v>43.99</v>
      </c>
      <c r="Y57" s="1588">
        <f>SUM($D$57*X57)</f>
        <v>3299.25</v>
      </c>
      <c r="Z57" s="1569" t="s">
        <v>3252</v>
      </c>
      <c r="AA57" s="1577" t="s">
        <v>3367</v>
      </c>
      <c r="AB57" s="1578" t="s">
        <v>3258</v>
      </c>
      <c r="AC57" s="1566"/>
    </row>
    <row r="58" spans="2:29" s="20" customFormat="1">
      <c r="B58" s="46"/>
      <c r="C58" s="46"/>
      <c r="D58" s="47"/>
      <c r="E58" s="1566"/>
      <c r="F58" s="1592"/>
      <c r="G58" s="1593"/>
      <c r="H58" s="1594"/>
      <c r="I58" s="1594"/>
      <c r="J58" s="1595"/>
      <c r="K58" s="1566"/>
      <c r="L58" s="1592"/>
      <c r="M58" s="1593"/>
      <c r="N58" s="1594"/>
      <c r="O58" s="1594"/>
      <c r="P58" s="1595"/>
      <c r="Q58" s="1566"/>
      <c r="R58" s="1592"/>
      <c r="S58" s="1593"/>
      <c r="T58" s="1594"/>
      <c r="U58" s="1594"/>
      <c r="V58" s="1595"/>
      <c r="W58" s="1566"/>
      <c r="X58" s="1592"/>
      <c r="Y58" s="1593"/>
      <c r="Z58" s="1594"/>
      <c r="AA58" s="1594"/>
      <c r="AB58" s="1595"/>
      <c r="AC58" s="1566"/>
    </row>
    <row r="59" spans="2:29" s="51" customFormat="1" ht="36">
      <c r="B59" s="3546" t="s">
        <v>3368</v>
      </c>
      <c r="C59" s="3546"/>
      <c r="D59" s="1596" t="s">
        <v>3246</v>
      </c>
      <c r="E59" s="1597"/>
      <c r="F59" s="1598" t="s">
        <v>3247</v>
      </c>
      <c r="G59" s="1599" t="s">
        <v>1760</v>
      </c>
      <c r="H59" s="1600" t="s">
        <v>3248</v>
      </c>
      <c r="I59" s="1600" t="s">
        <v>3249</v>
      </c>
      <c r="J59" s="1596" t="s">
        <v>3250</v>
      </c>
      <c r="K59" s="1558"/>
      <c r="L59" s="1598" t="s">
        <v>3247</v>
      </c>
      <c r="M59" s="1599" t="s">
        <v>1760</v>
      </c>
      <c r="N59" s="1600" t="s">
        <v>3248</v>
      </c>
      <c r="O59" s="1600" t="s">
        <v>3249</v>
      </c>
      <c r="P59" s="1596" t="s">
        <v>3250</v>
      </c>
      <c r="Q59" s="1558"/>
      <c r="R59" s="1598" t="s">
        <v>3247</v>
      </c>
      <c r="S59" s="1599" t="s">
        <v>1760</v>
      </c>
      <c r="T59" s="1600" t="s">
        <v>3248</v>
      </c>
      <c r="U59" s="1600" t="s">
        <v>3249</v>
      </c>
      <c r="V59" s="1596" t="s">
        <v>3250</v>
      </c>
      <c r="W59" s="1558"/>
      <c r="X59" s="1598" t="s">
        <v>3247</v>
      </c>
      <c r="Y59" s="1599" t="s">
        <v>1760</v>
      </c>
      <c r="Z59" s="1600" t="s">
        <v>3248</v>
      </c>
      <c r="AA59" s="1600" t="s">
        <v>3249</v>
      </c>
      <c r="AB59" s="1596" t="s">
        <v>3250</v>
      </c>
      <c r="AC59" s="1558"/>
    </row>
    <row r="60" spans="2:29">
      <c r="B60" s="1602">
        <v>31</v>
      </c>
      <c r="C60" s="1602" t="s">
        <v>3369</v>
      </c>
      <c r="D60" s="1603">
        <v>23</v>
      </c>
      <c r="E60" s="1566"/>
      <c r="F60" s="1567">
        <v>0</v>
      </c>
      <c r="G60" s="1579">
        <f>SUM($D$60*F60)</f>
        <v>0</v>
      </c>
      <c r="H60" s="1575" t="s">
        <v>798</v>
      </c>
      <c r="I60" s="1575"/>
      <c r="J60" s="1576"/>
      <c r="K60" s="1566"/>
      <c r="L60" s="1567">
        <v>2.09</v>
      </c>
      <c r="M60" s="1568">
        <f>SUM($D$60*L60)</f>
        <v>48.069999999999993</v>
      </c>
      <c r="N60" s="1575" t="s">
        <v>3370</v>
      </c>
      <c r="O60" s="1575"/>
      <c r="P60" s="1576" t="s">
        <v>3255</v>
      </c>
      <c r="Q60" s="1566"/>
      <c r="R60" s="1583">
        <v>1.9617708333333335</v>
      </c>
      <c r="S60" s="1573">
        <f>SUM($D$60*R60)</f>
        <v>45.120729166666671</v>
      </c>
      <c r="T60" s="1575" t="s">
        <v>3371</v>
      </c>
      <c r="U60" s="1575" t="s">
        <v>3372</v>
      </c>
      <c r="V60" s="1576">
        <v>14</v>
      </c>
      <c r="W60" s="1566"/>
      <c r="X60" s="1567">
        <v>0</v>
      </c>
      <c r="Y60" s="1568">
        <f>SUM($D$60*X60)</f>
        <v>0</v>
      </c>
      <c r="Z60" s="1607" t="s">
        <v>798</v>
      </c>
      <c r="AA60" s="1575"/>
      <c r="AB60" s="1576"/>
      <c r="AC60" s="1566"/>
    </row>
    <row r="61" spans="2:29">
      <c r="B61" s="1602">
        <v>32</v>
      </c>
      <c r="C61" s="1602" t="s">
        <v>3373</v>
      </c>
      <c r="D61" s="1603">
        <v>25</v>
      </c>
      <c r="E61" s="1566"/>
      <c r="F61" s="1567">
        <v>0</v>
      </c>
      <c r="G61" s="1579">
        <f>SUM($D$61*F61)</f>
        <v>0</v>
      </c>
      <c r="H61" s="1575" t="s">
        <v>798</v>
      </c>
      <c r="I61" s="1575"/>
      <c r="J61" s="1576"/>
      <c r="K61" s="1566"/>
      <c r="L61" s="1567">
        <v>2.73</v>
      </c>
      <c r="M61" s="1579">
        <f>SUM($D$61*L61)</f>
        <v>68.25</v>
      </c>
      <c r="N61" s="1575" t="s">
        <v>3370</v>
      </c>
      <c r="O61" s="1575"/>
      <c r="P61" s="1576" t="s">
        <v>3255</v>
      </c>
      <c r="Q61" s="1566"/>
      <c r="R61" s="1583">
        <v>2.5655208333333333</v>
      </c>
      <c r="S61" s="1581">
        <f>SUM($D$61*R61)</f>
        <v>64.138020833333329</v>
      </c>
      <c r="T61" s="1575" t="s">
        <v>3371</v>
      </c>
      <c r="U61" s="1575" t="s">
        <v>3374</v>
      </c>
      <c r="V61" s="1576">
        <v>14</v>
      </c>
      <c r="W61" s="1566"/>
      <c r="X61" s="1567">
        <v>0</v>
      </c>
      <c r="Y61" s="1579">
        <f>SUM($D$61*X61)</f>
        <v>0</v>
      </c>
      <c r="Z61" s="1607" t="s">
        <v>798</v>
      </c>
      <c r="AA61" s="1575"/>
      <c r="AB61" s="1576"/>
      <c r="AC61" s="1566"/>
    </row>
    <row r="62" spans="2:29">
      <c r="B62" s="1602">
        <v>33</v>
      </c>
      <c r="C62" s="1602" t="s">
        <v>3375</v>
      </c>
      <c r="D62" s="1603">
        <v>25</v>
      </c>
      <c r="E62" s="1566"/>
      <c r="F62" s="1567">
        <v>0</v>
      </c>
      <c r="G62" s="1579">
        <f>SUM($D$62*F62)</f>
        <v>0</v>
      </c>
      <c r="H62" s="1575" t="s">
        <v>798</v>
      </c>
      <c r="I62" s="1575"/>
      <c r="J62" s="1576"/>
      <c r="K62" s="1566"/>
      <c r="L62" s="1567">
        <v>4.9800000000000004</v>
      </c>
      <c r="M62" s="1579">
        <f>SUM($D$62*L62)</f>
        <v>124.50000000000001</v>
      </c>
      <c r="N62" s="1575" t="s">
        <v>3370</v>
      </c>
      <c r="O62" s="1575"/>
      <c r="P62" s="1576" t="s">
        <v>3255</v>
      </c>
      <c r="Q62" s="1566"/>
      <c r="R62" s="1583">
        <v>3.7354166666666666</v>
      </c>
      <c r="S62" s="1581">
        <f>SUM($D$62*R62)</f>
        <v>93.385416666666671</v>
      </c>
      <c r="T62" s="1575" t="s">
        <v>3371</v>
      </c>
      <c r="U62" s="1575" t="s">
        <v>3376</v>
      </c>
      <c r="V62" s="1576">
        <v>14</v>
      </c>
      <c r="W62" s="1566"/>
      <c r="X62" s="1567">
        <v>0</v>
      </c>
      <c r="Y62" s="1579">
        <f>SUM($D$62*X62)</f>
        <v>0</v>
      </c>
      <c r="Z62" s="1607" t="s">
        <v>798</v>
      </c>
      <c r="AA62" s="1575"/>
      <c r="AB62" s="1576"/>
      <c r="AC62" s="1566"/>
    </row>
    <row r="63" spans="2:29">
      <c r="B63" s="1602">
        <v>34</v>
      </c>
      <c r="C63" s="1602" t="s">
        <v>3377</v>
      </c>
      <c r="D63" s="1603">
        <v>25</v>
      </c>
      <c r="E63" s="1566"/>
      <c r="F63" s="1567">
        <v>0</v>
      </c>
      <c r="G63" s="1579">
        <f>SUM($D$63*F63)</f>
        <v>0</v>
      </c>
      <c r="H63" s="1575" t="s">
        <v>798</v>
      </c>
      <c r="I63" s="1575"/>
      <c r="J63" s="1576"/>
      <c r="K63" s="1566"/>
      <c r="L63" s="1567">
        <v>1.56</v>
      </c>
      <c r="M63" s="1579">
        <f>SUM($D$63*L63)</f>
        <v>39</v>
      </c>
      <c r="N63" s="1575" t="s">
        <v>3370</v>
      </c>
      <c r="O63" s="1575"/>
      <c r="P63" s="1576" t="s">
        <v>3255</v>
      </c>
      <c r="Q63" s="1566"/>
      <c r="R63" s="1583">
        <v>1.4892708333333333</v>
      </c>
      <c r="S63" s="1581">
        <f>SUM($D$63*R63)</f>
        <v>37.231770833333336</v>
      </c>
      <c r="T63" s="1575" t="s">
        <v>3371</v>
      </c>
      <c r="U63" s="1575" t="s">
        <v>3378</v>
      </c>
      <c r="V63" s="1576">
        <v>14</v>
      </c>
      <c r="W63" s="1566"/>
      <c r="X63" s="1567">
        <v>0</v>
      </c>
      <c r="Y63" s="1579">
        <f>SUM($D$63*X63)</f>
        <v>0</v>
      </c>
      <c r="Z63" s="1607" t="s">
        <v>798</v>
      </c>
      <c r="AA63" s="1575"/>
      <c r="AB63" s="1576"/>
      <c r="AC63" s="1566"/>
    </row>
    <row r="64" spans="2:29">
      <c r="B64" s="1602">
        <v>35</v>
      </c>
      <c r="C64" s="1602" t="s">
        <v>3379</v>
      </c>
      <c r="D64" s="1603">
        <v>50</v>
      </c>
      <c r="E64" s="1566"/>
      <c r="F64" s="1567">
        <v>0</v>
      </c>
      <c r="G64" s="1579">
        <f>SUM($D$64*F64)</f>
        <v>0</v>
      </c>
      <c r="H64" s="1575" t="s">
        <v>798</v>
      </c>
      <c r="I64" s="1575"/>
      <c r="J64" s="1576"/>
      <c r="K64" s="1566"/>
      <c r="L64" s="1567">
        <v>1.97</v>
      </c>
      <c r="M64" s="1579">
        <f>SUM($D$64*L64)</f>
        <v>98.5</v>
      </c>
      <c r="N64" s="1575" t="s">
        <v>3370</v>
      </c>
      <c r="O64" s="1575"/>
      <c r="P64" s="1576" t="s">
        <v>3255</v>
      </c>
      <c r="Q64" s="1566"/>
      <c r="R64" s="1583">
        <v>1.8755208333333333</v>
      </c>
      <c r="S64" s="1581">
        <f>SUM($D$64*R64)</f>
        <v>93.776041666666671</v>
      </c>
      <c r="T64" s="1575" t="s">
        <v>3371</v>
      </c>
      <c r="U64" s="1575" t="s">
        <v>3380</v>
      </c>
      <c r="V64" s="1576">
        <v>14</v>
      </c>
      <c r="W64" s="1566"/>
      <c r="X64" s="1567">
        <v>0</v>
      </c>
      <c r="Y64" s="1579">
        <f>SUM($D$64*X64)</f>
        <v>0</v>
      </c>
      <c r="Z64" s="1607" t="s">
        <v>798</v>
      </c>
      <c r="AA64" s="1575"/>
      <c r="AB64" s="1576"/>
      <c r="AC64" s="1566"/>
    </row>
    <row r="65" spans="2:29">
      <c r="B65" s="1602">
        <v>36</v>
      </c>
      <c r="C65" s="1602" t="s">
        <v>3381</v>
      </c>
      <c r="D65" s="1603">
        <v>25</v>
      </c>
      <c r="E65" s="1566"/>
      <c r="F65" s="1567">
        <v>0</v>
      </c>
      <c r="G65" s="1579">
        <f>SUM($D$65*F65)</f>
        <v>0</v>
      </c>
      <c r="H65" s="1575" t="s">
        <v>798</v>
      </c>
      <c r="I65" s="1575"/>
      <c r="J65" s="1576"/>
      <c r="K65" s="1566"/>
      <c r="L65" s="1567">
        <v>2.69</v>
      </c>
      <c r="M65" s="1579">
        <f>SUM($D$65*L65)</f>
        <v>67.25</v>
      </c>
      <c r="N65" s="1575" t="s">
        <v>3370</v>
      </c>
      <c r="O65" s="1575"/>
      <c r="P65" s="1576" t="s">
        <v>3255</v>
      </c>
      <c r="Q65" s="1566"/>
      <c r="R65" s="1583">
        <v>2.5086458333333335</v>
      </c>
      <c r="S65" s="1581">
        <f>SUM($D$65*R65)</f>
        <v>62.716145833333336</v>
      </c>
      <c r="T65" s="1575" t="s">
        <v>3371</v>
      </c>
      <c r="U65" s="1575" t="s">
        <v>3382</v>
      </c>
      <c r="V65" s="1576">
        <v>14</v>
      </c>
      <c r="W65" s="1566"/>
      <c r="X65" s="1567">
        <v>0</v>
      </c>
      <c r="Y65" s="1579">
        <f>SUM($D$65*X65)</f>
        <v>0</v>
      </c>
      <c r="Z65" s="1607" t="s">
        <v>798</v>
      </c>
      <c r="AA65" s="1575"/>
      <c r="AB65" s="1576"/>
      <c r="AC65" s="1566"/>
    </row>
    <row r="66" spans="2:29">
      <c r="B66" s="1602">
        <v>37</v>
      </c>
      <c r="C66" s="1602" t="s">
        <v>3383</v>
      </c>
      <c r="D66" s="1603">
        <v>25</v>
      </c>
      <c r="E66" s="1566"/>
      <c r="F66" s="1567">
        <v>0</v>
      </c>
      <c r="G66" s="1579">
        <f>SUM($D$66*F66)</f>
        <v>0</v>
      </c>
      <c r="H66" s="1575" t="s">
        <v>798</v>
      </c>
      <c r="I66" s="1575"/>
      <c r="J66" s="1576"/>
      <c r="K66" s="1566"/>
      <c r="L66" s="1567">
        <v>3.51</v>
      </c>
      <c r="M66" s="1579">
        <f>SUM($D$66*L66)</f>
        <v>87.75</v>
      </c>
      <c r="N66" s="1575" t="s">
        <v>3370</v>
      </c>
      <c r="O66" s="1575"/>
      <c r="P66" s="1576" t="s">
        <v>3255</v>
      </c>
      <c r="Q66" s="1566"/>
      <c r="R66" s="1583">
        <v>3.2725</v>
      </c>
      <c r="S66" s="1581">
        <f>SUM($D$66*R66)</f>
        <v>81.8125</v>
      </c>
      <c r="T66" s="1575" t="s">
        <v>3371</v>
      </c>
      <c r="U66" s="1575" t="s">
        <v>3384</v>
      </c>
      <c r="V66" s="1576">
        <v>14</v>
      </c>
      <c r="W66" s="1566"/>
      <c r="X66" s="1567">
        <v>0</v>
      </c>
      <c r="Y66" s="1579">
        <f>SUM($D$66*X66)</f>
        <v>0</v>
      </c>
      <c r="Z66" s="1607" t="s">
        <v>798</v>
      </c>
      <c r="AA66" s="1575"/>
      <c r="AB66" s="1576"/>
      <c r="AC66" s="1566"/>
    </row>
    <row r="67" spans="2:29">
      <c r="B67" s="1602">
        <v>38</v>
      </c>
      <c r="C67" s="1602" t="s">
        <v>3385</v>
      </c>
      <c r="D67" s="1603">
        <v>25</v>
      </c>
      <c r="E67" s="1566"/>
      <c r="F67" s="1567">
        <v>0</v>
      </c>
      <c r="G67" s="1579">
        <f>SUM($D$67*F67)</f>
        <v>0</v>
      </c>
      <c r="H67" s="1575" t="s">
        <v>798</v>
      </c>
      <c r="I67" s="1575"/>
      <c r="J67" s="1576"/>
      <c r="K67" s="1566"/>
      <c r="L67" s="1567">
        <v>5.13</v>
      </c>
      <c r="M67" s="1579">
        <f>SUM($D$67*L67)</f>
        <v>128.25</v>
      </c>
      <c r="N67" s="1575" t="s">
        <v>3370</v>
      </c>
      <c r="O67" s="1575"/>
      <c r="P67" s="1576" t="s">
        <v>3255</v>
      </c>
      <c r="Q67" s="1566"/>
      <c r="R67" s="1583">
        <v>4.7796874999999996</v>
      </c>
      <c r="S67" s="1581">
        <f>SUM($D$67*R67)</f>
        <v>119.49218749999999</v>
      </c>
      <c r="T67" s="1575" t="s">
        <v>3371</v>
      </c>
      <c r="U67" s="1575" t="s">
        <v>3386</v>
      </c>
      <c r="V67" s="1576">
        <v>14</v>
      </c>
      <c r="W67" s="1566"/>
      <c r="X67" s="1567">
        <v>0</v>
      </c>
      <c r="Y67" s="1579">
        <f>SUM($D$67*X67)</f>
        <v>0</v>
      </c>
      <c r="Z67" s="1607" t="s">
        <v>798</v>
      </c>
      <c r="AA67" s="1575"/>
      <c r="AB67" s="1576"/>
      <c r="AC67" s="1566"/>
    </row>
    <row r="68" spans="2:29">
      <c r="B68" s="1602">
        <v>39</v>
      </c>
      <c r="C68" s="1602" t="s">
        <v>3387</v>
      </c>
      <c r="D68" s="1603">
        <v>100</v>
      </c>
      <c r="E68" s="1566"/>
      <c r="F68" s="1567">
        <v>0</v>
      </c>
      <c r="G68" s="1579">
        <f>SUM($D$68*F68)</f>
        <v>0</v>
      </c>
      <c r="H68" s="1575" t="s">
        <v>798</v>
      </c>
      <c r="I68" s="1575"/>
      <c r="J68" s="1576"/>
      <c r="K68" s="1566"/>
      <c r="L68" s="1567">
        <v>2.35</v>
      </c>
      <c r="M68" s="1579">
        <f>SUM($D$68*L68)</f>
        <v>235</v>
      </c>
      <c r="N68" s="1575" t="s">
        <v>3370</v>
      </c>
      <c r="O68" s="1575"/>
      <c r="P68" s="1576" t="s">
        <v>3255</v>
      </c>
      <c r="Q68" s="1566"/>
      <c r="R68" s="1583">
        <v>2.1958333333333333</v>
      </c>
      <c r="S68" s="1581">
        <f>SUM($D$68*R68)</f>
        <v>219.58333333333334</v>
      </c>
      <c r="T68" s="1575" t="s">
        <v>3371</v>
      </c>
      <c r="U68" s="1575" t="s">
        <v>3388</v>
      </c>
      <c r="V68" s="1576">
        <v>14</v>
      </c>
      <c r="W68" s="1566"/>
      <c r="X68" s="1567">
        <v>0</v>
      </c>
      <c r="Y68" s="1579">
        <f>SUM($D$68*X68)</f>
        <v>0</v>
      </c>
      <c r="Z68" s="1607" t="s">
        <v>798</v>
      </c>
      <c r="AA68" s="1575"/>
      <c r="AB68" s="1576"/>
      <c r="AC68" s="1566"/>
    </row>
    <row r="69" spans="2:29">
      <c r="B69" s="1602">
        <v>40</v>
      </c>
      <c r="C69" s="1602" t="s">
        <v>3389</v>
      </c>
      <c r="D69" s="1603">
        <v>25</v>
      </c>
      <c r="E69" s="1566"/>
      <c r="F69" s="1567">
        <v>0</v>
      </c>
      <c r="G69" s="1579">
        <f>SUM($D$69*F69)</f>
        <v>0</v>
      </c>
      <c r="H69" s="1575" t="s">
        <v>798</v>
      </c>
      <c r="I69" s="1575"/>
      <c r="J69" s="1576"/>
      <c r="K69" s="1566"/>
      <c r="L69" s="1567">
        <v>2.91</v>
      </c>
      <c r="M69" s="1579">
        <f>SUM($D$69*L69)</f>
        <v>72.75</v>
      </c>
      <c r="N69" s="1575" t="s">
        <v>3370</v>
      </c>
      <c r="O69" s="1575"/>
      <c r="P69" s="1576" t="s">
        <v>3255</v>
      </c>
      <c r="Q69" s="1566"/>
      <c r="R69" s="1583">
        <v>2.7089583333333334</v>
      </c>
      <c r="S69" s="1581">
        <f>SUM($D$69*R69)</f>
        <v>67.723958333333329</v>
      </c>
      <c r="T69" s="1575" t="s">
        <v>3371</v>
      </c>
      <c r="U69" s="1575" t="s">
        <v>3390</v>
      </c>
      <c r="V69" s="1576">
        <v>14</v>
      </c>
      <c r="W69" s="1566"/>
      <c r="X69" s="1567">
        <v>0</v>
      </c>
      <c r="Y69" s="1579">
        <f>SUM($D$69*X69)</f>
        <v>0</v>
      </c>
      <c r="Z69" s="1607" t="s">
        <v>798</v>
      </c>
      <c r="AA69" s="1575"/>
      <c r="AB69" s="1576"/>
      <c r="AC69" s="1566"/>
    </row>
    <row r="70" spans="2:29">
      <c r="B70" s="1602">
        <v>41</v>
      </c>
      <c r="C70" s="1602" t="s">
        <v>3391</v>
      </c>
      <c r="D70" s="1603">
        <v>50</v>
      </c>
      <c r="E70" s="1566"/>
      <c r="F70" s="1567">
        <v>0</v>
      </c>
      <c r="G70" s="1579">
        <f>SUM($D$70*F70)</f>
        <v>0</v>
      </c>
      <c r="H70" s="1575" t="s">
        <v>798</v>
      </c>
      <c r="I70" s="1575"/>
      <c r="J70" s="1576"/>
      <c r="K70" s="1566"/>
      <c r="L70" s="1567">
        <v>3.9</v>
      </c>
      <c r="M70" s="1579">
        <f>SUM($D$70*L70)</f>
        <v>195</v>
      </c>
      <c r="N70" s="1575" t="s">
        <v>3370</v>
      </c>
      <c r="O70" s="1575"/>
      <c r="P70" s="1576" t="s">
        <v>3255</v>
      </c>
      <c r="Q70" s="1566"/>
      <c r="R70" s="1583">
        <v>3.6395833333333338</v>
      </c>
      <c r="S70" s="1581">
        <f>SUM($D$70*R70)</f>
        <v>181.97916666666669</v>
      </c>
      <c r="T70" s="1575" t="s">
        <v>3371</v>
      </c>
      <c r="U70" s="1575" t="s">
        <v>3392</v>
      </c>
      <c r="V70" s="1576">
        <v>14</v>
      </c>
      <c r="W70" s="1566"/>
      <c r="X70" s="1567">
        <v>0</v>
      </c>
      <c r="Y70" s="1579">
        <f>SUM($D$70*X70)</f>
        <v>0</v>
      </c>
      <c r="Z70" s="1607" t="s">
        <v>798</v>
      </c>
      <c r="AA70" s="1575"/>
      <c r="AB70" s="1576"/>
      <c r="AC70" s="1566"/>
    </row>
    <row r="71" spans="2:29">
      <c r="B71" s="1602">
        <v>42</v>
      </c>
      <c r="C71" s="1602" t="s">
        <v>3393</v>
      </c>
      <c r="D71" s="1603">
        <v>75</v>
      </c>
      <c r="E71" s="1566"/>
      <c r="F71" s="1567">
        <v>0</v>
      </c>
      <c r="G71" s="1579">
        <f>SUM($D$71*F71)</f>
        <v>0</v>
      </c>
      <c r="H71" s="1575" t="s">
        <v>798</v>
      </c>
      <c r="I71" s="1575"/>
      <c r="J71" s="1576"/>
      <c r="K71" s="1566"/>
      <c r="L71" s="1567">
        <v>5.09</v>
      </c>
      <c r="M71" s="1579">
        <f>SUM($D$71*L71)</f>
        <v>381.75</v>
      </c>
      <c r="N71" s="1575" t="s">
        <v>3370</v>
      </c>
      <c r="O71" s="1575"/>
      <c r="P71" s="1576" t="s">
        <v>3255</v>
      </c>
      <c r="Q71" s="1566"/>
      <c r="R71" s="1583">
        <v>4.7394791666666665</v>
      </c>
      <c r="S71" s="1581">
        <f>SUM($D$71*R71)</f>
        <v>355.4609375</v>
      </c>
      <c r="T71" s="1575" t="s">
        <v>3371</v>
      </c>
      <c r="U71" s="1575" t="s">
        <v>3394</v>
      </c>
      <c r="V71" s="1576">
        <v>14</v>
      </c>
      <c r="W71" s="1566"/>
      <c r="X71" s="1567">
        <v>0</v>
      </c>
      <c r="Y71" s="1579">
        <f>SUM($D$71*X71)</f>
        <v>0</v>
      </c>
      <c r="Z71" s="1607" t="s">
        <v>798</v>
      </c>
      <c r="AA71" s="1575"/>
      <c r="AB71" s="1576"/>
      <c r="AC71" s="1566"/>
    </row>
    <row r="72" spans="2:29">
      <c r="B72" s="1602">
        <v>43</v>
      </c>
      <c r="C72" s="1602" t="s">
        <v>3395</v>
      </c>
      <c r="D72" s="1603">
        <v>75</v>
      </c>
      <c r="E72" s="1566"/>
      <c r="F72" s="1567">
        <v>0</v>
      </c>
      <c r="G72" s="1579">
        <f>SUM($D$72*F72)</f>
        <v>0</v>
      </c>
      <c r="H72" s="1575" t="s">
        <v>798</v>
      </c>
      <c r="I72" s="1575"/>
      <c r="J72" s="1576"/>
      <c r="K72" s="1566"/>
      <c r="L72" s="1583">
        <v>6.27</v>
      </c>
      <c r="M72" s="1581">
        <f>SUM($D$72*L72)</f>
        <v>470.24999999999994</v>
      </c>
      <c r="N72" s="1575" t="s">
        <v>3370</v>
      </c>
      <c r="O72" s="1575"/>
      <c r="P72" s="1576" t="s">
        <v>3255</v>
      </c>
      <c r="Q72" s="1566"/>
      <c r="R72" s="1567">
        <v>6.9789583333333329</v>
      </c>
      <c r="S72" s="1579">
        <f>SUM($D$72*R72)</f>
        <v>523.421875</v>
      </c>
      <c r="T72" s="1575" t="s">
        <v>3371</v>
      </c>
      <c r="U72" s="1575" t="s">
        <v>3396</v>
      </c>
      <c r="V72" s="1576">
        <v>14</v>
      </c>
      <c r="W72" s="1566"/>
      <c r="X72" s="1567">
        <v>0</v>
      </c>
      <c r="Y72" s="1579">
        <f>SUM($D$72*X72)</f>
        <v>0</v>
      </c>
      <c r="Z72" s="1607" t="s">
        <v>798</v>
      </c>
      <c r="AA72" s="1575"/>
      <c r="AB72" s="1576"/>
      <c r="AC72" s="1566"/>
    </row>
    <row r="73" spans="2:29">
      <c r="B73" s="1602">
        <v>44</v>
      </c>
      <c r="C73" s="1602" t="s">
        <v>3397</v>
      </c>
      <c r="D73" s="1603">
        <v>25</v>
      </c>
      <c r="E73" s="1566"/>
      <c r="F73" s="1567">
        <v>0</v>
      </c>
      <c r="G73" s="1579">
        <f>SUM($D$73*F73)</f>
        <v>0</v>
      </c>
      <c r="H73" s="1575" t="s">
        <v>798</v>
      </c>
      <c r="I73" s="1575"/>
      <c r="J73" s="1576"/>
      <c r="K73" s="1566"/>
      <c r="L73" s="1567">
        <v>5.43</v>
      </c>
      <c r="M73" s="1579">
        <f>SUM($D$73*L73)</f>
        <v>135.75</v>
      </c>
      <c r="N73" s="1575" t="s">
        <v>3370</v>
      </c>
      <c r="O73" s="1575"/>
      <c r="P73" s="1576" t="s">
        <v>3255</v>
      </c>
      <c r="Q73" s="1566"/>
      <c r="R73" s="1583">
        <v>5.0640625000000004</v>
      </c>
      <c r="S73" s="1581">
        <f>SUM($D$73*R73)</f>
        <v>126.60156250000001</v>
      </c>
      <c r="T73" s="1575" t="s">
        <v>3371</v>
      </c>
      <c r="U73" s="1575" t="s">
        <v>3398</v>
      </c>
      <c r="V73" s="1576">
        <v>14</v>
      </c>
      <c r="W73" s="1566"/>
      <c r="X73" s="1567">
        <v>0</v>
      </c>
      <c r="Y73" s="1579">
        <f>SUM($D$73*X73)</f>
        <v>0</v>
      </c>
      <c r="Z73" s="1607" t="s">
        <v>798</v>
      </c>
      <c r="AA73" s="1575"/>
      <c r="AB73" s="1576"/>
      <c r="AC73" s="1566"/>
    </row>
    <row r="74" spans="2:29">
      <c r="B74" s="1602">
        <v>45</v>
      </c>
      <c r="C74" s="1602" t="s">
        <v>3399</v>
      </c>
      <c r="D74" s="1603">
        <v>25</v>
      </c>
      <c r="E74" s="1566"/>
      <c r="F74" s="1567">
        <v>0</v>
      </c>
      <c r="G74" s="1579">
        <f>SUM($D$74*F74)</f>
        <v>0</v>
      </c>
      <c r="H74" s="1575" t="s">
        <v>798</v>
      </c>
      <c r="I74" s="1575"/>
      <c r="J74" s="1576"/>
      <c r="K74" s="1566"/>
      <c r="L74" s="1567">
        <v>10.44</v>
      </c>
      <c r="M74" s="1579">
        <f>SUM($D$74*L74)</f>
        <v>261</v>
      </c>
      <c r="N74" s="1575" t="s">
        <v>3370</v>
      </c>
      <c r="O74" s="1575"/>
      <c r="P74" s="1576" t="s">
        <v>3255</v>
      </c>
      <c r="Q74" s="1566"/>
      <c r="R74" s="1583">
        <v>9.7304166666666685</v>
      </c>
      <c r="S74" s="1581">
        <f>SUM($D$74*R74)</f>
        <v>243.26041666666671</v>
      </c>
      <c r="T74" s="1575" t="s">
        <v>3371</v>
      </c>
      <c r="U74" s="1575" t="s">
        <v>3400</v>
      </c>
      <c r="V74" s="1576">
        <v>14</v>
      </c>
      <c r="W74" s="1566"/>
      <c r="X74" s="1567">
        <v>0</v>
      </c>
      <c r="Y74" s="1579">
        <f>SUM($D$74*X74)</f>
        <v>0</v>
      </c>
      <c r="Z74" s="1607" t="s">
        <v>798</v>
      </c>
      <c r="AA74" s="1575"/>
      <c r="AB74" s="1576"/>
      <c r="AC74" s="1566"/>
    </row>
    <row r="75" spans="2:29">
      <c r="B75" s="1602">
        <v>46</v>
      </c>
      <c r="C75" s="1602" t="s">
        <v>3401</v>
      </c>
      <c r="D75" s="1603">
        <v>25</v>
      </c>
      <c r="E75" s="1566"/>
      <c r="F75" s="1567">
        <v>0</v>
      </c>
      <c r="G75" s="1579">
        <f>SUM($D$75*F75)</f>
        <v>0</v>
      </c>
      <c r="H75" s="1575" t="s">
        <v>798</v>
      </c>
      <c r="I75" s="1575"/>
      <c r="J75" s="1576"/>
      <c r="K75" s="1566"/>
      <c r="L75" s="1567">
        <v>4.62</v>
      </c>
      <c r="M75" s="1579">
        <f>SUM($D$75*L75)</f>
        <v>115.5</v>
      </c>
      <c r="N75" s="1575" t="s">
        <v>3370</v>
      </c>
      <c r="O75" s="1575"/>
      <c r="P75" s="1576" t="s">
        <v>3255</v>
      </c>
      <c r="Q75" s="1566"/>
      <c r="R75" s="1583">
        <v>4.2038541666666669</v>
      </c>
      <c r="S75" s="1581">
        <f>SUM($D$75*R75)</f>
        <v>105.09635416666667</v>
      </c>
      <c r="T75" s="1575" t="s">
        <v>3371</v>
      </c>
      <c r="U75" s="1575" t="s">
        <v>3402</v>
      </c>
      <c r="V75" s="1576">
        <v>14</v>
      </c>
      <c r="W75" s="1566"/>
      <c r="X75" s="1567">
        <v>0</v>
      </c>
      <c r="Y75" s="1579">
        <f>SUM($D$75*X75)</f>
        <v>0</v>
      </c>
      <c r="Z75" s="1607" t="s">
        <v>798</v>
      </c>
      <c r="AA75" s="1575"/>
      <c r="AB75" s="1576"/>
      <c r="AC75" s="1566"/>
    </row>
    <row r="76" spans="2:29">
      <c r="B76" s="1602">
        <v>47</v>
      </c>
      <c r="C76" s="1602" t="s">
        <v>3403</v>
      </c>
      <c r="D76" s="1603">
        <v>25</v>
      </c>
      <c r="E76" s="1566"/>
      <c r="F76" s="1567">
        <v>0</v>
      </c>
      <c r="G76" s="1579">
        <f>SUM($D$76*F76)</f>
        <v>0</v>
      </c>
      <c r="H76" s="1575" t="s">
        <v>798</v>
      </c>
      <c r="I76" s="1575"/>
      <c r="J76" s="1576"/>
      <c r="K76" s="1566"/>
      <c r="L76" s="1567">
        <v>6.85</v>
      </c>
      <c r="M76" s="1579">
        <f>SUM($D$76*L76)</f>
        <v>171.25</v>
      </c>
      <c r="N76" s="1575" t="s">
        <v>3370</v>
      </c>
      <c r="O76" s="1575"/>
      <c r="P76" s="1576" t="s">
        <v>3255</v>
      </c>
      <c r="Q76" s="1566"/>
      <c r="R76" s="1583">
        <v>6.3822916666666663</v>
      </c>
      <c r="S76" s="1581">
        <f>SUM($D$76*R76)</f>
        <v>159.55729166666666</v>
      </c>
      <c r="T76" s="1575" t="s">
        <v>3371</v>
      </c>
      <c r="U76" s="1575" t="s">
        <v>3404</v>
      </c>
      <c r="V76" s="1576">
        <v>14</v>
      </c>
      <c r="W76" s="1566"/>
      <c r="X76" s="1567">
        <v>0</v>
      </c>
      <c r="Y76" s="1579">
        <f>SUM($D$76*X76)</f>
        <v>0</v>
      </c>
      <c r="Z76" s="1607" t="s">
        <v>798</v>
      </c>
      <c r="AA76" s="1575"/>
      <c r="AB76" s="1576"/>
      <c r="AC76" s="1566"/>
    </row>
    <row r="77" spans="2:29">
      <c r="B77" s="1602">
        <v>48</v>
      </c>
      <c r="C77" s="1602" t="s">
        <v>3405</v>
      </c>
      <c r="D77" s="1603">
        <v>25</v>
      </c>
      <c r="E77" s="1566"/>
      <c r="F77" s="1567">
        <v>0</v>
      </c>
      <c r="G77" s="1579">
        <f>SUM($D$77*F77)</f>
        <v>0</v>
      </c>
      <c r="H77" s="1575" t="s">
        <v>798</v>
      </c>
      <c r="I77" s="1575"/>
      <c r="J77" s="1576"/>
      <c r="K77" s="1566"/>
      <c r="L77" s="1567">
        <v>13.18</v>
      </c>
      <c r="M77" s="1579">
        <f>SUM($D$77*L77)</f>
        <v>329.5</v>
      </c>
      <c r="N77" s="1575" t="s">
        <v>3370</v>
      </c>
      <c r="O77" s="1575"/>
      <c r="P77" s="1576" t="s">
        <v>3255</v>
      </c>
      <c r="Q77" s="1566"/>
      <c r="R77" s="1583">
        <v>12.281979166666666</v>
      </c>
      <c r="S77" s="1581">
        <f>SUM($D$77*R77)</f>
        <v>307.04947916666663</v>
      </c>
      <c r="T77" s="1575" t="s">
        <v>3371</v>
      </c>
      <c r="U77" s="1575" t="s">
        <v>3406</v>
      </c>
      <c r="V77" s="1576">
        <v>14</v>
      </c>
      <c r="W77" s="1566"/>
      <c r="X77" s="1567">
        <v>0</v>
      </c>
      <c r="Y77" s="1579">
        <f>SUM($D$77*X77)</f>
        <v>0</v>
      </c>
      <c r="Z77" s="1607" t="s">
        <v>798</v>
      </c>
      <c r="AA77" s="1575"/>
      <c r="AB77" s="1576"/>
      <c r="AC77" s="1566"/>
    </row>
    <row r="78" spans="2:29">
      <c r="B78" s="1602">
        <v>49</v>
      </c>
      <c r="C78" s="1602" t="s">
        <v>3407</v>
      </c>
      <c r="D78" s="1603">
        <v>50</v>
      </c>
      <c r="E78" s="1566"/>
      <c r="F78" s="1567">
        <v>0</v>
      </c>
      <c r="G78" s="1579">
        <f>SUM($D$78*F78)</f>
        <v>0</v>
      </c>
      <c r="H78" s="1575" t="s">
        <v>798</v>
      </c>
      <c r="I78" s="1575"/>
      <c r="J78" s="1576"/>
      <c r="K78" s="1566"/>
      <c r="L78" s="1567">
        <v>7.04</v>
      </c>
      <c r="M78" s="1579">
        <f>SUM($D$78*L78)</f>
        <v>352</v>
      </c>
      <c r="N78" s="1575" t="s">
        <v>3370</v>
      </c>
      <c r="O78" s="1575"/>
      <c r="P78" s="1576" t="s">
        <v>3255</v>
      </c>
      <c r="Q78" s="1566"/>
      <c r="R78" s="1583">
        <v>6.5598958333333339</v>
      </c>
      <c r="S78" s="1581">
        <f>SUM($D$78*R78)</f>
        <v>327.99479166666669</v>
      </c>
      <c r="T78" s="1575" t="s">
        <v>3371</v>
      </c>
      <c r="U78" s="1575" t="s">
        <v>3408</v>
      </c>
      <c r="V78" s="1576">
        <v>14</v>
      </c>
      <c r="W78" s="1566"/>
      <c r="X78" s="1567">
        <v>0</v>
      </c>
      <c r="Y78" s="1579">
        <f>SUM($D$78*X78)</f>
        <v>0</v>
      </c>
      <c r="Z78" s="1607" t="s">
        <v>798</v>
      </c>
      <c r="AA78" s="1575"/>
      <c r="AB78" s="1576"/>
      <c r="AC78" s="1566"/>
    </row>
    <row r="79" spans="2:29">
      <c r="B79" s="1602">
        <v>50</v>
      </c>
      <c r="C79" s="1602" t="s">
        <v>3409</v>
      </c>
      <c r="D79" s="1603">
        <v>50</v>
      </c>
      <c r="E79" s="1566"/>
      <c r="F79" s="1567">
        <v>0</v>
      </c>
      <c r="G79" s="1579">
        <f>SUM($D$79*F79)</f>
        <v>0</v>
      </c>
      <c r="H79" s="1575" t="s">
        <v>798</v>
      </c>
      <c r="I79" s="1575"/>
      <c r="J79" s="1576"/>
      <c r="K79" s="1566"/>
      <c r="L79" s="1567">
        <v>8.77</v>
      </c>
      <c r="M79" s="1579">
        <f>SUM($D$79*L79)</f>
        <v>438.5</v>
      </c>
      <c r="N79" s="1575" t="s">
        <v>3370</v>
      </c>
      <c r="O79" s="1575"/>
      <c r="P79" s="1576" t="s">
        <v>3255</v>
      </c>
      <c r="Q79" s="1566"/>
      <c r="R79" s="1583">
        <v>8.1751041666666673</v>
      </c>
      <c r="S79" s="1581">
        <f>SUM($D$79*R79)</f>
        <v>408.75520833333337</v>
      </c>
      <c r="T79" s="1575" t="s">
        <v>3371</v>
      </c>
      <c r="U79" s="1575" t="s">
        <v>3410</v>
      </c>
      <c r="V79" s="1576">
        <v>14</v>
      </c>
      <c r="W79" s="1566"/>
      <c r="X79" s="1567">
        <v>0</v>
      </c>
      <c r="Y79" s="1579">
        <f>SUM($D$79*X79)</f>
        <v>0</v>
      </c>
      <c r="Z79" s="1607" t="s">
        <v>798</v>
      </c>
      <c r="AA79" s="1575"/>
      <c r="AB79" s="1576"/>
      <c r="AC79" s="1566"/>
    </row>
    <row r="80" spans="2:29">
      <c r="B80" s="1602">
        <v>51</v>
      </c>
      <c r="C80" s="1602" t="s">
        <v>3411</v>
      </c>
      <c r="D80" s="1603">
        <v>100</v>
      </c>
      <c r="E80" s="1566"/>
      <c r="F80" s="1567">
        <v>0</v>
      </c>
      <c r="G80" s="1579">
        <f>SUM($D$80*F80)</f>
        <v>0</v>
      </c>
      <c r="H80" s="1575" t="s">
        <v>798</v>
      </c>
      <c r="I80" s="1575"/>
      <c r="J80" s="1576"/>
      <c r="K80" s="1566"/>
      <c r="L80" s="1567">
        <v>11.48</v>
      </c>
      <c r="M80" s="1579">
        <f>SUM($D$80*L80)</f>
        <v>1148</v>
      </c>
      <c r="N80" s="1575" t="s">
        <v>3370</v>
      </c>
      <c r="O80" s="1575"/>
      <c r="P80" s="1576" t="s">
        <v>3255</v>
      </c>
      <c r="Q80" s="1566"/>
      <c r="R80" s="1583">
        <v>10.695520833333333</v>
      </c>
      <c r="S80" s="1581">
        <f>SUM($D$80*R80)</f>
        <v>1069.5520833333333</v>
      </c>
      <c r="T80" s="1575" t="s">
        <v>3371</v>
      </c>
      <c r="U80" s="1575" t="s">
        <v>3412</v>
      </c>
      <c r="V80" s="1576">
        <v>14</v>
      </c>
      <c r="W80" s="1566"/>
      <c r="X80" s="1567">
        <v>0</v>
      </c>
      <c r="Y80" s="1579">
        <f>SUM($D$80*X80)</f>
        <v>0</v>
      </c>
      <c r="Z80" s="1607" t="s">
        <v>798</v>
      </c>
      <c r="AA80" s="1575"/>
      <c r="AB80" s="1576"/>
      <c r="AC80" s="1566"/>
    </row>
    <row r="81" spans="2:29">
      <c r="B81" s="1602">
        <v>52</v>
      </c>
      <c r="C81" s="1602" t="s">
        <v>3413</v>
      </c>
      <c r="D81" s="1603">
        <v>75</v>
      </c>
      <c r="E81" s="1566"/>
      <c r="F81" s="1567">
        <v>0</v>
      </c>
      <c r="G81" s="1579">
        <f>SUM($D$81*F81)</f>
        <v>0</v>
      </c>
      <c r="H81" s="1575" t="s">
        <v>798</v>
      </c>
      <c r="I81" s="1575"/>
      <c r="J81" s="1576"/>
      <c r="K81" s="1566"/>
      <c r="L81" s="1567">
        <v>16.95</v>
      </c>
      <c r="M81" s="1579">
        <f>SUM($D$81*L81)</f>
        <v>1271.25</v>
      </c>
      <c r="N81" s="1575" t="s">
        <v>3370</v>
      </c>
      <c r="O81" s="1575"/>
      <c r="P81" s="1576" t="s">
        <v>3255</v>
      </c>
      <c r="Q81" s="1566"/>
      <c r="R81" s="1583">
        <v>15.790208333333334</v>
      </c>
      <c r="S81" s="1581">
        <f>SUM($D$81*R81)</f>
        <v>1184.265625</v>
      </c>
      <c r="T81" s="1575" t="s">
        <v>3371</v>
      </c>
      <c r="U81" s="1575" t="s">
        <v>3414</v>
      </c>
      <c r="V81" s="1576">
        <v>14</v>
      </c>
      <c r="W81" s="1566"/>
      <c r="X81" s="1567">
        <v>0</v>
      </c>
      <c r="Y81" s="1579">
        <f>SUM($D$81*X81)</f>
        <v>0</v>
      </c>
      <c r="Z81" s="1607" t="s">
        <v>798</v>
      </c>
      <c r="AA81" s="1575"/>
      <c r="AB81" s="1576"/>
      <c r="AC81" s="1566"/>
    </row>
    <row r="82" spans="2:29" ht="13.5" thickBot="1">
      <c r="B82" s="1602">
        <v>53</v>
      </c>
      <c r="C82" s="1602" t="s">
        <v>3415</v>
      </c>
      <c r="D82" s="1603">
        <v>75</v>
      </c>
      <c r="E82" s="1566"/>
      <c r="F82" s="1567">
        <v>0</v>
      </c>
      <c r="G82" s="1579">
        <f>SUM($D$82*F82)</f>
        <v>0</v>
      </c>
      <c r="H82" s="1575" t="s">
        <v>798</v>
      </c>
      <c r="I82" s="1575"/>
      <c r="J82" s="1576"/>
      <c r="K82" s="1566"/>
      <c r="L82" s="1567">
        <v>27.98</v>
      </c>
      <c r="M82" s="1579">
        <f>SUM($D$82*L82)</f>
        <v>2098.5</v>
      </c>
      <c r="N82" s="1575" t="s">
        <v>3370</v>
      </c>
      <c r="O82" s="1575"/>
      <c r="P82" s="1576" t="s">
        <v>3255</v>
      </c>
      <c r="Q82" s="1566"/>
      <c r="R82" s="1583">
        <v>26.086770833333333</v>
      </c>
      <c r="S82" s="1581">
        <f>SUM($D$82*R82)</f>
        <v>1956.5078125</v>
      </c>
      <c r="T82" s="1575" t="s">
        <v>3371</v>
      </c>
      <c r="U82" s="1575" t="s">
        <v>3416</v>
      </c>
      <c r="V82" s="1576">
        <v>14</v>
      </c>
      <c r="W82" s="1566"/>
      <c r="X82" s="1567">
        <v>0</v>
      </c>
      <c r="Y82" s="1579">
        <f>SUM($D$82*X82)</f>
        <v>0</v>
      </c>
      <c r="Z82" s="1607" t="s">
        <v>798</v>
      </c>
      <c r="AA82" s="1575"/>
      <c r="AB82" s="1576"/>
      <c r="AC82" s="1566"/>
    </row>
    <row r="83" spans="2:29" s="18" customFormat="1" ht="13.5" thickBot="1">
      <c r="B83" s="1585"/>
      <c r="C83" s="1585"/>
      <c r="D83" s="1586"/>
      <c r="E83" s="1571"/>
      <c r="F83" s="1587" t="s">
        <v>304</v>
      </c>
      <c r="G83" s="1588">
        <f>SUM(G60:G82)</f>
        <v>0</v>
      </c>
      <c r="H83" s="1589"/>
      <c r="I83" s="1589"/>
      <c r="J83" s="1590"/>
      <c r="K83" s="1571"/>
      <c r="L83" s="1587" t="s">
        <v>304</v>
      </c>
      <c r="M83" s="1588">
        <f>SUM(M60:M82)</f>
        <v>8337.57</v>
      </c>
      <c r="N83" s="1589"/>
      <c r="O83" s="1589"/>
      <c r="P83" s="1590"/>
      <c r="Q83" s="1571"/>
      <c r="R83" s="1587" t="s">
        <v>304</v>
      </c>
      <c r="S83" s="1591">
        <f>SUM(S60:S82)</f>
        <v>7834.482708333333</v>
      </c>
      <c r="T83" s="1589"/>
      <c r="U83" s="1589"/>
      <c r="V83" s="1590"/>
      <c r="W83" s="1571"/>
      <c r="X83" s="1587" t="s">
        <v>304</v>
      </c>
      <c r="Y83" s="1588">
        <f>SUM(Y60:Y82)</f>
        <v>0</v>
      </c>
      <c r="Z83" s="1589"/>
      <c r="AA83" s="1589"/>
      <c r="AB83" s="1590"/>
      <c r="AC83" s="1571"/>
    </row>
    <row r="84" spans="2:29" s="20" customFormat="1">
      <c r="B84" s="46"/>
      <c r="C84" s="46"/>
      <c r="D84" s="47"/>
      <c r="E84" s="1566"/>
      <c r="F84" s="1592"/>
      <c r="G84" s="1593"/>
      <c r="H84" s="1594"/>
      <c r="I84" s="1594"/>
      <c r="J84" s="1595"/>
      <c r="K84" s="1566"/>
      <c r="L84" s="1592"/>
      <c r="M84" s="1593"/>
      <c r="N84" s="1594"/>
      <c r="O84" s="1594"/>
      <c r="P84" s="1595"/>
      <c r="Q84" s="1566"/>
      <c r="R84" s="1592"/>
      <c r="S84" s="1593"/>
      <c r="T84" s="1594"/>
      <c r="U84" s="1594"/>
      <c r="V84" s="1595"/>
      <c r="W84" s="1566"/>
      <c r="X84" s="1592"/>
      <c r="Y84" s="1593"/>
      <c r="Z84" s="1594"/>
      <c r="AA84" s="1594"/>
      <c r="AB84" s="1595"/>
      <c r="AC84" s="1566"/>
    </row>
    <row r="85" spans="2:29" s="51" customFormat="1" ht="36">
      <c r="B85" s="3546" t="s">
        <v>3417</v>
      </c>
      <c r="C85" s="3546"/>
      <c r="D85" s="1596" t="s">
        <v>3246</v>
      </c>
      <c r="E85" s="1597"/>
      <c r="F85" s="1598" t="s">
        <v>3247</v>
      </c>
      <c r="G85" s="1599" t="s">
        <v>1760</v>
      </c>
      <c r="H85" s="1600" t="s">
        <v>3248</v>
      </c>
      <c r="I85" s="1600" t="s">
        <v>3249</v>
      </c>
      <c r="J85" s="1596" t="s">
        <v>3250</v>
      </c>
      <c r="K85" s="1558"/>
      <c r="L85" s="1598" t="s">
        <v>3247</v>
      </c>
      <c r="M85" s="1599" t="s">
        <v>1760</v>
      </c>
      <c r="N85" s="1600" t="s">
        <v>3248</v>
      </c>
      <c r="O85" s="1600" t="s">
        <v>3249</v>
      </c>
      <c r="P85" s="1596" t="s">
        <v>3250</v>
      </c>
      <c r="Q85" s="1558"/>
      <c r="R85" s="1598" t="s">
        <v>3247</v>
      </c>
      <c r="S85" s="1599" t="s">
        <v>1760</v>
      </c>
      <c r="T85" s="1600" t="s">
        <v>3248</v>
      </c>
      <c r="U85" s="1600" t="s">
        <v>3249</v>
      </c>
      <c r="V85" s="1596" t="s">
        <v>3250</v>
      </c>
      <c r="W85" s="1558"/>
      <c r="X85" s="1598" t="s">
        <v>3247</v>
      </c>
      <c r="Y85" s="1599" t="s">
        <v>1760</v>
      </c>
      <c r="Z85" s="1600" t="s">
        <v>3248</v>
      </c>
      <c r="AA85" s="1600" t="s">
        <v>3249</v>
      </c>
      <c r="AB85" s="1596" t="s">
        <v>3250</v>
      </c>
      <c r="AC85" s="1558"/>
    </row>
    <row r="86" spans="2:29" ht="14.1" customHeight="1">
      <c r="B86" s="1602">
        <v>54</v>
      </c>
      <c r="C86" s="1602" t="s">
        <v>3418</v>
      </c>
      <c r="D86" s="1603">
        <v>75</v>
      </c>
      <c r="E86" s="1566"/>
      <c r="F86" s="1567">
        <v>9.07</v>
      </c>
      <c r="G86" s="1579">
        <f>SUM($D$86*F86)</f>
        <v>680.25</v>
      </c>
      <c r="H86" s="1575" t="s">
        <v>3252</v>
      </c>
      <c r="I86" s="1575"/>
      <c r="J86" s="1576" t="s">
        <v>3253</v>
      </c>
      <c r="K86" s="1566"/>
      <c r="L86" s="1583">
        <v>8.94</v>
      </c>
      <c r="M86" s="1573">
        <f>SUM($D$86*L86)</f>
        <v>670.5</v>
      </c>
      <c r="N86" s="1575" t="s">
        <v>3252</v>
      </c>
      <c r="O86" s="1575" t="s">
        <v>3419</v>
      </c>
      <c r="P86" s="1576" t="s">
        <v>3255</v>
      </c>
      <c r="Q86" s="1566"/>
      <c r="R86" s="1567">
        <v>9.1666666666666679</v>
      </c>
      <c r="S86" s="1568">
        <f>SUM($D$86*R86)</f>
        <v>687.50000000000011</v>
      </c>
      <c r="T86" s="1575" t="s">
        <v>3252</v>
      </c>
      <c r="U86" s="1575" t="s">
        <v>3420</v>
      </c>
      <c r="V86" s="1576">
        <v>14</v>
      </c>
      <c r="W86" s="1566"/>
      <c r="X86" s="1567">
        <v>9.31</v>
      </c>
      <c r="Y86" s="1568">
        <f>SUM($D$86*X86)</f>
        <v>698.25</v>
      </c>
      <c r="Z86" s="1607" t="s">
        <v>3252</v>
      </c>
      <c r="AA86" s="1606" t="s">
        <v>3421</v>
      </c>
      <c r="AB86" s="1578" t="s">
        <v>3258</v>
      </c>
      <c r="AC86" s="1566"/>
    </row>
    <row r="87" spans="2:29" ht="14.1" customHeight="1">
      <c r="B87" s="1602">
        <v>55</v>
      </c>
      <c r="C87" s="1602" t="s">
        <v>3422</v>
      </c>
      <c r="D87" s="1603">
        <v>100</v>
      </c>
      <c r="E87" s="1566"/>
      <c r="F87" s="1567">
        <v>12.95</v>
      </c>
      <c r="G87" s="1579">
        <f>SUM($D$87*F87)</f>
        <v>1295</v>
      </c>
      <c r="H87" s="1575" t="s">
        <v>3252</v>
      </c>
      <c r="I87" s="1575"/>
      <c r="J87" s="1576" t="s">
        <v>3253</v>
      </c>
      <c r="K87" s="1566"/>
      <c r="L87" s="1583">
        <v>12.81</v>
      </c>
      <c r="M87" s="1581">
        <f>SUM($D$87*L87)</f>
        <v>1281</v>
      </c>
      <c r="N87" s="1575" t="s">
        <v>3252</v>
      </c>
      <c r="O87" s="1575" t="s">
        <v>3423</v>
      </c>
      <c r="P87" s="1576" t="s">
        <v>3255</v>
      </c>
      <c r="Q87" s="1566"/>
      <c r="R87" s="1567">
        <v>13.09375</v>
      </c>
      <c r="S87" s="1579">
        <f>SUM($D$87*R87)</f>
        <v>1309.375</v>
      </c>
      <c r="T87" s="1575" t="s">
        <v>3252</v>
      </c>
      <c r="U87" s="1575" t="s">
        <v>3424</v>
      </c>
      <c r="V87" s="1576">
        <v>14</v>
      </c>
      <c r="W87" s="1566"/>
      <c r="X87" s="1567">
        <v>13.3</v>
      </c>
      <c r="Y87" s="1579">
        <f>SUM($D$87*X87)</f>
        <v>1330</v>
      </c>
      <c r="Z87" s="1607" t="s">
        <v>3252</v>
      </c>
      <c r="AA87" s="1606" t="s">
        <v>3425</v>
      </c>
      <c r="AB87" s="1578" t="s">
        <v>3258</v>
      </c>
      <c r="AC87" s="1566"/>
    </row>
    <row r="88" spans="2:29" ht="14.1" customHeight="1">
      <c r="B88" s="1602">
        <v>56</v>
      </c>
      <c r="C88" s="1602" t="s">
        <v>3426</v>
      </c>
      <c r="D88" s="1603">
        <v>25</v>
      </c>
      <c r="E88" s="1566"/>
      <c r="F88" s="1567">
        <v>73.650000000000006</v>
      </c>
      <c r="G88" s="1579">
        <f>SUM($D$88*F88)</f>
        <v>1841.2500000000002</v>
      </c>
      <c r="H88" s="1575" t="s">
        <v>3252</v>
      </c>
      <c r="I88" s="1575"/>
      <c r="J88" s="1576" t="s">
        <v>3253</v>
      </c>
      <c r="K88" s="1566"/>
      <c r="L88" s="1583">
        <v>72.63</v>
      </c>
      <c r="M88" s="1581">
        <f>SUM($D$88*L88)</f>
        <v>1815.75</v>
      </c>
      <c r="N88" s="1575" t="s">
        <v>3252</v>
      </c>
      <c r="O88" s="1575" t="s">
        <v>3427</v>
      </c>
      <c r="P88" s="1576" t="s">
        <v>3255</v>
      </c>
      <c r="Q88" s="1566"/>
      <c r="R88" s="1567">
        <v>74.104166666666671</v>
      </c>
      <c r="S88" s="1579">
        <f>SUM($D$88*R88)</f>
        <v>1852.6041666666667</v>
      </c>
      <c r="T88" s="1575" t="s">
        <v>3252</v>
      </c>
      <c r="U88" s="1575" t="s">
        <v>3428</v>
      </c>
      <c r="V88" s="1576">
        <v>14</v>
      </c>
      <c r="W88" s="1566"/>
      <c r="X88" s="1567">
        <v>75.28</v>
      </c>
      <c r="Y88" s="1579">
        <f>SUM($D$88*X88)</f>
        <v>1882</v>
      </c>
      <c r="Z88" s="1607" t="s">
        <v>3252</v>
      </c>
      <c r="AA88" s="1606" t="s">
        <v>3429</v>
      </c>
      <c r="AB88" s="1578" t="s">
        <v>3258</v>
      </c>
      <c r="AC88" s="1566"/>
    </row>
    <row r="89" spans="2:29" ht="14.1" customHeight="1">
      <c r="B89" s="1602">
        <v>57</v>
      </c>
      <c r="C89" s="1602" t="s">
        <v>3430</v>
      </c>
      <c r="D89" s="1603">
        <v>25</v>
      </c>
      <c r="E89" s="1566"/>
      <c r="F89" s="1567">
        <v>10.210000000000001</v>
      </c>
      <c r="G89" s="1579">
        <f>SUM($D$89*F89)</f>
        <v>255.25000000000003</v>
      </c>
      <c r="H89" s="1575" t="s">
        <v>3252</v>
      </c>
      <c r="I89" s="1575"/>
      <c r="J89" s="1576" t="s">
        <v>3253</v>
      </c>
      <c r="K89" s="1566"/>
      <c r="L89" s="1583">
        <v>10.09</v>
      </c>
      <c r="M89" s="1581">
        <f>SUM($D$89*L89)</f>
        <v>252.25</v>
      </c>
      <c r="N89" s="1575" t="s">
        <v>3252</v>
      </c>
      <c r="O89" s="1575" t="s">
        <v>3431</v>
      </c>
      <c r="P89" s="1576" t="s">
        <v>3255</v>
      </c>
      <c r="Q89" s="1566"/>
      <c r="R89" s="1567">
        <v>10.3125</v>
      </c>
      <c r="S89" s="1579">
        <f>SUM($D$89*R89)</f>
        <v>257.8125</v>
      </c>
      <c r="T89" s="1575" t="s">
        <v>3252</v>
      </c>
      <c r="U89" s="1575" t="s">
        <v>3432</v>
      </c>
      <c r="V89" s="1576">
        <v>14</v>
      </c>
      <c r="W89" s="1566"/>
      <c r="X89" s="1567">
        <v>10.48</v>
      </c>
      <c r="Y89" s="1579">
        <f>SUM($D$89*X89)</f>
        <v>262</v>
      </c>
      <c r="Z89" s="1607" t="s">
        <v>3252</v>
      </c>
      <c r="AA89" s="1606" t="s">
        <v>3433</v>
      </c>
      <c r="AB89" s="1578" t="s">
        <v>3258</v>
      </c>
      <c r="AC89" s="1566"/>
    </row>
    <row r="90" spans="2:29" ht="14.1" customHeight="1" thickBot="1">
      <c r="B90" s="1602">
        <v>58</v>
      </c>
      <c r="C90" s="1602" t="s">
        <v>3434</v>
      </c>
      <c r="D90" s="1603">
        <v>100</v>
      </c>
      <c r="E90" s="1566"/>
      <c r="F90" s="1567">
        <v>12.08</v>
      </c>
      <c r="G90" s="1579">
        <f>SUM($D$90*F90)</f>
        <v>1208</v>
      </c>
      <c r="H90" s="1575" t="s">
        <v>3252</v>
      </c>
      <c r="I90" s="1575"/>
      <c r="J90" s="1576" t="s">
        <v>3253</v>
      </c>
      <c r="K90" s="1566"/>
      <c r="L90" s="1583">
        <v>11.94</v>
      </c>
      <c r="M90" s="1581">
        <f>SUM($D$90*L90)</f>
        <v>1194</v>
      </c>
      <c r="N90" s="1575" t="s">
        <v>3252</v>
      </c>
      <c r="O90" s="1575" t="s">
        <v>3435</v>
      </c>
      <c r="P90" s="1576" t="s">
        <v>3255</v>
      </c>
      <c r="Q90" s="1566"/>
      <c r="R90" s="1567">
        <v>12.208333333333334</v>
      </c>
      <c r="S90" s="1579">
        <f>SUM($D$90*R90)</f>
        <v>1220.8333333333335</v>
      </c>
      <c r="T90" s="1575" t="s">
        <v>3252</v>
      </c>
      <c r="U90" s="1575" t="s">
        <v>3436</v>
      </c>
      <c r="V90" s="1576">
        <v>14</v>
      </c>
      <c r="W90" s="1566"/>
      <c r="X90" s="1567">
        <v>12.4</v>
      </c>
      <c r="Y90" s="1579">
        <f>SUM($D$90*X90)</f>
        <v>1240</v>
      </c>
      <c r="Z90" s="1607" t="s">
        <v>3252</v>
      </c>
      <c r="AA90" s="1606" t="s">
        <v>3437</v>
      </c>
      <c r="AB90" s="1578" t="s">
        <v>3258</v>
      </c>
      <c r="AC90" s="1566"/>
    </row>
    <row r="91" spans="2:29" s="18" customFormat="1" ht="13.5" thickBot="1">
      <c r="B91" s="1585"/>
      <c r="C91" s="1585"/>
      <c r="D91" s="1586"/>
      <c r="E91" s="1571"/>
      <c r="F91" s="1587" t="s">
        <v>304</v>
      </c>
      <c r="G91" s="1588">
        <f>SUM(G86:G90)</f>
        <v>5279.75</v>
      </c>
      <c r="H91" s="1589"/>
      <c r="I91" s="1589"/>
      <c r="J91" s="1590"/>
      <c r="K91" s="1571"/>
      <c r="L91" s="1587" t="s">
        <v>304</v>
      </c>
      <c r="M91" s="1591">
        <f>SUM(M86:M90)</f>
        <v>5213.5</v>
      </c>
      <c r="N91" s="1589"/>
      <c r="O91" s="1589"/>
      <c r="P91" s="1590"/>
      <c r="Q91" s="1571"/>
      <c r="R91" s="1587" t="s">
        <v>304</v>
      </c>
      <c r="S91" s="1588">
        <f>SUM(S86:S90)</f>
        <v>5328.125</v>
      </c>
      <c r="T91" s="1589"/>
      <c r="U91" s="1589"/>
      <c r="V91" s="1590"/>
      <c r="W91" s="1571"/>
      <c r="X91" s="1587" t="s">
        <v>304</v>
      </c>
      <c r="Y91" s="1588">
        <f>SUM(Y86:Y90)</f>
        <v>5412.25</v>
      </c>
      <c r="Z91" s="1589"/>
      <c r="AA91" s="1589"/>
      <c r="AB91" s="1590"/>
      <c r="AC91" s="1571"/>
    </row>
    <row r="92" spans="2:29" s="20" customFormat="1">
      <c r="B92" s="46"/>
      <c r="C92" s="46"/>
      <c r="D92" s="47"/>
      <c r="E92" s="1566"/>
      <c r="F92" s="1592"/>
      <c r="G92" s="1593"/>
      <c r="H92" s="1594"/>
      <c r="I92" s="1594"/>
      <c r="J92" s="1595"/>
      <c r="K92" s="1566"/>
      <c r="L92" s="1592"/>
      <c r="M92" s="1593"/>
      <c r="N92" s="1594"/>
      <c r="O92" s="1594"/>
      <c r="P92" s="1595"/>
      <c r="Q92" s="1566"/>
      <c r="R92" s="1592"/>
      <c r="S92" s="1593"/>
      <c r="T92" s="1594"/>
      <c r="U92" s="1594"/>
      <c r="V92" s="1595"/>
      <c r="W92" s="1566"/>
      <c r="X92" s="1592"/>
      <c r="Y92" s="1593"/>
      <c r="Z92" s="1594"/>
      <c r="AA92" s="1594"/>
      <c r="AB92" s="1595"/>
      <c r="AC92" s="1566"/>
    </row>
    <row r="93" spans="2:29" s="51" customFormat="1" ht="36">
      <c r="B93" s="3546" t="s">
        <v>3438</v>
      </c>
      <c r="C93" s="3546"/>
      <c r="D93" s="1596" t="s">
        <v>3246</v>
      </c>
      <c r="E93" s="1597"/>
      <c r="F93" s="1598" t="s">
        <v>3247</v>
      </c>
      <c r="G93" s="1599" t="s">
        <v>1760</v>
      </c>
      <c r="H93" s="1600" t="s">
        <v>3248</v>
      </c>
      <c r="I93" s="1600" t="s">
        <v>3249</v>
      </c>
      <c r="J93" s="1596" t="s">
        <v>3250</v>
      </c>
      <c r="K93" s="1558"/>
      <c r="L93" s="1598" t="s">
        <v>3247</v>
      </c>
      <c r="M93" s="1599" t="s">
        <v>1760</v>
      </c>
      <c r="N93" s="1600" t="s">
        <v>3248</v>
      </c>
      <c r="O93" s="1600" t="s">
        <v>3249</v>
      </c>
      <c r="P93" s="1596" t="s">
        <v>3250</v>
      </c>
      <c r="Q93" s="1558"/>
      <c r="R93" s="1598" t="s">
        <v>3247</v>
      </c>
      <c r="S93" s="1599" t="s">
        <v>1760</v>
      </c>
      <c r="T93" s="1600" t="s">
        <v>3248</v>
      </c>
      <c r="U93" s="1600" t="s">
        <v>3249</v>
      </c>
      <c r="V93" s="1596" t="s">
        <v>3250</v>
      </c>
      <c r="W93" s="1558"/>
      <c r="X93" s="1598" t="s">
        <v>3247</v>
      </c>
      <c r="Y93" s="1599" t="s">
        <v>1760</v>
      </c>
      <c r="Z93" s="1600" t="s">
        <v>3248</v>
      </c>
      <c r="AA93" s="1600" t="s">
        <v>3249</v>
      </c>
      <c r="AB93" s="1596" t="s">
        <v>3250</v>
      </c>
      <c r="AC93" s="1558"/>
    </row>
    <row r="94" spans="2:29">
      <c r="B94" s="1602">
        <v>59</v>
      </c>
      <c r="C94" s="1602" t="s">
        <v>3439</v>
      </c>
      <c r="D94" s="1603">
        <v>25</v>
      </c>
      <c r="E94" s="1566"/>
      <c r="F94" s="1567">
        <v>0</v>
      </c>
      <c r="G94" s="1579">
        <f>SUM($D$94*F94)</f>
        <v>0</v>
      </c>
      <c r="H94" s="1575" t="s">
        <v>798</v>
      </c>
      <c r="I94" s="1575"/>
      <c r="J94" s="1576"/>
      <c r="K94" s="1566"/>
      <c r="L94" s="1583">
        <v>4.84</v>
      </c>
      <c r="M94" s="1573">
        <f>SUM($D$94*L94)</f>
        <v>121</v>
      </c>
      <c r="N94" s="1575" t="s">
        <v>3370</v>
      </c>
      <c r="O94" s="1575"/>
      <c r="P94" s="1576" t="s">
        <v>3255</v>
      </c>
      <c r="Q94" s="1566"/>
      <c r="R94" s="1567">
        <v>5.6335416666666669</v>
      </c>
      <c r="S94" s="1568">
        <f>SUM($D$94*R94)</f>
        <v>140.83854166666669</v>
      </c>
      <c r="T94" s="1575" t="s">
        <v>3371</v>
      </c>
      <c r="U94" s="1575" t="s">
        <v>3440</v>
      </c>
      <c r="V94" s="1576">
        <v>14</v>
      </c>
      <c r="W94" s="1566"/>
      <c r="X94" s="1567">
        <v>0</v>
      </c>
      <c r="Y94" s="1568">
        <f>SUM($D$94*X94)</f>
        <v>0</v>
      </c>
      <c r="Z94" s="1607" t="s">
        <v>798</v>
      </c>
      <c r="AA94" s="1575"/>
      <c r="AB94" s="1576"/>
      <c r="AC94" s="1566"/>
    </row>
    <row r="95" spans="2:29">
      <c r="B95" s="1602">
        <v>60</v>
      </c>
      <c r="C95" s="1602" t="s">
        <v>3441</v>
      </c>
      <c r="D95" s="1603">
        <v>100</v>
      </c>
      <c r="E95" s="1566"/>
      <c r="F95" s="1567">
        <v>0</v>
      </c>
      <c r="G95" s="1579">
        <f>SUM($D$95*F95)</f>
        <v>0</v>
      </c>
      <c r="H95" s="1575" t="s">
        <v>798</v>
      </c>
      <c r="I95" s="1575"/>
      <c r="J95" s="1576"/>
      <c r="K95" s="1566"/>
      <c r="L95" s="1583">
        <v>8.24</v>
      </c>
      <c r="M95" s="1581">
        <f>SUM($D$95*L95)</f>
        <v>824</v>
      </c>
      <c r="N95" s="1575" t="s">
        <v>3370</v>
      </c>
      <c r="O95" s="1575"/>
      <c r="P95" s="1576" t="s">
        <v>3255</v>
      </c>
      <c r="Q95" s="1566"/>
      <c r="R95" s="1567">
        <v>9.6104166666666675</v>
      </c>
      <c r="S95" s="1579">
        <f>SUM($D$95*R95)</f>
        <v>961.04166666666674</v>
      </c>
      <c r="T95" s="1575" t="s">
        <v>3371</v>
      </c>
      <c r="U95" s="1575" t="s">
        <v>3442</v>
      </c>
      <c r="V95" s="1576">
        <v>14</v>
      </c>
      <c r="W95" s="1566"/>
      <c r="X95" s="1567">
        <v>0</v>
      </c>
      <c r="Y95" s="1579">
        <f>SUM($D$95*X95)</f>
        <v>0</v>
      </c>
      <c r="Z95" s="1607" t="s">
        <v>798</v>
      </c>
      <c r="AA95" s="1575"/>
      <c r="AB95" s="1576"/>
      <c r="AC95" s="1566"/>
    </row>
    <row r="96" spans="2:29" ht="13.5" thickBot="1">
      <c r="B96" s="1602">
        <v>61</v>
      </c>
      <c r="C96" s="1602" t="s">
        <v>3443</v>
      </c>
      <c r="D96" s="1603">
        <v>25</v>
      </c>
      <c r="E96" s="1566"/>
      <c r="F96" s="1567">
        <v>0</v>
      </c>
      <c r="G96" s="1579">
        <f>SUM($D$96*F96)</f>
        <v>0</v>
      </c>
      <c r="H96" s="1575" t="s">
        <v>798</v>
      </c>
      <c r="I96" s="1575"/>
      <c r="J96" s="1576"/>
      <c r="K96" s="1566"/>
      <c r="L96" s="1583">
        <v>29.63</v>
      </c>
      <c r="M96" s="1581">
        <f>SUM($D$96*L96)</f>
        <v>740.75</v>
      </c>
      <c r="N96" s="1575" t="s">
        <v>3370</v>
      </c>
      <c r="O96" s="1575"/>
      <c r="P96" s="1576" t="s">
        <v>3255</v>
      </c>
      <c r="Q96" s="1566"/>
      <c r="R96" s="1567">
        <v>34.505625000000002</v>
      </c>
      <c r="S96" s="1579">
        <f>SUM($D$96*R96)</f>
        <v>862.640625</v>
      </c>
      <c r="T96" s="1575" t="s">
        <v>3371</v>
      </c>
      <c r="U96" s="1575" t="s">
        <v>3444</v>
      </c>
      <c r="V96" s="1576">
        <v>14</v>
      </c>
      <c r="W96" s="1566"/>
      <c r="X96" s="1567">
        <v>0</v>
      </c>
      <c r="Y96" s="1579">
        <f>SUM($D$96*X96)</f>
        <v>0</v>
      </c>
      <c r="Z96" s="1607" t="s">
        <v>798</v>
      </c>
      <c r="AA96" s="1575"/>
      <c r="AB96" s="1576"/>
      <c r="AC96" s="1566"/>
    </row>
    <row r="97" spans="2:29" s="18" customFormat="1" ht="13.5" thickBot="1">
      <c r="B97" s="1585"/>
      <c r="C97" s="1585"/>
      <c r="D97" s="1586"/>
      <c r="E97" s="1571"/>
      <c r="F97" s="1587" t="s">
        <v>304</v>
      </c>
      <c r="G97" s="1588">
        <f>SUM(G94:G96)</f>
        <v>0</v>
      </c>
      <c r="H97" s="1589"/>
      <c r="I97" s="1589"/>
      <c r="J97" s="1590"/>
      <c r="K97" s="1571"/>
      <c r="L97" s="1587" t="s">
        <v>304</v>
      </c>
      <c r="M97" s="1591">
        <f>SUM(M94:M96)</f>
        <v>1685.75</v>
      </c>
      <c r="N97" s="1589"/>
      <c r="O97" s="1589"/>
      <c r="P97" s="1590"/>
      <c r="Q97" s="1571"/>
      <c r="R97" s="1587" t="s">
        <v>304</v>
      </c>
      <c r="S97" s="1588">
        <f>SUM(S94:S96)</f>
        <v>1964.5208333333335</v>
      </c>
      <c r="T97" s="1589"/>
      <c r="U97" s="1589"/>
      <c r="V97" s="1590"/>
      <c r="W97" s="1571"/>
      <c r="X97" s="1587" t="s">
        <v>304</v>
      </c>
      <c r="Y97" s="1588">
        <f>SUM(Y94:Y96)</f>
        <v>0</v>
      </c>
      <c r="Z97" s="1589"/>
      <c r="AA97" s="1589"/>
      <c r="AB97" s="1590"/>
      <c r="AC97" s="1571"/>
    </row>
    <row r="98" spans="2:29" s="20" customFormat="1">
      <c r="B98" s="46"/>
      <c r="C98" s="46"/>
      <c r="D98" s="47"/>
      <c r="E98" s="1566"/>
      <c r="F98" s="1592"/>
      <c r="G98" s="1593"/>
      <c r="H98" s="1594"/>
      <c r="I98" s="1594"/>
      <c r="J98" s="1595"/>
      <c r="K98" s="1566"/>
      <c r="L98" s="1592"/>
      <c r="M98" s="1593"/>
      <c r="N98" s="1594"/>
      <c r="O98" s="1594"/>
      <c r="P98" s="1595"/>
      <c r="Q98" s="1566"/>
      <c r="R98" s="1592"/>
      <c r="S98" s="1593"/>
      <c r="T98" s="1594"/>
      <c r="U98" s="1594"/>
      <c r="V98" s="1595"/>
      <c r="W98" s="1566"/>
      <c r="X98" s="1592"/>
      <c r="Y98" s="1593"/>
      <c r="Z98" s="1594"/>
      <c r="AA98" s="1594"/>
      <c r="AB98" s="1595"/>
      <c r="AC98" s="1566"/>
    </row>
    <row r="99" spans="2:29" s="51" customFormat="1" ht="36">
      <c r="B99" s="3546" t="s">
        <v>3445</v>
      </c>
      <c r="C99" s="3546"/>
      <c r="D99" s="1596" t="s">
        <v>3246</v>
      </c>
      <c r="E99" s="1597"/>
      <c r="F99" s="1598" t="s">
        <v>3247</v>
      </c>
      <c r="G99" s="1599" t="s">
        <v>1760</v>
      </c>
      <c r="H99" s="1600" t="s">
        <v>3248</v>
      </c>
      <c r="I99" s="1600" t="s">
        <v>3249</v>
      </c>
      <c r="J99" s="1596" t="s">
        <v>3250</v>
      </c>
      <c r="K99" s="1558"/>
      <c r="L99" s="1598" t="s">
        <v>3247</v>
      </c>
      <c r="M99" s="1599" t="s">
        <v>1760</v>
      </c>
      <c r="N99" s="1600" t="s">
        <v>3248</v>
      </c>
      <c r="O99" s="1600" t="s">
        <v>3249</v>
      </c>
      <c r="P99" s="1596" t="s">
        <v>3250</v>
      </c>
      <c r="Q99" s="1558"/>
      <c r="R99" s="1598" t="s">
        <v>3247</v>
      </c>
      <c r="S99" s="1599" t="s">
        <v>1760</v>
      </c>
      <c r="T99" s="1600" t="s">
        <v>3248</v>
      </c>
      <c r="U99" s="1600" t="s">
        <v>3249</v>
      </c>
      <c r="V99" s="1596" t="s">
        <v>3250</v>
      </c>
      <c r="W99" s="1558"/>
      <c r="X99" s="1598" t="s">
        <v>3247</v>
      </c>
      <c r="Y99" s="1599" t="s">
        <v>1760</v>
      </c>
      <c r="Z99" s="1600" t="s">
        <v>3248</v>
      </c>
      <c r="AA99" s="1600" t="s">
        <v>3249</v>
      </c>
      <c r="AB99" s="1596" t="s">
        <v>3250</v>
      </c>
      <c r="AC99" s="1558"/>
    </row>
    <row r="100" spans="2:29">
      <c r="B100" s="1602">
        <v>62</v>
      </c>
      <c r="C100" s="1602" t="s">
        <v>3446</v>
      </c>
      <c r="D100" s="1603">
        <v>25</v>
      </c>
      <c r="E100" s="1566"/>
      <c r="F100" s="1567">
        <v>0</v>
      </c>
      <c r="G100" s="1579">
        <f>SUM($D$100*F100)</f>
        <v>0</v>
      </c>
      <c r="H100" s="1575" t="s">
        <v>798</v>
      </c>
      <c r="I100" s="1575"/>
      <c r="J100" s="1576"/>
      <c r="K100" s="1566"/>
      <c r="L100" s="1610">
        <v>16.3</v>
      </c>
      <c r="M100" s="1573">
        <f>SUM($D$100*L100)</f>
        <v>407.5</v>
      </c>
      <c r="N100" s="1575" t="s">
        <v>3447</v>
      </c>
      <c r="O100" s="1575" t="s">
        <v>3448</v>
      </c>
      <c r="P100" s="1576" t="s">
        <v>3255</v>
      </c>
      <c r="Q100" s="1566"/>
      <c r="R100" s="1567">
        <v>23.854166666666664</v>
      </c>
      <c r="S100" s="1568">
        <f>SUM($D$100*R100)</f>
        <v>596.35416666666663</v>
      </c>
      <c r="T100" s="1575" t="s">
        <v>3252</v>
      </c>
      <c r="U100" s="1575" t="s">
        <v>3449</v>
      </c>
      <c r="V100" s="1576">
        <v>14</v>
      </c>
      <c r="W100" s="1566"/>
      <c r="X100" s="1567">
        <v>0</v>
      </c>
      <c r="Y100" s="1568">
        <f>SUM($D$100*X100)</f>
        <v>0</v>
      </c>
      <c r="Z100" s="1607" t="s">
        <v>798</v>
      </c>
      <c r="AA100" s="1575"/>
      <c r="AB100" s="1576"/>
      <c r="AC100" s="1566"/>
    </row>
    <row r="101" spans="2:29" ht="13.5" thickBot="1">
      <c r="B101" s="1602">
        <v>63</v>
      </c>
      <c r="C101" s="1602" t="s">
        <v>3450</v>
      </c>
      <c r="D101" s="1603">
        <v>0</v>
      </c>
      <c r="E101" s="1566"/>
      <c r="F101" s="1567">
        <v>0</v>
      </c>
      <c r="G101" s="1579">
        <f>SUM($D$100*F101)</f>
        <v>0</v>
      </c>
      <c r="H101" s="1575" t="s">
        <v>798</v>
      </c>
      <c r="I101" s="1575"/>
      <c r="J101" s="1576"/>
      <c r="K101" s="1566"/>
      <c r="L101" s="1567">
        <v>0</v>
      </c>
      <c r="M101" s="1579">
        <f>SUM($D$100*L101)</f>
        <v>0</v>
      </c>
      <c r="N101" s="1575" t="s">
        <v>798</v>
      </c>
      <c r="O101" s="1575" t="s">
        <v>798</v>
      </c>
      <c r="P101" s="1576"/>
      <c r="Q101" s="1566"/>
      <c r="R101" s="1583">
        <v>34.125</v>
      </c>
      <c r="S101" s="1581">
        <f>SUM(R101)</f>
        <v>34.125</v>
      </c>
      <c r="T101" s="1575" t="s">
        <v>3252</v>
      </c>
      <c r="U101" s="1575" t="s">
        <v>3451</v>
      </c>
      <c r="V101" s="1576">
        <v>14</v>
      </c>
      <c r="W101" s="1566"/>
      <c r="X101" s="1567">
        <v>0</v>
      </c>
      <c r="Y101" s="1579">
        <f>SUM(X101)</f>
        <v>0</v>
      </c>
      <c r="Z101" s="1607" t="s">
        <v>798</v>
      </c>
      <c r="AA101" s="1575"/>
      <c r="AB101" s="1576"/>
      <c r="AC101" s="1566"/>
    </row>
    <row r="102" spans="2:29" s="18" customFormat="1" ht="13.5" thickBot="1">
      <c r="B102" s="1585"/>
      <c r="C102" s="1585"/>
      <c r="D102" s="1586"/>
      <c r="E102" s="1571"/>
      <c r="F102" s="1587" t="s">
        <v>304</v>
      </c>
      <c r="G102" s="1588">
        <f>SUM(G100:G101)</f>
        <v>0</v>
      </c>
      <c r="H102" s="1589"/>
      <c r="I102" s="1589"/>
      <c r="J102" s="1590"/>
      <c r="K102" s="1571"/>
      <c r="L102" s="1587" t="s">
        <v>304</v>
      </c>
      <c r="M102" s="1588">
        <f>SUM(M100:M101)</f>
        <v>407.5</v>
      </c>
      <c r="N102" s="1589"/>
      <c r="O102" s="1589"/>
      <c r="P102" s="1590"/>
      <c r="Q102" s="1571"/>
      <c r="R102" s="1587" t="s">
        <v>304</v>
      </c>
      <c r="S102" s="1588">
        <f>SUM(S100:S101)</f>
        <v>630.47916666666663</v>
      </c>
      <c r="T102" s="1589"/>
      <c r="U102" s="1589"/>
      <c r="V102" s="1590"/>
      <c r="W102" s="1571"/>
      <c r="X102" s="1587" t="s">
        <v>304</v>
      </c>
      <c r="Y102" s="1588">
        <f>SUM(Y100:Y101)</f>
        <v>0</v>
      </c>
      <c r="Z102" s="1589"/>
      <c r="AA102" s="1589"/>
      <c r="AB102" s="1590"/>
      <c r="AC102" s="1571"/>
    </row>
    <row r="103" spans="2:29" s="20" customFormat="1">
      <c r="B103" s="46"/>
      <c r="C103" s="46"/>
      <c r="D103" s="47"/>
      <c r="E103" s="1566"/>
      <c r="F103" s="1592"/>
      <c r="G103" s="1593"/>
      <c r="H103" s="1594"/>
      <c r="I103" s="1594"/>
      <c r="J103" s="1595"/>
      <c r="K103" s="1566"/>
      <c r="L103" s="1592"/>
      <c r="M103" s="1593"/>
      <c r="N103" s="1594"/>
      <c r="O103" s="1594"/>
      <c r="P103" s="1595"/>
      <c r="Q103" s="1566"/>
      <c r="R103" s="1592"/>
      <c r="S103" s="1593"/>
      <c r="T103" s="1594"/>
      <c r="U103" s="1594"/>
      <c r="V103" s="1595"/>
      <c r="W103" s="1566"/>
      <c r="X103" s="1592"/>
      <c r="Y103" s="1593"/>
      <c r="Z103" s="1594"/>
      <c r="AA103" s="1594"/>
      <c r="AB103" s="1595"/>
      <c r="AC103" s="1566"/>
    </row>
    <row r="104" spans="2:29" s="51" customFormat="1" ht="36">
      <c r="B104" s="3546" t="s">
        <v>3452</v>
      </c>
      <c r="C104" s="3546"/>
      <c r="D104" s="1596" t="s">
        <v>3246</v>
      </c>
      <c r="E104" s="1597"/>
      <c r="F104" s="1598" t="s">
        <v>3247</v>
      </c>
      <c r="G104" s="1599" t="s">
        <v>1760</v>
      </c>
      <c r="H104" s="1600" t="s">
        <v>3248</v>
      </c>
      <c r="I104" s="1600" t="s">
        <v>3249</v>
      </c>
      <c r="J104" s="1596" t="s">
        <v>3250</v>
      </c>
      <c r="K104" s="1558"/>
      <c r="L104" s="1598" t="s">
        <v>3247</v>
      </c>
      <c r="M104" s="1599" t="s">
        <v>1760</v>
      </c>
      <c r="N104" s="1600" t="s">
        <v>3248</v>
      </c>
      <c r="O104" s="1600" t="s">
        <v>3249</v>
      </c>
      <c r="P104" s="1596" t="s">
        <v>3250</v>
      </c>
      <c r="Q104" s="1558"/>
      <c r="R104" s="1598" t="s">
        <v>3247</v>
      </c>
      <c r="S104" s="1599" t="s">
        <v>1760</v>
      </c>
      <c r="T104" s="1600" t="s">
        <v>3248</v>
      </c>
      <c r="U104" s="1600" t="s">
        <v>3249</v>
      </c>
      <c r="V104" s="1596" t="s">
        <v>3250</v>
      </c>
      <c r="W104" s="1558"/>
      <c r="X104" s="1598" t="s">
        <v>3247</v>
      </c>
      <c r="Y104" s="1599" t="s">
        <v>1760</v>
      </c>
      <c r="Z104" s="1600" t="s">
        <v>3248</v>
      </c>
      <c r="AA104" s="1600" t="s">
        <v>3249</v>
      </c>
      <c r="AB104" s="1596" t="s">
        <v>3250</v>
      </c>
      <c r="AC104" s="1558"/>
    </row>
    <row r="105" spans="2:29">
      <c r="B105" s="1602">
        <v>64</v>
      </c>
      <c r="C105" s="1602" t="s">
        <v>3453</v>
      </c>
      <c r="D105" s="1603">
        <v>25</v>
      </c>
      <c r="E105" s="1566"/>
      <c r="F105" s="1567">
        <v>0</v>
      </c>
      <c r="G105" s="1579">
        <f>SUM($D$105*F105)</f>
        <v>0</v>
      </c>
      <c r="H105" s="1575" t="s">
        <v>798</v>
      </c>
      <c r="I105" s="1575"/>
      <c r="J105" s="1576"/>
      <c r="K105" s="1566"/>
      <c r="L105" s="1583">
        <v>6.87</v>
      </c>
      <c r="M105" s="1573">
        <f>SUM($D$105*L105)</f>
        <v>171.75</v>
      </c>
      <c r="N105" s="1575" t="s">
        <v>3370</v>
      </c>
      <c r="O105" s="1575"/>
      <c r="P105" s="1576" t="s">
        <v>3255</v>
      </c>
      <c r="Q105" s="1566"/>
      <c r="R105" s="1567">
        <v>8.0062499999999996</v>
      </c>
      <c r="S105" s="1568">
        <f>SUM($D$105*R105)</f>
        <v>200.15625</v>
      </c>
      <c r="T105" s="1575" t="s">
        <v>3371</v>
      </c>
      <c r="U105" s="1575" t="s">
        <v>3454</v>
      </c>
      <c r="V105" s="1576">
        <v>14</v>
      </c>
      <c r="W105" s="1566"/>
      <c r="X105" s="1567">
        <v>0</v>
      </c>
      <c r="Y105" s="1568">
        <f>SUM($D$105*X105)</f>
        <v>0</v>
      </c>
      <c r="Z105" s="1607" t="s">
        <v>798</v>
      </c>
      <c r="AA105" s="1575"/>
      <c r="AB105" s="1576"/>
      <c r="AC105" s="1566"/>
    </row>
    <row r="106" spans="2:29">
      <c r="B106" s="1602">
        <v>65</v>
      </c>
      <c r="C106" s="1602" t="s">
        <v>3455</v>
      </c>
      <c r="D106" s="1603">
        <v>75</v>
      </c>
      <c r="E106" s="1566"/>
      <c r="F106" s="1567">
        <v>0</v>
      </c>
      <c r="G106" s="1579">
        <f>SUM($D$106*F106)</f>
        <v>0</v>
      </c>
      <c r="H106" s="1575" t="s">
        <v>798</v>
      </c>
      <c r="I106" s="1575"/>
      <c r="J106" s="1576"/>
      <c r="K106" s="1566"/>
      <c r="L106" s="1583">
        <v>12.39</v>
      </c>
      <c r="M106" s="1581">
        <f>SUM($D$106*L106)</f>
        <v>929.25</v>
      </c>
      <c r="N106" s="1575" t="s">
        <v>3370</v>
      </c>
      <c r="O106" s="1575"/>
      <c r="P106" s="1576" t="s">
        <v>3255</v>
      </c>
      <c r="Q106" s="1566"/>
      <c r="R106" s="1567">
        <v>14.450625</v>
      </c>
      <c r="S106" s="1579">
        <f>SUM($D$106*R106)</f>
        <v>1083.796875</v>
      </c>
      <c r="T106" s="1575" t="s">
        <v>3371</v>
      </c>
      <c r="U106" s="1575" t="s">
        <v>3456</v>
      </c>
      <c r="V106" s="1576">
        <v>14</v>
      </c>
      <c r="W106" s="1566"/>
      <c r="X106" s="1567">
        <v>0</v>
      </c>
      <c r="Y106" s="1579">
        <f>SUM($D$106*X106)</f>
        <v>0</v>
      </c>
      <c r="Z106" s="1607" t="s">
        <v>798</v>
      </c>
      <c r="AA106" s="1575"/>
      <c r="AB106" s="1576"/>
      <c r="AC106" s="1566"/>
    </row>
    <row r="107" spans="2:29" ht="13.5" thickBot="1">
      <c r="B107" s="1602">
        <v>66</v>
      </c>
      <c r="C107" s="1602" t="s">
        <v>3457</v>
      </c>
      <c r="D107" s="1603">
        <v>75</v>
      </c>
      <c r="E107" s="1566"/>
      <c r="F107" s="1567">
        <v>0</v>
      </c>
      <c r="G107" s="1579">
        <f>SUM($D$107*F107)</f>
        <v>0</v>
      </c>
      <c r="H107" s="1575" t="s">
        <v>798</v>
      </c>
      <c r="I107" s="1575"/>
      <c r="J107" s="1576"/>
      <c r="K107" s="1566"/>
      <c r="L107" s="1583">
        <v>39.93</v>
      </c>
      <c r="M107" s="1581">
        <f>SUM($D$107*L107)</f>
        <v>2994.75</v>
      </c>
      <c r="N107" s="1575" t="s">
        <v>3370</v>
      </c>
      <c r="O107" s="1575"/>
      <c r="P107" s="1576" t="s">
        <v>3255</v>
      </c>
      <c r="Q107" s="1566"/>
      <c r="R107" s="1567">
        <v>46.548541666666665</v>
      </c>
      <c r="S107" s="1579">
        <f>SUM($D$107*R107)</f>
        <v>3491.140625</v>
      </c>
      <c r="T107" s="1575" t="s">
        <v>3371</v>
      </c>
      <c r="U107" s="1575" t="s">
        <v>3458</v>
      </c>
      <c r="V107" s="1576">
        <v>14</v>
      </c>
      <c r="W107" s="1566"/>
      <c r="X107" s="1567">
        <v>0</v>
      </c>
      <c r="Y107" s="1579">
        <f>SUM($D$107*X107)</f>
        <v>0</v>
      </c>
      <c r="Z107" s="1607" t="s">
        <v>798</v>
      </c>
      <c r="AA107" s="1575"/>
      <c r="AB107" s="1576"/>
      <c r="AC107" s="1566"/>
    </row>
    <row r="108" spans="2:29" s="18" customFormat="1" ht="13.5" thickBot="1">
      <c r="B108" s="1585"/>
      <c r="C108" s="1585"/>
      <c r="D108" s="1586"/>
      <c r="E108" s="1571"/>
      <c r="F108" s="1587" t="s">
        <v>304</v>
      </c>
      <c r="G108" s="1588">
        <f>SUM(G105:G107)</f>
        <v>0</v>
      </c>
      <c r="H108" s="1589"/>
      <c r="I108" s="1589"/>
      <c r="J108" s="1590"/>
      <c r="K108" s="1571"/>
      <c r="L108" s="1587" t="s">
        <v>304</v>
      </c>
      <c r="M108" s="1591">
        <f>SUM(M105:M107)</f>
        <v>4095.75</v>
      </c>
      <c r="N108" s="1589"/>
      <c r="O108" s="1589"/>
      <c r="P108" s="1590"/>
      <c r="Q108" s="1571"/>
      <c r="R108" s="1587" t="s">
        <v>304</v>
      </c>
      <c r="S108" s="1588">
        <f>SUM(S105:S107)</f>
        <v>4775.09375</v>
      </c>
      <c r="T108" s="1589"/>
      <c r="U108" s="1589"/>
      <c r="V108" s="1590"/>
      <c r="W108" s="1571"/>
      <c r="X108" s="1587" t="s">
        <v>304</v>
      </c>
      <c r="Y108" s="1588">
        <f>SUM(Y105:Y107)</f>
        <v>0</v>
      </c>
      <c r="Z108" s="1589"/>
      <c r="AA108" s="1589"/>
      <c r="AB108" s="1590"/>
      <c r="AC108" s="1571"/>
    </row>
    <row r="109" spans="2:29" s="20" customFormat="1">
      <c r="B109" s="46"/>
      <c r="C109" s="46"/>
      <c r="D109" s="47"/>
      <c r="E109" s="1566"/>
      <c r="F109" s="1592"/>
      <c r="G109" s="1593"/>
      <c r="H109" s="1594"/>
      <c r="I109" s="1594"/>
      <c r="J109" s="1595"/>
      <c r="K109" s="1566"/>
      <c r="L109" s="1592"/>
      <c r="M109" s="1593"/>
      <c r="N109" s="1594"/>
      <c r="O109" s="1594"/>
      <c r="P109" s="1595"/>
      <c r="Q109" s="1566"/>
      <c r="R109" s="1592"/>
      <c r="S109" s="1593"/>
      <c r="T109" s="1594"/>
      <c r="U109" s="1594"/>
      <c r="V109" s="1595"/>
      <c r="W109" s="1566"/>
      <c r="X109" s="1592"/>
      <c r="Y109" s="1593"/>
      <c r="Z109" s="1594"/>
      <c r="AA109" s="1594"/>
      <c r="AB109" s="1595"/>
      <c r="AC109" s="1566"/>
    </row>
    <row r="110" spans="2:29" s="51" customFormat="1" ht="36">
      <c r="B110" s="3546" t="s">
        <v>3459</v>
      </c>
      <c r="C110" s="3546"/>
      <c r="D110" s="1596" t="s">
        <v>3246</v>
      </c>
      <c r="E110" s="1597"/>
      <c r="F110" s="1598" t="s">
        <v>3247</v>
      </c>
      <c r="G110" s="1599" t="s">
        <v>1760</v>
      </c>
      <c r="H110" s="1600" t="s">
        <v>3248</v>
      </c>
      <c r="I110" s="1600" t="s">
        <v>3249</v>
      </c>
      <c r="J110" s="1596" t="s">
        <v>3250</v>
      </c>
      <c r="K110" s="1558"/>
      <c r="L110" s="1598" t="s">
        <v>3247</v>
      </c>
      <c r="M110" s="1599" t="s">
        <v>1760</v>
      </c>
      <c r="N110" s="1600" t="s">
        <v>3248</v>
      </c>
      <c r="O110" s="1600" t="s">
        <v>3249</v>
      </c>
      <c r="P110" s="1596" t="s">
        <v>3250</v>
      </c>
      <c r="Q110" s="1558"/>
      <c r="R110" s="1598" t="s">
        <v>3247</v>
      </c>
      <c r="S110" s="1599" t="s">
        <v>1760</v>
      </c>
      <c r="T110" s="1600" t="s">
        <v>3248</v>
      </c>
      <c r="U110" s="1600" t="s">
        <v>3249</v>
      </c>
      <c r="V110" s="1596" t="s">
        <v>3250</v>
      </c>
      <c r="W110" s="1558"/>
      <c r="X110" s="1598" t="s">
        <v>3247</v>
      </c>
      <c r="Y110" s="1599" t="s">
        <v>1760</v>
      </c>
      <c r="Z110" s="1600" t="s">
        <v>3248</v>
      </c>
      <c r="AA110" s="1600" t="s">
        <v>3249</v>
      </c>
      <c r="AB110" s="1596" t="s">
        <v>3250</v>
      </c>
      <c r="AC110" s="1558"/>
    </row>
    <row r="111" spans="2:29">
      <c r="B111" s="1602">
        <v>67</v>
      </c>
      <c r="C111" s="1602" t="s">
        <v>3460</v>
      </c>
      <c r="D111" s="1603">
        <v>25</v>
      </c>
      <c r="E111" s="1566"/>
      <c r="F111" s="1567">
        <v>0</v>
      </c>
      <c r="G111" s="1579">
        <f>SUM($D$111*F111)</f>
        <v>0</v>
      </c>
      <c r="H111" s="1575" t="s">
        <v>798</v>
      </c>
      <c r="I111" s="1575"/>
      <c r="J111" s="1576"/>
      <c r="K111" s="1566"/>
      <c r="L111" s="1583">
        <v>2.74</v>
      </c>
      <c r="M111" s="1573">
        <f>SUM($D$111*L111)</f>
        <v>68.5</v>
      </c>
      <c r="N111" s="1575" t="s">
        <v>3370</v>
      </c>
      <c r="O111" s="1575"/>
      <c r="P111" s="1576" t="s">
        <v>3255</v>
      </c>
      <c r="Q111" s="1566"/>
      <c r="R111" s="1567">
        <v>3.1893750000000001</v>
      </c>
      <c r="S111" s="1568">
        <f>SUM($D$111*R111)</f>
        <v>79.734375</v>
      </c>
      <c r="T111" s="1575" t="s">
        <v>3371</v>
      </c>
      <c r="U111" s="1575" t="s">
        <v>3461</v>
      </c>
      <c r="V111" s="1576">
        <v>14</v>
      </c>
      <c r="W111" s="1566"/>
      <c r="X111" s="1567">
        <v>0</v>
      </c>
      <c r="Y111" s="1568">
        <f>SUM($D$111*X111)</f>
        <v>0</v>
      </c>
      <c r="Z111" s="1607" t="s">
        <v>798</v>
      </c>
      <c r="AA111" s="1575"/>
      <c r="AB111" s="1576"/>
      <c r="AC111" s="1566"/>
    </row>
    <row r="112" spans="2:29">
      <c r="B112" s="1602">
        <v>68</v>
      </c>
      <c r="C112" s="1602" t="s">
        <v>3462</v>
      </c>
      <c r="D112" s="1603">
        <v>50</v>
      </c>
      <c r="E112" s="1566"/>
      <c r="F112" s="1567">
        <v>0</v>
      </c>
      <c r="G112" s="1579">
        <f>SUM($D$112*F112)</f>
        <v>0</v>
      </c>
      <c r="H112" s="1575" t="s">
        <v>798</v>
      </c>
      <c r="I112" s="1575"/>
      <c r="J112" s="1576"/>
      <c r="K112" s="1566"/>
      <c r="L112" s="1583">
        <v>3.44</v>
      </c>
      <c r="M112" s="1581">
        <f>SUM($D$112*L112)</f>
        <v>172</v>
      </c>
      <c r="N112" s="1575" t="s">
        <v>3370</v>
      </c>
      <c r="O112" s="1575"/>
      <c r="P112" s="1576" t="s">
        <v>3255</v>
      </c>
      <c r="Q112" s="1566"/>
      <c r="R112" s="1567">
        <v>4.0133333333333336</v>
      </c>
      <c r="S112" s="1579">
        <f>SUM($D$112*R112)</f>
        <v>200.66666666666669</v>
      </c>
      <c r="T112" s="1575" t="s">
        <v>3371</v>
      </c>
      <c r="U112" s="1575" t="s">
        <v>3463</v>
      </c>
      <c r="V112" s="1576">
        <v>14</v>
      </c>
      <c r="W112" s="1566"/>
      <c r="X112" s="1567">
        <v>0</v>
      </c>
      <c r="Y112" s="1579">
        <f>SUM($D$112*X112)</f>
        <v>0</v>
      </c>
      <c r="Z112" s="1607" t="s">
        <v>798</v>
      </c>
      <c r="AA112" s="1575"/>
      <c r="AB112" s="1576"/>
      <c r="AC112" s="1566"/>
    </row>
    <row r="113" spans="2:29">
      <c r="B113" s="1602">
        <v>69</v>
      </c>
      <c r="C113" s="1602" t="s">
        <v>3464</v>
      </c>
      <c r="D113" s="1603">
        <v>50</v>
      </c>
      <c r="E113" s="1566"/>
      <c r="F113" s="1567">
        <v>0</v>
      </c>
      <c r="G113" s="1579">
        <f>SUM($D$113*F113)</f>
        <v>0</v>
      </c>
      <c r="H113" s="1575" t="s">
        <v>798</v>
      </c>
      <c r="I113" s="1575"/>
      <c r="J113" s="1576"/>
      <c r="K113" s="1566"/>
      <c r="L113" s="1583">
        <v>5.5</v>
      </c>
      <c r="M113" s="1581">
        <f>SUM($D$113*L113)</f>
        <v>275</v>
      </c>
      <c r="N113" s="1575" t="s">
        <v>3370</v>
      </c>
      <c r="O113" s="1575"/>
      <c r="P113" s="1576" t="s">
        <v>3255</v>
      </c>
      <c r="Q113" s="1566"/>
      <c r="R113" s="1567">
        <v>6.4152083333333332</v>
      </c>
      <c r="S113" s="1579">
        <f>SUM($D$113*R113)</f>
        <v>320.76041666666669</v>
      </c>
      <c r="T113" s="1575" t="s">
        <v>3371</v>
      </c>
      <c r="U113" s="1575" t="s">
        <v>3465</v>
      </c>
      <c r="V113" s="1576">
        <v>14</v>
      </c>
      <c r="W113" s="1566"/>
      <c r="X113" s="1567">
        <v>0</v>
      </c>
      <c r="Y113" s="1579">
        <f>SUM($D$113*X113)</f>
        <v>0</v>
      </c>
      <c r="Z113" s="1607" t="s">
        <v>798</v>
      </c>
      <c r="AA113" s="1575"/>
      <c r="AB113" s="1576"/>
      <c r="AC113" s="1566"/>
    </row>
    <row r="114" spans="2:29">
      <c r="B114" s="1602">
        <v>70</v>
      </c>
      <c r="C114" s="1602" t="s">
        <v>3466</v>
      </c>
      <c r="D114" s="1603">
        <v>50</v>
      </c>
      <c r="E114" s="1566"/>
      <c r="F114" s="1567">
        <v>0</v>
      </c>
      <c r="G114" s="1579">
        <f>SUM($D$114*F114)</f>
        <v>0</v>
      </c>
      <c r="H114" s="1575" t="s">
        <v>798</v>
      </c>
      <c r="I114" s="1575"/>
      <c r="J114" s="1576"/>
      <c r="K114" s="1566"/>
      <c r="L114" s="1583">
        <v>15.81</v>
      </c>
      <c r="M114" s="1581">
        <f>SUM($D$114*L114)</f>
        <v>790.5</v>
      </c>
      <c r="N114" s="1575" t="s">
        <v>3370</v>
      </c>
      <c r="O114" s="1575"/>
      <c r="P114" s="1576" t="s">
        <v>3255</v>
      </c>
      <c r="Q114" s="1566"/>
      <c r="R114" s="1567">
        <v>18.439166666666665</v>
      </c>
      <c r="S114" s="1579">
        <f>SUM($D$114*R114)</f>
        <v>921.95833333333326</v>
      </c>
      <c r="T114" s="1575" t="s">
        <v>3371</v>
      </c>
      <c r="U114" s="1575" t="s">
        <v>3467</v>
      </c>
      <c r="V114" s="1576">
        <v>14</v>
      </c>
      <c r="W114" s="1566"/>
      <c r="X114" s="1567">
        <v>0</v>
      </c>
      <c r="Y114" s="1579">
        <f>SUM($D$114*X114)</f>
        <v>0</v>
      </c>
      <c r="Z114" s="1607" t="s">
        <v>798</v>
      </c>
      <c r="AA114" s="1575"/>
      <c r="AB114" s="1576"/>
      <c r="AC114" s="1566"/>
    </row>
    <row r="115" spans="2:29" ht="13.5" thickBot="1">
      <c r="B115" s="1602">
        <v>71</v>
      </c>
      <c r="C115" s="1602" t="s">
        <v>3468</v>
      </c>
      <c r="D115" s="1603">
        <v>50</v>
      </c>
      <c r="E115" s="1566"/>
      <c r="F115" s="1567">
        <v>0</v>
      </c>
      <c r="G115" s="1579">
        <f>SUM($D$115*F115)</f>
        <v>0</v>
      </c>
      <c r="H115" s="1575" t="s">
        <v>798</v>
      </c>
      <c r="I115" s="1575"/>
      <c r="J115" s="1576"/>
      <c r="K115" s="1566"/>
      <c r="L115" s="1583">
        <v>0.89</v>
      </c>
      <c r="M115" s="1581">
        <f>SUM($D$115*L115)</f>
        <v>44.5</v>
      </c>
      <c r="N115" s="1575" t="s">
        <v>3370</v>
      </c>
      <c r="O115" s="1575"/>
      <c r="P115" s="1576" t="s">
        <v>3255</v>
      </c>
      <c r="Q115" s="1566"/>
      <c r="R115" s="1567">
        <v>0.89583333333333337</v>
      </c>
      <c r="S115" s="1579">
        <f>SUM($D$115*R115)</f>
        <v>44.791666666666671</v>
      </c>
      <c r="T115" s="1575" t="s">
        <v>3371</v>
      </c>
      <c r="U115" s="1575" t="s">
        <v>3469</v>
      </c>
      <c r="V115" s="1576">
        <v>14</v>
      </c>
      <c r="W115" s="1566"/>
      <c r="X115" s="1567">
        <v>0</v>
      </c>
      <c r="Y115" s="1579">
        <f>SUM($D$115*X115)</f>
        <v>0</v>
      </c>
      <c r="Z115" s="1607" t="s">
        <v>798</v>
      </c>
      <c r="AA115" s="1575"/>
      <c r="AB115" s="1576"/>
      <c r="AC115" s="1566"/>
    </row>
    <row r="116" spans="2:29" s="18" customFormat="1" ht="13.5" thickBot="1">
      <c r="B116" s="1585"/>
      <c r="C116" s="1585"/>
      <c r="D116" s="1586"/>
      <c r="E116" s="1571"/>
      <c r="F116" s="1587" t="s">
        <v>304</v>
      </c>
      <c r="G116" s="1588">
        <f>SUM(G111:G115)</f>
        <v>0</v>
      </c>
      <c r="H116" s="1589"/>
      <c r="I116" s="1589"/>
      <c r="J116" s="1590"/>
      <c r="K116" s="1571"/>
      <c r="L116" s="1587" t="s">
        <v>304</v>
      </c>
      <c r="M116" s="1591">
        <f>SUM(M111:M115)</f>
        <v>1350.5</v>
      </c>
      <c r="N116" s="1589"/>
      <c r="O116" s="1589"/>
      <c r="P116" s="1590"/>
      <c r="Q116" s="1571"/>
      <c r="R116" s="1587" t="s">
        <v>304</v>
      </c>
      <c r="S116" s="1588">
        <f>SUM(S111:S115)</f>
        <v>1567.9114583333333</v>
      </c>
      <c r="T116" s="1589"/>
      <c r="U116" s="1589"/>
      <c r="V116" s="1590"/>
      <c r="W116" s="1571"/>
      <c r="X116" s="1587" t="s">
        <v>304</v>
      </c>
      <c r="Y116" s="1588">
        <f>SUM(Y111:Y115)</f>
        <v>0</v>
      </c>
      <c r="Z116" s="1589"/>
      <c r="AA116" s="1589"/>
      <c r="AB116" s="1590"/>
      <c r="AC116" s="1571"/>
    </row>
    <row r="117" spans="2:29" s="20" customFormat="1">
      <c r="B117" s="46"/>
      <c r="C117" s="46"/>
      <c r="D117" s="47"/>
      <c r="E117" s="1566"/>
      <c r="F117" s="1592"/>
      <c r="G117" s="1593"/>
      <c r="H117" s="1594"/>
      <c r="I117" s="1594"/>
      <c r="J117" s="1595"/>
      <c r="K117" s="1566"/>
      <c r="L117" s="1592"/>
      <c r="M117" s="1593"/>
      <c r="N117" s="1594"/>
      <c r="O117" s="1594"/>
      <c r="P117" s="1595"/>
      <c r="Q117" s="1566"/>
      <c r="R117" s="1592"/>
      <c r="S117" s="1593"/>
      <c r="T117" s="1594"/>
      <c r="U117" s="1594"/>
      <c r="V117" s="1595"/>
      <c r="W117" s="1566"/>
      <c r="X117" s="1592"/>
      <c r="Y117" s="1593"/>
      <c r="Z117" s="1594"/>
      <c r="AA117" s="1594"/>
      <c r="AB117" s="1595"/>
      <c r="AC117" s="1566"/>
    </row>
    <row r="118" spans="2:29" s="51" customFormat="1" ht="36">
      <c r="B118" s="3546" t="s">
        <v>3470</v>
      </c>
      <c r="C118" s="3546"/>
      <c r="D118" s="1596" t="s">
        <v>3246</v>
      </c>
      <c r="E118" s="1597"/>
      <c r="F118" s="1598" t="s">
        <v>3247</v>
      </c>
      <c r="G118" s="1599" t="s">
        <v>1760</v>
      </c>
      <c r="H118" s="1600" t="s">
        <v>3248</v>
      </c>
      <c r="I118" s="1600" t="s">
        <v>3249</v>
      </c>
      <c r="J118" s="1596" t="s">
        <v>3250</v>
      </c>
      <c r="K118" s="1558"/>
      <c r="L118" s="1598" t="s">
        <v>3247</v>
      </c>
      <c r="M118" s="1599" t="s">
        <v>1760</v>
      </c>
      <c r="N118" s="1600" t="s">
        <v>3248</v>
      </c>
      <c r="O118" s="1600" t="s">
        <v>3249</v>
      </c>
      <c r="P118" s="1596" t="s">
        <v>3250</v>
      </c>
      <c r="Q118" s="1558"/>
      <c r="R118" s="1598" t="s">
        <v>3247</v>
      </c>
      <c r="S118" s="1599" t="s">
        <v>1760</v>
      </c>
      <c r="T118" s="1600" t="s">
        <v>3248</v>
      </c>
      <c r="U118" s="1600" t="s">
        <v>3249</v>
      </c>
      <c r="V118" s="1596" t="s">
        <v>3250</v>
      </c>
      <c r="W118" s="1558"/>
      <c r="X118" s="1598" t="s">
        <v>3247</v>
      </c>
      <c r="Y118" s="1599" t="s">
        <v>1760</v>
      </c>
      <c r="Z118" s="1600" t="s">
        <v>3248</v>
      </c>
      <c r="AA118" s="1600" t="s">
        <v>3249</v>
      </c>
      <c r="AB118" s="1596" t="s">
        <v>3250</v>
      </c>
      <c r="AC118" s="1558"/>
    </row>
    <row r="119" spans="2:29">
      <c r="B119" s="1602">
        <v>72</v>
      </c>
      <c r="C119" s="1602" t="s">
        <v>3471</v>
      </c>
      <c r="D119" s="1603">
        <v>25</v>
      </c>
      <c r="E119" s="1566"/>
      <c r="F119" s="1567">
        <v>0</v>
      </c>
      <c r="G119" s="1579">
        <f>SUM($D$119*F119)</f>
        <v>0</v>
      </c>
      <c r="H119" s="1575" t="s">
        <v>798</v>
      </c>
      <c r="I119" s="1575"/>
      <c r="J119" s="1576"/>
      <c r="K119" s="1566"/>
      <c r="L119" s="1583">
        <v>5.5</v>
      </c>
      <c r="M119" s="1573">
        <f>SUM($D$119*L119)</f>
        <v>137.5</v>
      </c>
      <c r="N119" s="1575" t="s">
        <v>3370</v>
      </c>
      <c r="O119" s="1575"/>
      <c r="P119" s="1576" t="s">
        <v>3255</v>
      </c>
      <c r="Q119" s="1566"/>
      <c r="R119" s="1567">
        <v>6.4152083333333332</v>
      </c>
      <c r="S119" s="1568">
        <f>SUM($D$119*R119)</f>
        <v>160.38020833333334</v>
      </c>
      <c r="T119" s="1575" t="s">
        <v>3371</v>
      </c>
      <c r="U119" s="1575" t="s">
        <v>3472</v>
      </c>
      <c r="V119" s="1576">
        <v>14</v>
      </c>
      <c r="W119" s="1566"/>
      <c r="X119" s="1567">
        <v>0</v>
      </c>
      <c r="Y119" s="1568">
        <f>SUM($D$119*X119)</f>
        <v>0</v>
      </c>
      <c r="Z119" s="1569" t="s">
        <v>798</v>
      </c>
      <c r="AA119" s="1575"/>
      <c r="AB119" s="1576"/>
      <c r="AC119" s="1566"/>
    </row>
    <row r="120" spans="2:29">
      <c r="B120" s="1602">
        <v>73</v>
      </c>
      <c r="C120" s="1602" t="s">
        <v>3473</v>
      </c>
      <c r="D120" s="1603">
        <v>25</v>
      </c>
      <c r="E120" s="1566"/>
      <c r="F120" s="1567">
        <v>0</v>
      </c>
      <c r="G120" s="1579">
        <f>SUM($D$120*F120)</f>
        <v>0</v>
      </c>
      <c r="H120" s="1575" t="s">
        <v>798</v>
      </c>
      <c r="I120" s="1575"/>
      <c r="J120" s="1576"/>
      <c r="K120" s="1566"/>
      <c r="L120" s="1583">
        <v>8.89</v>
      </c>
      <c r="M120" s="1581">
        <f>SUM($D$120*L120)</f>
        <v>222.25</v>
      </c>
      <c r="N120" s="1575" t="s">
        <v>3370</v>
      </c>
      <c r="O120" s="1575"/>
      <c r="P120" s="1576" t="s">
        <v>3255</v>
      </c>
      <c r="Q120" s="1566"/>
      <c r="R120" s="1567">
        <v>10.435833333333333</v>
      </c>
      <c r="S120" s="1579">
        <f>SUM($D$120*R120)</f>
        <v>260.89583333333331</v>
      </c>
      <c r="T120" s="1575" t="s">
        <v>3371</v>
      </c>
      <c r="U120" s="1575" t="s">
        <v>3474</v>
      </c>
      <c r="V120" s="1576">
        <v>14</v>
      </c>
      <c r="W120" s="1566"/>
      <c r="X120" s="1567">
        <v>0</v>
      </c>
      <c r="Y120" s="1579">
        <f>SUM($D$120*X120)</f>
        <v>0</v>
      </c>
      <c r="Z120" s="1569" t="s">
        <v>798</v>
      </c>
      <c r="AA120" s="1575"/>
      <c r="AB120" s="1576"/>
      <c r="AC120" s="1566"/>
    </row>
    <row r="121" spans="2:29" ht="13.5" thickBot="1">
      <c r="B121" s="1602">
        <v>74</v>
      </c>
      <c r="C121" s="1602" t="s">
        <v>3475</v>
      </c>
      <c r="D121" s="1603">
        <v>25</v>
      </c>
      <c r="E121" s="1566"/>
      <c r="F121" s="1567">
        <v>0</v>
      </c>
      <c r="G121" s="1579">
        <f>SUM($D$121*F121)</f>
        <v>0</v>
      </c>
      <c r="H121" s="1575" t="s">
        <v>798</v>
      </c>
      <c r="I121" s="1575"/>
      <c r="J121" s="1576"/>
      <c r="K121" s="1566"/>
      <c r="L121" s="1583">
        <v>28.9</v>
      </c>
      <c r="M121" s="1581">
        <f>SUM($D$121*L121)</f>
        <v>722.5</v>
      </c>
      <c r="N121" s="1575" t="s">
        <v>3370</v>
      </c>
      <c r="O121" s="1575"/>
      <c r="P121" s="1576" t="s">
        <v>3255</v>
      </c>
      <c r="Q121" s="1566"/>
      <c r="R121" s="1567">
        <v>33.684583333333336</v>
      </c>
      <c r="S121" s="1579">
        <f>SUM($D$121*R121)</f>
        <v>842.11458333333337</v>
      </c>
      <c r="T121" s="1575" t="s">
        <v>3371</v>
      </c>
      <c r="U121" s="1575" t="s">
        <v>3476</v>
      </c>
      <c r="V121" s="1576">
        <v>14</v>
      </c>
      <c r="W121" s="1566"/>
      <c r="X121" s="1567">
        <v>0</v>
      </c>
      <c r="Y121" s="1579">
        <f>SUM($D$121*X121)</f>
        <v>0</v>
      </c>
      <c r="Z121" s="1569" t="s">
        <v>798</v>
      </c>
      <c r="AA121" s="1575"/>
      <c r="AB121" s="1576"/>
      <c r="AC121" s="1566"/>
    </row>
    <row r="122" spans="2:29" s="18" customFormat="1" ht="13.5" thickBot="1">
      <c r="B122" s="1585"/>
      <c r="C122" s="1585"/>
      <c r="D122" s="1586"/>
      <c r="E122" s="1571"/>
      <c r="F122" s="1587" t="s">
        <v>304</v>
      </c>
      <c r="G122" s="1588">
        <f>SUM(G119:G121)</f>
        <v>0</v>
      </c>
      <c r="H122" s="1589"/>
      <c r="I122" s="1589"/>
      <c r="J122" s="1590"/>
      <c r="K122" s="1571"/>
      <c r="L122" s="1587" t="s">
        <v>304</v>
      </c>
      <c r="M122" s="1591">
        <f>SUM(M119:M121)</f>
        <v>1082.25</v>
      </c>
      <c r="N122" s="1589"/>
      <c r="O122" s="1589"/>
      <c r="P122" s="1590"/>
      <c r="Q122" s="1571"/>
      <c r="R122" s="1587" t="s">
        <v>304</v>
      </c>
      <c r="S122" s="1588">
        <f>SUM(S119:S121)</f>
        <v>1263.390625</v>
      </c>
      <c r="T122" s="1589"/>
      <c r="U122" s="1589"/>
      <c r="V122" s="1590"/>
      <c r="W122" s="1571"/>
      <c r="X122" s="1587" t="s">
        <v>304</v>
      </c>
      <c r="Y122" s="1588">
        <f>SUM(Y119:Y121)</f>
        <v>0</v>
      </c>
      <c r="Z122" s="1589"/>
      <c r="AA122" s="1589"/>
      <c r="AB122" s="1590"/>
      <c r="AC122" s="1571"/>
    </row>
    <row r="123" spans="2:29" s="20" customFormat="1">
      <c r="B123" s="46"/>
      <c r="C123" s="46"/>
      <c r="D123" s="47"/>
      <c r="E123" s="1566"/>
      <c r="F123" s="1592"/>
      <c r="G123" s="1593"/>
      <c r="H123" s="1594"/>
      <c r="I123" s="1594"/>
      <c r="J123" s="1595"/>
      <c r="K123" s="1566"/>
      <c r="L123" s="1592"/>
      <c r="M123" s="1593"/>
      <c r="N123" s="1594"/>
      <c r="O123" s="1594"/>
      <c r="P123" s="1595"/>
      <c r="Q123" s="1566"/>
      <c r="R123" s="1592"/>
      <c r="S123" s="1593"/>
      <c r="T123" s="1594"/>
      <c r="U123" s="1594"/>
      <c r="V123" s="1595"/>
      <c r="W123" s="1566"/>
      <c r="X123" s="1592"/>
      <c r="Y123" s="1593"/>
      <c r="Z123" s="1594"/>
      <c r="AA123" s="1594"/>
      <c r="AB123" s="1595"/>
      <c r="AC123" s="1566"/>
    </row>
    <row r="124" spans="2:29" s="51" customFormat="1" ht="36">
      <c r="B124" s="3546" t="s">
        <v>3477</v>
      </c>
      <c r="C124" s="3546"/>
      <c r="D124" s="1596" t="s">
        <v>3246</v>
      </c>
      <c r="E124" s="1597"/>
      <c r="F124" s="1598" t="s">
        <v>3247</v>
      </c>
      <c r="G124" s="1599" t="s">
        <v>1760</v>
      </c>
      <c r="H124" s="1600" t="s">
        <v>3248</v>
      </c>
      <c r="I124" s="1600" t="s">
        <v>3249</v>
      </c>
      <c r="J124" s="1596" t="s">
        <v>3250</v>
      </c>
      <c r="K124" s="1558"/>
      <c r="L124" s="1598" t="s">
        <v>3247</v>
      </c>
      <c r="M124" s="1599" t="s">
        <v>1760</v>
      </c>
      <c r="N124" s="1600" t="s">
        <v>3248</v>
      </c>
      <c r="O124" s="1600" t="s">
        <v>3249</v>
      </c>
      <c r="P124" s="1596" t="s">
        <v>3250</v>
      </c>
      <c r="Q124" s="1558"/>
      <c r="R124" s="1598" t="s">
        <v>3247</v>
      </c>
      <c r="S124" s="1599" t="s">
        <v>1760</v>
      </c>
      <c r="T124" s="1600" t="s">
        <v>3248</v>
      </c>
      <c r="U124" s="1600" t="s">
        <v>3249</v>
      </c>
      <c r="V124" s="1596" t="s">
        <v>3250</v>
      </c>
      <c r="W124" s="1558"/>
      <c r="X124" s="1598" t="s">
        <v>3247</v>
      </c>
      <c r="Y124" s="1599" t="s">
        <v>1760</v>
      </c>
      <c r="Z124" s="1600" t="s">
        <v>3248</v>
      </c>
      <c r="AA124" s="1600" t="s">
        <v>3249</v>
      </c>
      <c r="AB124" s="1596" t="s">
        <v>3250</v>
      </c>
      <c r="AC124" s="1558"/>
    </row>
    <row r="125" spans="2:29">
      <c r="B125" s="1602">
        <v>75</v>
      </c>
      <c r="C125" s="1602" t="s">
        <v>3478</v>
      </c>
      <c r="D125" s="1603">
        <v>25</v>
      </c>
      <c r="E125" s="1566"/>
      <c r="F125" s="1567">
        <v>0</v>
      </c>
      <c r="G125" s="1579">
        <f>SUM($D$125*F125)</f>
        <v>0</v>
      </c>
      <c r="H125" s="1575" t="s">
        <v>798</v>
      </c>
      <c r="I125" s="1575"/>
      <c r="J125" s="1576"/>
      <c r="K125" s="1566"/>
      <c r="L125" s="1583">
        <v>42</v>
      </c>
      <c r="M125" s="1573">
        <f>SUM($D$125*L125)</f>
        <v>1050</v>
      </c>
      <c r="N125" s="1575" t="s">
        <v>3370</v>
      </c>
      <c r="O125" s="1575"/>
      <c r="P125" s="1576" t="s">
        <v>3255</v>
      </c>
      <c r="Q125" s="1566"/>
      <c r="R125" s="1567">
        <v>48.948958333333337</v>
      </c>
      <c r="S125" s="1568">
        <f>SUM($D$125*R125)</f>
        <v>1223.7239583333335</v>
      </c>
      <c r="T125" s="1575" t="s">
        <v>3371</v>
      </c>
      <c r="U125" s="1575" t="s">
        <v>3479</v>
      </c>
      <c r="V125" s="1576">
        <v>14</v>
      </c>
      <c r="W125" s="1566"/>
      <c r="X125" s="1567">
        <v>0</v>
      </c>
      <c r="Y125" s="1568">
        <f>SUM($D$125*X125)</f>
        <v>0</v>
      </c>
      <c r="Z125" s="1569" t="s">
        <v>798</v>
      </c>
      <c r="AA125" s="1575"/>
      <c r="AB125" s="1576"/>
      <c r="AC125" s="1566"/>
    </row>
    <row r="126" spans="2:29" ht="13.5" thickBot="1">
      <c r="B126" s="1602">
        <v>76</v>
      </c>
      <c r="C126" s="1602" t="s">
        <v>3480</v>
      </c>
      <c r="D126" s="1603">
        <v>25</v>
      </c>
      <c r="E126" s="1566"/>
      <c r="F126" s="1567">
        <v>0</v>
      </c>
      <c r="G126" s="1579">
        <f>SUM($D$126*F126)</f>
        <v>0</v>
      </c>
      <c r="H126" s="1575" t="s">
        <v>798</v>
      </c>
      <c r="I126" s="1575"/>
      <c r="J126" s="1576"/>
      <c r="K126" s="1566"/>
      <c r="L126" s="1583">
        <v>5.09</v>
      </c>
      <c r="M126" s="1581">
        <f>SUM($D$126*L126)</f>
        <v>127.25</v>
      </c>
      <c r="N126" s="1575" t="s">
        <v>3370</v>
      </c>
      <c r="O126" s="1575"/>
      <c r="P126" s="1576" t="s">
        <v>3255</v>
      </c>
      <c r="Q126" s="1566"/>
      <c r="R126" s="1567">
        <v>14.450625</v>
      </c>
      <c r="S126" s="1579">
        <f>SUM($D$126*R126)</f>
        <v>361.265625</v>
      </c>
      <c r="T126" s="1575" t="s">
        <v>3371</v>
      </c>
      <c r="U126" s="1575" t="s">
        <v>3481</v>
      </c>
      <c r="V126" s="1576">
        <v>14</v>
      </c>
      <c r="W126" s="1566"/>
      <c r="X126" s="1567">
        <v>0</v>
      </c>
      <c r="Y126" s="1579">
        <f>SUM($D$126*X126)</f>
        <v>0</v>
      </c>
      <c r="Z126" s="1569" t="s">
        <v>798</v>
      </c>
      <c r="AA126" s="1575"/>
      <c r="AB126" s="1576"/>
      <c r="AC126" s="1566"/>
    </row>
    <row r="127" spans="2:29" s="18" customFormat="1" ht="13.5" thickBot="1">
      <c r="B127" s="1585"/>
      <c r="C127" s="1585"/>
      <c r="D127" s="1586"/>
      <c r="E127" s="1571"/>
      <c r="F127" s="1587" t="s">
        <v>304</v>
      </c>
      <c r="G127" s="1588">
        <f>SUM(G125:G126)</f>
        <v>0</v>
      </c>
      <c r="H127" s="1589"/>
      <c r="I127" s="1589"/>
      <c r="J127" s="1590"/>
      <c r="K127" s="1571"/>
      <c r="L127" s="1587" t="s">
        <v>304</v>
      </c>
      <c r="M127" s="1591">
        <f>SUM(M125:M126)</f>
        <v>1177.25</v>
      </c>
      <c r="N127" s="1589"/>
      <c r="O127" s="1589"/>
      <c r="P127" s="1590"/>
      <c r="Q127" s="1571"/>
      <c r="R127" s="1587" t="s">
        <v>304</v>
      </c>
      <c r="S127" s="1588">
        <f>SUM(S125:S126)</f>
        <v>1584.9895833333335</v>
      </c>
      <c r="T127" s="1589"/>
      <c r="U127" s="1589"/>
      <c r="V127" s="1590"/>
      <c r="W127" s="1571"/>
      <c r="X127" s="1587" t="s">
        <v>304</v>
      </c>
      <c r="Y127" s="1588">
        <f>SUM(Y125:Y126)</f>
        <v>0</v>
      </c>
      <c r="Z127" s="1589"/>
      <c r="AA127" s="1589"/>
      <c r="AB127" s="1590"/>
      <c r="AC127" s="1571"/>
    </row>
    <row r="128" spans="2:29" s="20" customFormat="1">
      <c r="B128" s="46"/>
      <c r="C128" s="46"/>
      <c r="D128" s="47"/>
      <c r="E128" s="1566"/>
      <c r="F128" s="1592"/>
      <c r="G128" s="1593"/>
      <c r="H128" s="1594"/>
      <c r="I128" s="1594"/>
      <c r="J128" s="1595"/>
      <c r="K128" s="1566"/>
      <c r="L128" s="1592"/>
      <c r="M128" s="1593"/>
      <c r="N128" s="1594"/>
      <c r="O128" s="1594"/>
      <c r="P128" s="1595"/>
      <c r="Q128" s="1566"/>
      <c r="R128" s="1592"/>
      <c r="S128" s="1593"/>
      <c r="T128" s="1594"/>
      <c r="U128" s="1594"/>
      <c r="V128" s="1595"/>
      <c r="W128" s="1566"/>
      <c r="X128" s="1592"/>
      <c r="Y128" s="1593"/>
      <c r="Z128" s="1594"/>
      <c r="AA128" s="1594"/>
      <c r="AB128" s="1595"/>
      <c r="AC128" s="1566"/>
    </row>
    <row r="129" spans="2:29" s="51" customFormat="1" ht="36">
      <c r="B129" s="3546" t="s">
        <v>3482</v>
      </c>
      <c r="C129" s="3546"/>
      <c r="D129" s="1596" t="s">
        <v>3246</v>
      </c>
      <c r="E129" s="1597"/>
      <c r="F129" s="1598" t="s">
        <v>3247</v>
      </c>
      <c r="G129" s="1599" t="s">
        <v>1760</v>
      </c>
      <c r="H129" s="1600" t="s">
        <v>3248</v>
      </c>
      <c r="I129" s="1600" t="s">
        <v>3249</v>
      </c>
      <c r="J129" s="1596" t="s">
        <v>3250</v>
      </c>
      <c r="K129" s="1558"/>
      <c r="L129" s="1598" t="s">
        <v>3247</v>
      </c>
      <c r="M129" s="1599" t="s">
        <v>1760</v>
      </c>
      <c r="N129" s="1600" t="s">
        <v>3248</v>
      </c>
      <c r="O129" s="1600" t="s">
        <v>3249</v>
      </c>
      <c r="P129" s="1596" t="s">
        <v>3250</v>
      </c>
      <c r="Q129" s="1558"/>
      <c r="R129" s="1598" t="s">
        <v>3247</v>
      </c>
      <c r="S129" s="1599" t="s">
        <v>1760</v>
      </c>
      <c r="T129" s="1600" t="s">
        <v>3248</v>
      </c>
      <c r="U129" s="1600" t="s">
        <v>3249</v>
      </c>
      <c r="V129" s="1596" t="s">
        <v>3250</v>
      </c>
      <c r="W129" s="1558"/>
      <c r="X129" s="1598" t="s">
        <v>3247</v>
      </c>
      <c r="Y129" s="1599" t="s">
        <v>1760</v>
      </c>
      <c r="Z129" s="1600" t="s">
        <v>3248</v>
      </c>
      <c r="AA129" s="1600" t="s">
        <v>3249</v>
      </c>
      <c r="AB129" s="1596" t="s">
        <v>3250</v>
      </c>
      <c r="AC129" s="1558"/>
    </row>
    <row r="130" spans="2:29" ht="17.25" customHeight="1">
      <c r="B130" s="1602">
        <v>77</v>
      </c>
      <c r="C130" s="1602" t="s">
        <v>3483</v>
      </c>
      <c r="D130" s="1603">
        <v>25</v>
      </c>
      <c r="E130" s="1566"/>
      <c r="F130" s="1567">
        <v>10.1</v>
      </c>
      <c r="G130" s="1579">
        <f>SUM($D$130*F130)</f>
        <v>252.5</v>
      </c>
      <c r="H130" s="1575" t="s">
        <v>3252</v>
      </c>
      <c r="I130" s="1575"/>
      <c r="J130" s="1576" t="s">
        <v>3253</v>
      </c>
      <c r="K130" s="1566"/>
      <c r="L130" s="1567">
        <v>11.33</v>
      </c>
      <c r="M130" s="1568">
        <f>SUM($D$130*L130)</f>
        <v>283.25</v>
      </c>
      <c r="N130" s="1575" t="s">
        <v>3252</v>
      </c>
      <c r="O130" s="1575" t="s">
        <v>3484</v>
      </c>
      <c r="P130" s="1576" t="s">
        <v>3255</v>
      </c>
      <c r="Q130" s="1566"/>
      <c r="R130" s="1583">
        <v>10.208333333333334</v>
      </c>
      <c r="S130" s="1573">
        <f>SUM($D$130*R130)</f>
        <v>255.20833333333334</v>
      </c>
      <c r="T130" s="1575" t="s">
        <v>3252</v>
      </c>
      <c r="U130" s="1575" t="s">
        <v>3485</v>
      </c>
      <c r="V130" s="1576">
        <v>14</v>
      </c>
      <c r="W130" s="1566"/>
      <c r="X130" s="1567">
        <v>10.89</v>
      </c>
      <c r="Y130" s="1568">
        <f>SUM($D$130*X130)</f>
        <v>272.25</v>
      </c>
      <c r="Z130" s="1607" t="s">
        <v>3252</v>
      </c>
      <c r="AA130" s="1606" t="s">
        <v>3486</v>
      </c>
      <c r="AB130" s="1578" t="s">
        <v>3258</v>
      </c>
      <c r="AC130" s="1566"/>
    </row>
    <row r="131" spans="2:29" ht="13.5" thickBot="1">
      <c r="B131" s="1602">
        <v>78</v>
      </c>
      <c r="C131" s="1602" t="s">
        <v>3487</v>
      </c>
      <c r="D131" s="1603">
        <v>25</v>
      </c>
      <c r="E131" s="1566"/>
      <c r="F131" s="1567">
        <v>15.69</v>
      </c>
      <c r="G131" s="1579">
        <f>SUM($D$131*F131)</f>
        <v>392.25</v>
      </c>
      <c r="H131" s="1575" t="s">
        <v>3252</v>
      </c>
      <c r="I131" s="1575"/>
      <c r="J131" s="1576" t="s">
        <v>3253</v>
      </c>
      <c r="K131" s="1566"/>
      <c r="L131" s="1567">
        <v>19.829999999999998</v>
      </c>
      <c r="M131" s="1579">
        <f>SUM($D$131*L131)</f>
        <v>495.74999999999994</v>
      </c>
      <c r="N131" s="1575" t="s">
        <v>3252</v>
      </c>
      <c r="O131" s="1575" t="s">
        <v>3488</v>
      </c>
      <c r="P131" s="1576" t="s">
        <v>3255</v>
      </c>
      <c r="Q131" s="1566"/>
      <c r="R131" s="1583">
        <v>15.781250000000002</v>
      </c>
      <c r="S131" s="1581">
        <f>SUM($D$131*R131)</f>
        <v>394.53125000000006</v>
      </c>
      <c r="T131" s="1575" t="s">
        <v>3252</v>
      </c>
      <c r="U131" s="1575" t="s">
        <v>3489</v>
      </c>
      <c r="V131" s="1576">
        <v>14</v>
      </c>
      <c r="W131" s="1566"/>
      <c r="X131" s="1567">
        <v>16.850000000000001</v>
      </c>
      <c r="Y131" s="1579">
        <f>SUM($D$131*X131)</f>
        <v>421.25000000000006</v>
      </c>
      <c r="Z131" s="1607" t="s">
        <v>3252</v>
      </c>
      <c r="AA131" s="1606" t="s">
        <v>3490</v>
      </c>
      <c r="AB131" s="1578" t="s">
        <v>3258</v>
      </c>
      <c r="AC131" s="1566"/>
    </row>
    <row r="132" spans="2:29" s="18" customFormat="1" ht="13.5" thickBot="1">
      <c r="B132" s="1585"/>
      <c r="C132" s="1585"/>
      <c r="D132" s="1586"/>
      <c r="E132" s="1571"/>
      <c r="F132" s="1587" t="s">
        <v>304</v>
      </c>
      <c r="G132" s="1588">
        <f>SUM(G130:G131)</f>
        <v>644.75</v>
      </c>
      <c r="H132" s="1589"/>
      <c r="I132" s="1589"/>
      <c r="J132" s="1590"/>
      <c r="K132" s="1571"/>
      <c r="L132" s="1587" t="s">
        <v>304</v>
      </c>
      <c r="M132" s="1588">
        <f>SUM(M130:M131)</f>
        <v>779</v>
      </c>
      <c r="N132" s="1589"/>
      <c r="O132" s="1589"/>
      <c r="P132" s="1590"/>
      <c r="Q132" s="1571"/>
      <c r="R132" s="1587" t="s">
        <v>304</v>
      </c>
      <c r="S132" s="1591">
        <f>SUM(S130:S131)</f>
        <v>649.73958333333337</v>
      </c>
      <c r="T132" s="1589"/>
      <c r="U132" s="1589"/>
      <c r="V132" s="1590"/>
      <c r="W132" s="1571"/>
      <c r="X132" s="1587" t="s">
        <v>304</v>
      </c>
      <c r="Y132" s="1588">
        <f>SUM(Y130:Y131)</f>
        <v>693.5</v>
      </c>
      <c r="Z132" s="1589"/>
      <c r="AA132" s="1589"/>
      <c r="AB132" s="1590"/>
      <c r="AC132" s="1571"/>
    </row>
    <row r="133" spans="2:29" s="20" customFormat="1">
      <c r="B133" s="46"/>
      <c r="C133" s="46"/>
      <c r="D133" s="47"/>
      <c r="E133" s="1566"/>
      <c r="F133" s="1592"/>
      <c r="G133" s="1593"/>
      <c r="H133" s="1594"/>
      <c r="I133" s="1594"/>
      <c r="J133" s="1595"/>
      <c r="K133" s="1566"/>
      <c r="L133" s="1592"/>
      <c r="M133" s="1593"/>
      <c r="N133" s="1594"/>
      <c r="O133" s="1594"/>
      <c r="P133" s="1595"/>
      <c r="Q133" s="1566"/>
      <c r="R133" s="1592"/>
      <c r="S133" s="1593"/>
      <c r="T133" s="1594"/>
      <c r="U133" s="1594"/>
      <c r="V133" s="1595"/>
      <c r="W133" s="1566"/>
      <c r="X133" s="1592"/>
      <c r="Y133" s="1593"/>
      <c r="Z133" s="1594"/>
      <c r="AA133" s="1594"/>
      <c r="AB133" s="1595"/>
      <c r="AC133" s="1566"/>
    </row>
    <row r="134" spans="2:29" s="51" customFormat="1" ht="36">
      <c r="B134" s="3546" t="s">
        <v>3491</v>
      </c>
      <c r="C134" s="3546"/>
      <c r="D134" s="1596" t="s">
        <v>3246</v>
      </c>
      <c r="E134" s="1597"/>
      <c r="F134" s="1598" t="s">
        <v>3247</v>
      </c>
      <c r="G134" s="1599" t="s">
        <v>1760</v>
      </c>
      <c r="H134" s="1600" t="s">
        <v>3248</v>
      </c>
      <c r="I134" s="1600" t="s">
        <v>3249</v>
      </c>
      <c r="J134" s="1596" t="s">
        <v>3250</v>
      </c>
      <c r="K134" s="1558"/>
      <c r="L134" s="1598" t="s">
        <v>3247</v>
      </c>
      <c r="M134" s="1599" t="s">
        <v>1760</v>
      </c>
      <c r="N134" s="1600" t="s">
        <v>3248</v>
      </c>
      <c r="O134" s="1600" t="s">
        <v>3249</v>
      </c>
      <c r="P134" s="1596" t="s">
        <v>3250</v>
      </c>
      <c r="Q134" s="1558"/>
      <c r="R134" s="1598" t="s">
        <v>3247</v>
      </c>
      <c r="S134" s="1599" t="s">
        <v>1760</v>
      </c>
      <c r="T134" s="1600" t="s">
        <v>3248</v>
      </c>
      <c r="U134" s="1600" t="s">
        <v>3249</v>
      </c>
      <c r="V134" s="1596" t="s">
        <v>3250</v>
      </c>
      <c r="W134" s="1558"/>
      <c r="X134" s="1598" t="s">
        <v>3247</v>
      </c>
      <c r="Y134" s="1599" t="s">
        <v>1760</v>
      </c>
      <c r="Z134" s="1600" t="s">
        <v>3248</v>
      </c>
      <c r="AA134" s="1600" t="s">
        <v>3249</v>
      </c>
      <c r="AB134" s="1596" t="s">
        <v>3250</v>
      </c>
      <c r="AC134" s="1558"/>
    </row>
    <row r="135" spans="2:29">
      <c r="B135" s="1602">
        <v>79</v>
      </c>
      <c r="C135" s="1602" t="s">
        <v>3492</v>
      </c>
      <c r="D135" s="1603">
        <v>25</v>
      </c>
      <c r="E135" s="1566"/>
      <c r="F135" s="1567">
        <v>11.46</v>
      </c>
      <c r="G135" s="1579">
        <f>SUM($D$135*F135)</f>
        <v>286.5</v>
      </c>
      <c r="H135" s="1575" t="s">
        <v>3252</v>
      </c>
      <c r="I135" s="1575"/>
      <c r="J135" s="1576" t="s">
        <v>3253</v>
      </c>
      <c r="K135" s="1566"/>
      <c r="L135" s="1583">
        <v>9.08</v>
      </c>
      <c r="M135" s="1581">
        <f>SUM($D$135*L135)</f>
        <v>227</v>
      </c>
      <c r="N135" s="1575" t="s">
        <v>3252</v>
      </c>
      <c r="O135" s="1575" t="s">
        <v>3493</v>
      </c>
      <c r="P135" s="1576" t="s">
        <v>3255</v>
      </c>
      <c r="Q135" s="1566"/>
      <c r="R135" s="1567">
        <v>11.583333333333332</v>
      </c>
      <c r="S135" s="1579">
        <f>SUM($D$135*R135)</f>
        <v>289.58333333333331</v>
      </c>
      <c r="T135" s="1575" t="s">
        <v>3252</v>
      </c>
      <c r="U135" s="1575" t="s">
        <v>3494</v>
      </c>
      <c r="V135" s="1576">
        <v>14</v>
      </c>
      <c r="W135" s="1566"/>
      <c r="X135" s="1567">
        <v>12.35</v>
      </c>
      <c r="Y135" s="1568">
        <f>SUM($D$135*X135)</f>
        <v>308.75</v>
      </c>
      <c r="Z135" s="1607" t="s">
        <v>3252</v>
      </c>
      <c r="AA135" s="1606" t="s">
        <v>3495</v>
      </c>
      <c r="AB135" s="1578" t="s">
        <v>3258</v>
      </c>
      <c r="AC135" s="1566"/>
    </row>
    <row r="136" spans="2:29" ht="13.5" thickBot="1">
      <c r="B136" s="1602">
        <v>80</v>
      </c>
      <c r="C136" s="1602" t="s">
        <v>3496</v>
      </c>
      <c r="D136" s="1603">
        <v>25</v>
      </c>
      <c r="E136" s="1566"/>
      <c r="F136" s="1567">
        <v>20.059999999999999</v>
      </c>
      <c r="G136" s="1579">
        <f>SUM($D$136*F136)</f>
        <v>501.49999999999994</v>
      </c>
      <c r="H136" s="1575" t="s">
        <v>3252</v>
      </c>
      <c r="I136" s="1575"/>
      <c r="J136" s="1576" t="s">
        <v>3253</v>
      </c>
      <c r="K136" s="1566"/>
      <c r="L136" s="1583">
        <v>15.87</v>
      </c>
      <c r="M136" s="1581">
        <f>SUM($D$136*L136)</f>
        <v>396.75</v>
      </c>
      <c r="N136" s="1575" t="s">
        <v>3252</v>
      </c>
      <c r="O136" s="1575" t="s">
        <v>3497</v>
      </c>
      <c r="P136" s="1576" t="s">
        <v>3255</v>
      </c>
      <c r="Q136" s="1566"/>
      <c r="R136" s="1567">
        <v>20.270833333333336</v>
      </c>
      <c r="S136" s="1579">
        <f>SUM($D$136*R136)</f>
        <v>506.77083333333337</v>
      </c>
      <c r="T136" s="1575" t="s">
        <v>3252</v>
      </c>
      <c r="U136" s="1575" t="s">
        <v>3498</v>
      </c>
      <c r="V136" s="1576">
        <v>14</v>
      </c>
      <c r="W136" s="1566"/>
      <c r="X136" s="1567">
        <v>21.65</v>
      </c>
      <c r="Y136" s="1579">
        <f>SUM($D$136*X136)</f>
        <v>541.25</v>
      </c>
      <c r="Z136" s="1607" t="s">
        <v>3252</v>
      </c>
      <c r="AA136" s="1606" t="s">
        <v>3499</v>
      </c>
      <c r="AB136" s="1578" t="s">
        <v>3258</v>
      </c>
      <c r="AC136" s="1566"/>
    </row>
    <row r="137" spans="2:29" ht="13.5" thickBot="1">
      <c r="B137" s="47"/>
      <c r="C137" s="1611"/>
      <c r="D137" s="1612"/>
      <c r="E137" s="1566"/>
      <c r="F137" s="1587" t="s">
        <v>304</v>
      </c>
      <c r="G137" s="1588">
        <f>SUM(G135:G136)</f>
        <v>788</v>
      </c>
      <c r="H137" s="1594"/>
      <c r="I137" s="1594"/>
      <c r="J137" s="1595"/>
      <c r="K137" s="1566"/>
      <c r="L137" s="1587" t="s">
        <v>304</v>
      </c>
      <c r="M137" s="1591">
        <f>SUM(M135:M136)</f>
        <v>623.75</v>
      </c>
      <c r="N137" s="1594"/>
      <c r="O137" s="1594"/>
      <c r="P137" s="1595"/>
      <c r="Q137" s="1566"/>
      <c r="R137" s="1587" t="s">
        <v>304</v>
      </c>
      <c r="S137" s="1588">
        <f>SUM(S135:S136)</f>
        <v>796.35416666666674</v>
      </c>
      <c r="T137" s="1594"/>
      <c r="U137" s="1594"/>
      <c r="V137" s="1595"/>
      <c r="W137" s="1566"/>
      <c r="X137" s="1587" t="s">
        <v>304</v>
      </c>
      <c r="Y137" s="1588">
        <f>SUM(Y135:Y136)</f>
        <v>850</v>
      </c>
      <c r="Z137" s="1594"/>
      <c r="AA137" s="1594"/>
      <c r="AB137" s="1595"/>
      <c r="AC137" s="1566"/>
    </row>
    <row r="138" spans="2:29">
      <c r="B138" s="30"/>
      <c r="C138" s="1613"/>
      <c r="D138" s="36"/>
      <c r="E138" s="1614"/>
      <c r="F138" s="1615"/>
      <c r="G138" s="1616"/>
      <c r="H138" s="1617"/>
      <c r="I138" s="1617"/>
      <c r="J138" s="1618"/>
      <c r="K138" s="1614"/>
      <c r="L138" s="1615"/>
      <c r="M138" s="1616"/>
      <c r="N138" s="1617"/>
      <c r="O138" s="1617"/>
      <c r="P138" s="1618"/>
      <c r="Q138" s="1614"/>
      <c r="R138" s="1615"/>
      <c r="S138" s="1616"/>
      <c r="T138" s="1617"/>
      <c r="U138" s="1617"/>
      <c r="V138" s="1618"/>
      <c r="W138" s="1614"/>
      <c r="X138" s="1615"/>
      <c r="Y138" s="1616"/>
      <c r="Z138" s="1617"/>
      <c r="AA138" s="1617"/>
      <c r="AB138" s="1618"/>
      <c r="AC138" s="1614"/>
    </row>
    <row r="139" spans="2:29" s="51" customFormat="1" ht="36">
      <c r="B139" s="3539" t="s">
        <v>3500</v>
      </c>
      <c r="C139" s="3540"/>
      <c r="D139" s="1596" t="s">
        <v>314</v>
      </c>
      <c r="E139" s="1558"/>
      <c r="F139" s="1598" t="s">
        <v>3247</v>
      </c>
      <c r="G139" s="1599" t="s">
        <v>1760</v>
      </c>
      <c r="H139" s="1600" t="s">
        <v>3248</v>
      </c>
      <c r="I139" s="1600" t="s">
        <v>3249</v>
      </c>
      <c r="J139" s="1596" t="s">
        <v>3250</v>
      </c>
      <c r="K139" s="1558"/>
      <c r="L139" s="1598" t="s">
        <v>3247</v>
      </c>
      <c r="M139" s="1599" t="s">
        <v>1760</v>
      </c>
      <c r="N139" s="1600" t="s">
        <v>3248</v>
      </c>
      <c r="O139" s="1600" t="s">
        <v>3249</v>
      </c>
      <c r="P139" s="1596" t="s">
        <v>3250</v>
      </c>
      <c r="Q139" s="1558"/>
      <c r="R139" s="1598" t="s">
        <v>3247</v>
      </c>
      <c r="S139" s="1599" t="s">
        <v>1760</v>
      </c>
      <c r="T139" s="1600" t="s">
        <v>3248</v>
      </c>
      <c r="U139" s="1600" t="s">
        <v>3249</v>
      </c>
      <c r="V139" s="1596" t="s">
        <v>3250</v>
      </c>
      <c r="W139" s="1558"/>
      <c r="X139" s="1598" t="s">
        <v>3247</v>
      </c>
      <c r="Y139" s="1599" t="s">
        <v>1760</v>
      </c>
      <c r="Z139" s="1600" t="s">
        <v>3248</v>
      </c>
      <c r="AA139" s="1600" t="s">
        <v>3249</v>
      </c>
      <c r="AB139" s="1596" t="s">
        <v>3250</v>
      </c>
      <c r="AC139" s="1558"/>
    </row>
    <row r="140" spans="2:29">
      <c r="B140" s="1602">
        <v>81</v>
      </c>
      <c r="C140" s="1602" t="s">
        <v>3501</v>
      </c>
      <c r="D140" s="1603">
        <v>25</v>
      </c>
      <c r="E140" s="1558"/>
      <c r="F140" s="1567">
        <v>12.43</v>
      </c>
      <c r="G140" s="1579">
        <f>SUM($D$140*F140)</f>
        <v>310.75</v>
      </c>
      <c r="H140" s="1575" t="s">
        <v>3252</v>
      </c>
      <c r="I140" s="1575"/>
      <c r="J140" s="1576" t="s">
        <v>3253</v>
      </c>
      <c r="K140" s="1558"/>
      <c r="L140" s="1583">
        <v>12.31</v>
      </c>
      <c r="M140" s="1573">
        <f>SUM($D$140*L140)</f>
        <v>307.75</v>
      </c>
      <c r="N140" s="1575" t="s">
        <v>3252</v>
      </c>
      <c r="O140" s="1575" t="s">
        <v>3502</v>
      </c>
      <c r="P140" s="1619" t="s">
        <v>3255</v>
      </c>
      <c r="Q140" s="1558"/>
      <c r="R140" s="1567">
        <v>12.552083333333334</v>
      </c>
      <c r="S140" s="1579">
        <f>SUM($D$140*R140)</f>
        <v>313.80208333333337</v>
      </c>
      <c r="T140" s="1575" t="s">
        <v>3252</v>
      </c>
      <c r="U140" s="1575" t="s">
        <v>3503</v>
      </c>
      <c r="V140" s="1619">
        <v>14</v>
      </c>
      <c r="W140" s="1558"/>
      <c r="X140" s="1567">
        <v>13.4</v>
      </c>
      <c r="Y140" s="1579">
        <f>SUM($D$140*X140)</f>
        <v>335</v>
      </c>
      <c r="Z140" s="1607" t="s">
        <v>3252</v>
      </c>
      <c r="AA140" s="1606" t="s">
        <v>3504</v>
      </c>
      <c r="AB140" s="1620" t="s">
        <v>3258</v>
      </c>
      <c r="AC140" s="1558"/>
    </row>
    <row r="141" spans="2:29" ht="13.5" thickBot="1">
      <c r="B141" s="1602">
        <v>82</v>
      </c>
      <c r="C141" s="1602" t="s">
        <v>3505</v>
      </c>
      <c r="D141" s="1603">
        <v>100</v>
      </c>
      <c r="E141" s="1558"/>
      <c r="F141" s="1567">
        <v>14.22</v>
      </c>
      <c r="G141" s="1579">
        <f>SUM($D$141*F141)</f>
        <v>1422</v>
      </c>
      <c r="H141" s="1575" t="s">
        <v>3252</v>
      </c>
      <c r="I141" s="1575"/>
      <c r="J141" s="1576" t="s">
        <v>3253</v>
      </c>
      <c r="K141" s="1558"/>
      <c r="L141" s="1583">
        <v>14.06</v>
      </c>
      <c r="M141" s="1581">
        <f>SUM($D$141*L141)</f>
        <v>1406</v>
      </c>
      <c r="N141" s="1575" t="s">
        <v>3252</v>
      </c>
      <c r="O141" s="1575" t="s">
        <v>3506</v>
      </c>
      <c r="P141" s="1619" t="s">
        <v>3255</v>
      </c>
      <c r="Q141" s="1558"/>
      <c r="R141" s="1567">
        <v>14.364583333333332</v>
      </c>
      <c r="S141" s="1579">
        <f>SUM($D$141*R141)</f>
        <v>1436.4583333333333</v>
      </c>
      <c r="T141" s="1575" t="s">
        <v>3252</v>
      </c>
      <c r="U141" s="1575" t="s">
        <v>3507</v>
      </c>
      <c r="V141" s="1619">
        <v>14</v>
      </c>
      <c r="W141" s="1558"/>
      <c r="X141" s="1567">
        <v>15.35</v>
      </c>
      <c r="Y141" s="1579">
        <f>SUM($D$141*X141)</f>
        <v>1535</v>
      </c>
      <c r="Z141" s="1607" t="s">
        <v>3252</v>
      </c>
      <c r="AA141" s="1606" t="s">
        <v>3508</v>
      </c>
      <c r="AB141" s="1620" t="s">
        <v>3258</v>
      </c>
      <c r="AC141" s="1558"/>
    </row>
    <row r="142" spans="2:29" ht="13.5" thickBot="1">
      <c r="B142" s="47"/>
      <c r="C142" s="1611"/>
      <c r="D142" s="1612"/>
      <c r="E142" s="1566"/>
      <c r="F142" s="1587" t="s">
        <v>304</v>
      </c>
      <c r="G142" s="1588">
        <f>SUM(G140:G141)</f>
        <v>1732.75</v>
      </c>
      <c r="H142" s="1594"/>
      <c r="I142" s="1594"/>
      <c r="J142" s="1595"/>
      <c r="K142" s="1566"/>
      <c r="L142" s="1587" t="s">
        <v>304</v>
      </c>
      <c r="M142" s="1591">
        <f>SUM(M140:M141)</f>
        <v>1713.75</v>
      </c>
      <c r="N142" s="1589"/>
      <c r="O142" s="1589"/>
      <c r="P142" s="1590"/>
      <c r="Q142" s="1571"/>
      <c r="R142" s="1587" t="s">
        <v>304</v>
      </c>
      <c r="S142" s="1588">
        <f>SUM(S140:S141)</f>
        <v>1750.2604166666665</v>
      </c>
      <c r="T142" s="1589"/>
      <c r="U142" s="1589"/>
      <c r="V142" s="1595"/>
      <c r="W142" s="1566"/>
      <c r="X142" s="1587" t="s">
        <v>304</v>
      </c>
      <c r="Y142" s="1588">
        <f>SUM(Y140:Y141)</f>
        <v>1870</v>
      </c>
      <c r="Z142" s="1594"/>
      <c r="AA142" s="1594"/>
      <c r="AB142" s="1595"/>
      <c r="AC142" s="1566"/>
    </row>
    <row r="143" spans="2:29">
      <c r="B143" s="30"/>
      <c r="C143" s="1613"/>
      <c r="D143" s="36"/>
      <c r="E143" s="1614"/>
      <c r="F143" s="1615"/>
      <c r="G143" s="1616"/>
      <c r="H143" s="1617"/>
      <c r="I143" s="1617"/>
      <c r="J143" s="1618"/>
      <c r="K143" s="1614"/>
      <c r="L143" s="1615"/>
      <c r="M143" s="1616"/>
      <c r="N143" s="1617"/>
      <c r="O143" s="1617"/>
      <c r="P143" s="1618"/>
      <c r="Q143" s="1614"/>
      <c r="R143" s="1615"/>
      <c r="S143" s="1616"/>
      <c r="T143" s="1617"/>
      <c r="U143" s="1617"/>
      <c r="V143" s="1618"/>
      <c r="W143" s="1614"/>
      <c r="X143" s="1615"/>
      <c r="Y143" s="1616"/>
      <c r="Z143" s="1617"/>
      <c r="AA143" s="1617"/>
      <c r="AB143" s="1618"/>
      <c r="AC143" s="1614"/>
    </row>
    <row r="144" spans="2:29" s="51" customFormat="1" ht="36">
      <c r="B144" s="3539" t="s">
        <v>3509</v>
      </c>
      <c r="C144" s="3540"/>
      <c r="D144" s="1596" t="s">
        <v>3246</v>
      </c>
      <c r="E144" s="1558"/>
      <c r="F144" s="1598" t="s">
        <v>3247</v>
      </c>
      <c r="G144" s="1599" t="s">
        <v>1760</v>
      </c>
      <c r="H144" s="1600" t="s">
        <v>3248</v>
      </c>
      <c r="I144" s="1600" t="s">
        <v>3249</v>
      </c>
      <c r="J144" s="1596" t="s">
        <v>3250</v>
      </c>
      <c r="K144" s="1558"/>
      <c r="L144" s="1598" t="s">
        <v>3247</v>
      </c>
      <c r="M144" s="1599" t="s">
        <v>1760</v>
      </c>
      <c r="N144" s="1600" t="s">
        <v>3248</v>
      </c>
      <c r="O144" s="1600" t="s">
        <v>3249</v>
      </c>
      <c r="P144" s="1596" t="s">
        <v>3250</v>
      </c>
      <c r="Q144" s="1558"/>
      <c r="R144" s="1598" t="s">
        <v>3247</v>
      </c>
      <c r="S144" s="1599" t="s">
        <v>1760</v>
      </c>
      <c r="T144" s="1600" t="s">
        <v>3248</v>
      </c>
      <c r="U144" s="1600" t="s">
        <v>3249</v>
      </c>
      <c r="V144" s="1596" t="s">
        <v>3250</v>
      </c>
      <c r="W144" s="1558"/>
      <c r="X144" s="1598" t="s">
        <v>3247</v>
      </c>
      <c r="Y144" s="1599" t="s">
        <v>1760</v>
      </c>
      <c r="Z144" s="1600" t="s">
        <v>3248</v>
      </c>
      <c r="AA144" s="1600" t="s">
        <v>3249</v>
      </c>
      <c r="AB144" s="1596" t="s">
        <v>3250</v>
      </c>
      <c r="AC144" s="1558"/>
    </row>
    <row r="145" spans="2:29">
      <c r="B145" s="1602">
        <v>83</v>
      </c>
      <c r="C145" s="1602" t="s">
        <v>3510</v>
      </c>
      <c r="D145" s="1603">
        <v>25</v>
      </c>
      <c r="E145" s="1558"/>
      <c r="F145" s="1567">
        <v>11.18</v>
      </c>
      <c r="G145" s="1579">
        <f>SUM($D$145*F145)</f>
        <v>279.5</v>
      </c>
      <c r="H145" s="1575" t="s">
        <v>3252</v>
      </c>
      <c r="I145" s="1575"/>
      <c r="J145" s="1576" t="s">
        <v>3253</v>
      </c>
      <c r="K145" s="1558"/>
      <c r="L145" s="1583">
        <v>11.05</v>
      </c>
      <c r="M145" s="1573">
        <f>SUM($D$145*L145)</f>
        <v>276.25</v>
      </c>
      <c r="N145" s="1575" t="s">
        <v>3252</v>
      </c>
      <c r="O145" s="1575" t="s">
        <v>3511</v>
      </c>
      <c r="P145" s="1619" t="s">
        <v>3255</v>
      </c>
      <c r="Q145" s="1558"/>
      <c r="R145" s="1567">
        <v>11.291666666666666</v>
      </c>
      <c r="S145" s="1579">
        <f>SUM($D$145*R145)</f>
        <v>282.29166666666663</v>
      </c>
      <c r="T145" s="1575" t="s">
        <v>3252</v>
      </c>
      <c r="U145" s="1575" t="s">
        <v>3512</v>
      </c>
      <c r="V145" s="1619">
        <v>14</v>
      </c>
      <c r="W145" s="1558"/>
      <c r="X145" s="1567">
        <v>12.05</v>
      </c>
      <c r="Y145" s="1568">
        <f>SUM($D$145*X145)</f>
        <v>301.25</v>
      </c>
      <c r="Z145" s="1607" t="s">
        <v>3252</v>
      </c>
      <c r="AA145" s="1606" t="s">
        <v>3513</v>
      </c>
      <c r="AB145" s="1620" t="s">
        <v>3258</v>
      </c>
      <c r="AC145" s="1558"/>
    </row>
    <row r="146" spans="2:29">
      <c r="B146" s="1602">
        <v>84</v>
      </c>
      <c r="C146" s="1602" t="s">
        <v>3514</v>
      </c>
      <c r="D146" s="1603">
        <v>24</v>
      </c>
      <c r="E146" s="1558"/>
      <c r="F146" s="1567">
        <v>18.59</v>
      </c>
      <c r="G146" s="1579">
        <f>SUM($D$146*F146)</f>
        <v>446.15999999999997</v>
      </c>
      <c r="H146" s="1575" t="s">
        <v>3252</v>
      </c>
      <c r="I146" s="1575"/>
      <c r="J146" s="1576" t="s">
        <v>3253</v>
      </c>
      <c r="K146" s="1558"/>
      <c r="L146" s="1583">
        <v>18.39</v>
      </c>
      <c r="M146" s="1581">
        <f>SUM($D$146*L146)</f>
        <v>441.36</v>
      </c>
      <c r="N146" s="1575" t="s">
        <v>3252</v>
      </c>
      <c r="O146" s="1575" t="s">
        <v>3515</v>
      </c>
      <c r="P146" s="1619" t="s">
        <v>3255</v>
      </c>
      <c r="Q146" s="1558"/>
      <c r="R146" s="1567">
        <v>18.781250000000004</v>
      </c>
      <c r="S146" s="1579">
        <f>SUM($D$146*R146)</f>
        <v>450.75000000000011</v>
      </c>
      <c r="T146" s="1575" t="s">
        <v>3252</v>
      </c>
      <c r="U146" s="1575" t="s">
        <v>3516</v>
      </c>
      <c r="V146" s="1619">
        <v>14</v>
      </c>
      <c r="W146" s="1558"/>
      <c r="X146" s="1567">
        <v>20.05</v>
      </c>
      <c r="Y146" s="1579">
        <f>SUM($D$146*X146)</f>
        <v>481.20000000000005</v>
      </c>
      <c r="Z146" s="1607" t="s">
        <v>3252</v>
      </c>
      <c r="AA146" s="1606" t="s">
        <v>3517</v>
      </c>
      <c r="AB146" s="1620" t="s">
        <v>3258</v>
      </c>
      <c r="AC146" s="1558"/>
    </row>
    <row r="147" spans="2:29">
      <c r="B147" s="1602">
        <v>85</v>
      </c>
      <c r="C147" s="1602" t="s">
        <v>3518</v>
      </c>
      <c r="D147" s="1603">
        <v>50</v>
      </c>
      <c r="E147" s="1566"/>
      <c r="F147" s="1567">
        <v>10.3</v>
      </c>
      <c r="G147" s="1579">
        <f>SUM($D$147*F147)</f>
        <v>515</v>
      </c>
      <c r="H147" s="1575" t="s">
        <v>3252</v>
      </c>
      <c r="I147" s="1575"/>
      <c r="J147" s="1576" t="s">
        <v>3253</v>
      </c>
      <c r="K147" s="1566"/>
      <c r="L147" s="1567">
        <v>11.05</v>
      </c>
      <c r="M147" s="1579">
        <f>SUM($D$147*L147)</f>
        <v>552.5</v>
      </c>
      <c r="N147" s="1575" t="s">
        <v>3252</v>
      </c>
      <c r="O147" s="1575" t="s">
        <v>3519</v>
      </c>
      <c r="P147" s="1621" t="s">
        <v>3255</v>
      </c>
      <c r="Q147" s="1566"/>
      <c r="R147" s="1583">
        <v>9.8229166666666661</v>
      </c>
      <c r="S147" s="1581">
        <f>SUM($D$147*R147)</f>
        <v>491.14583333333331</v>
      </c>
      <c r="T147" s="1575" t="s">
        <v>3252</v>
      </c>
      <c r="U147" s="1575" t="s">
        <v>3520</v>
      </c>
      <c r="V147" s="1619">
        <v>14</v>
      </c>
      <c r="W147" s="1566"/>
      <c r="X147" s="1567">
        <v>10.48</v>
      </c>
      <c r="Y147" s="1579">
        <f>SUM($D$147*X147)</f>
        <v>524</v>
      </c>
      <c r="Z147" s="1607" t="s">
        <v>3252</v>
      </c>
      <c r="AA147" s="1606" t="s">
        <v>3521</v>
      </c>
      <c r="AB147" s="1622" t="s">
        <v>3258</v>
      </c>
      <c r="AC147" s="1566"/>
    </row>
    <row r="148" spans="2:29" ht="13.5" thickBot="1">
      <c r="B148" s="1602">
        <v>86</v>
      </c>
      <c r="C148" s="1602" t="s">
        <v>3518</v>
      </c>
      <c r="D148" s="1603">
        <v>50</v>
      </c>
      <c r="E148" s="1558"/>
      <c r="F148" s="1583">
        <v>16.149999999999999</v>
      </c>
      <c r="G148" s="1581">
        <f>SUM($D$148*F148)</f>
        <v>807.49999999999989</v>
      </c>
      <c r="H148" s="1575" t="s">
        <v>3252</v>
      </c>
      <c r="I148" s="1575"/>
      <c r="J148" s="1576" t="s">
        <v>3253</v>
      </c>
      <c r="K148" s="1558"/>
      <c r="L148" s="1567">
        <v>18.38</v>
      </c>
      <c r="M148" s="1579">
        <f>SUM($D$148*L148)</f>
        <v>919</v>
      </c>
      <c r="N148" s="1575" t="s">
        <v>3252</v>
      </c>
      <c r="O148" s="1575" t="s">
        <v>3522</v>
      </c>
      <c r="P148" s="1621" t="s">
        <v>3255</v>
      </c>
      <c r="Q148" s="1558"/>
      <c r="R148" s="1567">
        <v>17.34375</v>
      </c>
      <c r="S148" s="1579">
        <f>SUM($D$148*R148)</f>
        <v>867.1875</v>
      </c>
      <c r="T148" s="1575" t="s">
        <v>3252</v>
      </c>
      <c r="U148" s="1575" t="s">
        <v>3523</v>
      </c>
      <c r="V148" s="1619">
        <v>14</v>
      </c>
      <c r="W148" s="1558"/>
      <c r="X148" s="1567">
        <v>17.399999999999999</v>
      </c>
      <c r="Y148" s="1579">
        <f>SUM($D$148*X148)</f>
        <v>869.99999999999989</v>
      </c>
      <c r="Z148" s="1607" t="s">
        <v>3252</v>
      </c>
      <c r="AA148" s="1606" t="s">
        <v>3524</v>
      </c>
      <c r="AB148" s="1622" t="s">
        <v>3258</v>
      </c>
      <c r="AC148" s="1558"/>
    </row>
    <row r="149" spans="2:29" ht="13.5" thickBot="1">
      <c r="B149" s="47"/>
      <c r="C149" s="1611"/>
      <c r="D149" s="1612"/>
      <c r="E149" s="1566"/>
      <c r="F149" s="1587" t="s">
        <v>304</v>
      </c>
      <c r="G149" s="1588">
        <f>SUM(G145:G148)</f>
        <v>2048.16</v>
      </c>
      <c r="H149" s="1594"/>
      <c r="I149" s="1594"/>
      <c r="J149" s="1595"/>
      <c r="K149" s="1566"/>
      <c r="L149" s="1587" t="s">
        <v>304</v>
      </c>
      <c r="M149" s="1623">
        <f>SUM(M145:M148)</f>
        <v>2189.11</v>
      </c>
      <c r="N149" s="1594"/>
      <c r="O149" s="1594"/>
      <c r="P149" s="1595"/>
      <c r="Q149" s="1566"/>
      <c r="R149" s="1587" t="s">
        <v>304</v>
      </c>
      <c r="S149" s="1623">
        <f>SUM(S145:S148)</f>
        <v>2091.375</v>
      </c>
      <c r="T149" s="1594"/>
      <c r="U149" s="1594"/>
      <c r="V149" s="1595"/>
      <c r="W149" s="1566"/>
      <c r="X149" s="1587" t="s">
        <v>304</v>
      </c>
      <c r="Y149" s="1623">
        <f>SUM(Y145:Y148)</f>
        <v>2176.4499999999998</v>
      </c>
      <c r="Z149" s="1594"/>
      <c r="AA149" s="1594"/>
      <c r="AB149" s="1595"/>
      <c r="AC149" s="1566"/>
    </row>
    <row r="150" spans="2:29">
      <c r="B150" s="30"/>
      <c r="C150" s="1613"/>
      <c r="D150" s="36"/>
      <c r="E150" s="1614"/>
      <c r="F150" s="1615"/>
      <c r="G150" s="1616"/>
      <c r="H150" s="1617"/>
      <c r="I150" s="1617"/>
      <c r="J150" s="1618"/>
      <c r="K150" s="1614"/>
      <c r="L150" s="1615"/>
      <c r="M150" s="1616"/>
      <c r="N150" s="1617"/>
      <c r="O150" s="1617"/>
      <c r="P150" s="1618"/>
      <c r="Q150" s="1614"/>
      <c r="R150" s="1615"/>
      <c r="S150" s="1616"/>
      <c r="T150" s="1617"/>
      <c r="U150" s="1617"/>
      <c r="V150" s="1618"/>
      <c r="W150" s="1614"/>
      <c r="X150" s="1615"/>
      <c r="Y150" s="1616"/>
      <c r="Z150" s="1617"/>
      <c r="AA150" s="1617"/>
      <c r="AB150" s="1618"/>
      <c r="AC150" s="1614"/>
    </row>
    <row r="151" spans="2:29" s="51" customFormat="1" ht="36">
      <c r="B151" s="3539" t="s">
        <v>3525</v>
      </c>
      <c r="C151" s="3540"/>
      <c r="D151" s="1596" t="s">
        <v>3246</v>
      </c>
      <c r="E151" s="1558"/>
      <c r="F151" s="1598" t="s">
        <v>3247</v>
      </c>
      <c r="G151" s="1599" t="s">
        <v>1760</v>
      </c>
      <c r="H151" s="1600" t="s">
        <v>3248</v>
      </c>
      <c r="I151" s="1600" t="s">
        <v>3249</v>
      </c>
      <c r="J151" s="1596" t="s">
        <v>3250</v>
      </c>
      <c r="K151" s="1558"/>
      <c r="L151" s="1598" t="s">
        <v>3247</v>
      </c>
      <c r="M151" s="1599" t="s">
        <v>1760</v>
      </c>
      <c r="N151" s="1600" t="s">
        <v>3248</v>
      </c>
      <c r="O151" s="1600" t="s">
        <v>3249</v>
      </c>
      <c r="P151" s="1596" t="s">
        <v>3250</v>
      </c>
      <c r="Q151" s="1558"/>
      <c r="R151" s="1598" t="s">
        <v>3247</v>
      </c>
      <c r="S151" s="1599" t="s">
        <v>1760</v>
      </c>
      <c r="T151" s="1600" t="s">
        <v>3248</v>
      </c>
      <c r="U151" s="1600" t="s">
        <v>3249</v>
      </c>
      <c r="V151" s="1596" t="s">
        <v>3250</v>
      </c>
      <c r="W151" s="1558"/>
      <c r="X151" s="1598" t="s">
        <v>3247</v>
      </c>
      <c r="Y151" s="1599" t="s">
        <v>1760</v>
      </c>
      <c r="Z151" s="1600" t="s">
        <v>3248</v>
      </c>
      <c r="AA151" s="1600" t="s">
        <v>3249</v>
      </c>
      <c r="AB151" s="1596" t="s">
        <v>3250</v>
      </c>
      <c r="AC151" s="1558"/>
    </row>
    <row r="152" spans="2:29">
      <c r="B152" s="1602">
        <v>87</v>
      </c>
      <c r="C152" s="1602" t="s">
        <v>3526</v>
      </c>
      <c r="D152" s="1603">
        <v>25</v>
      </c>
      <c r="E152" s="1558"/>
      <c r="F152" s="1567">
        <v>7.51</v>
      </c>
      <c r="G152" s="1579">
        <f>SUM($D$152*F152)</f>
        <v>187.75</v>
      </c>
      <c r="H152" s="1575" t="s">
        <v>3252</v>
      </c>
      <c r="I152" s="1575"/>
      <c r="J152" s="1576" t="s">
        <v>3253</v>
      </c>
      <c r="K152" s="1558"/>
      <c r="L152" s="1583">
        <v>7.41</v>
      </c>
      <c r="M152" s="1573">
        <f>SUM($D$152*L152)</f>
        <v>185.25</v>
      </c>
      <c r="N152" s="1575" t="s">
        <v>3252</v>
      </c>
      <c r="O152" s="1575" t="s">
        <v>3527</v>
      </c>
      <c r="P152" s="1621" t="s">
        <v>3255</v>
      </c>
      <c r="Q152" s="1558"/>
      <c r="R152" s="1567">
        <v>7.5833333333333339</v>
      </c>
      <c r="S152" s="1579">
        <f>SUM($D$152*R152)</f>
        <v>189.58333333333334</v>
      </c>
      <c r="T152" s="1575" t="s">
        <v>3252</v>
      </c>
      <c r="U152" s="1575" t="s">
        <v>3528</v>
      </c>
      <c r="V152" s="1619">
        <v>14</v>
      </c>
      <c r="W152" s="1558"/>
      <c r="X152" s="1567">
        <v>9.75</v>
      </c>
      <c r="Y152" s="1568">
        <f>SUM($D$152*X152)</f>
        <v>243.75</v>
      </c>
      <c r="Z152" s="1607" t="s">
        <v>3252</v>
      </c>
      <c r="AA152" s="1606" t="s">
        <v>3529</v>
      </c>
      <c r="AB152" s="1622" t="s">
        <v>3258</v>
      </c>
      <c r="AC152" s="1558"/>
    </row>
    <row r="153" spans="2:29" ht="13.5" thickBot="1">
      <c r="B153" s="1602">
        <v>88</v>
      </c>
      <c r="C153" s="1602" t="s">
        <v>3530</v>
      </c>
      <c r="D153" s="1603">
        <v>50</v>
      </c>
      <c r="E153" s="1558"/>
      <c r="F153" s="1567">
        <v>12.66</v>
      </c>
      <c r="G153" s="1579">
        <f>SUM($D$153*F153)</f>
        <v>633</v>
      </c>
      <c r="H153" s="1575" t="s">
        <v>3252</v>
      </c>
      <c r="I153" s="1575"/>
      <c r="J153" s="1576" t="s">
        <v>3253</v>
      </c>
      <c r="K153" s="1558"/>
      <c r="L153" s="1583">
        <v>12.51</v>
      </c>
      <c r="M153" s="1581">
        <f>SUM($D$153*L153)</f>
        <v>625.5</v>
      </c>
      <c r="N153" s="1575" t="s">
        <v>3252</v>
      </c>
      <c r="O153" s="1575" t="s">
        <v>3531</v>
      </c>
      <c r="P153" s="1621" t="s">
        <v>3255</v>
      </c>
      <c r="Q153" s="1558"/>
      <c r="R153" s="1567">
        <v>12.791666666666666</v>
      </c>
      <c r="S153" s="1579">
        <f>SUM($D$153*R153)</f>
        <v>639.58333333333326</v>
      </c>
      <c r="T153" s="1575" t="s">
        <v>3252</v>
      </c>
      <c r="U153" s="1575" t="s">
        <v>3532</v>
      </c>
      <c r="V153" s="1619">
        <v>14</v>
      </c>
      <c r="W153" s="1558"/>
      <c r="X153" s="1567">
        <v>14.95</v>
      </c>
      <c r="Y153" s="1579">
        <f>SUM($D$153*X153)</f>
        <v>747.5</v>
      </c>
      <c r="Z153" s="1607" t="s">
        <v>3252</v>
      </c>
      <c r="AA153" s="1606" t="s">
        <v>3533</v>
      </c>
      <c r="AB153" s="1622" t="s">
        <v>3258</v>
      </c>
      <c r="AC153" s="1558"/>
    </row>
    <row r="154" spans="2:29" ht="13.5" thickBot="1">
      <c r="B154" s="47"/>
      <c r="C154" s="1611"/>
      <c r="D154" s="1612"/>
      <c r="E154" s="1566"/>
      <c r="F154" s="1587" t="s">
        <v>304</v>
      </c>
      <c r="G154" s="1588">
        <f>SUM(G152:G153)</f>
        <v>820.75</v>
      </c>
      <c r="H154" s="1594"/>
      <c r="I154" s="1594"/>
      <c r="J154" s="1595"/>
      <c r="K154" s="1566"/>
      <c r="L154" s="1587" t="s">
        <v>304</v>
      </c>
      <c r="M154" s="1591">
        <f>SUM(M152:M153)</f>
        <v>810.75</v>
      </c>
      <c r="N154" s="1594"/>
      <c r="O154" s="1594"/>
      <c r="P154" s="1595"/>
      <c r="Q154" s="1566"/>
      <c r="R154" s="1587" t="s">
        <v>304</v>
      </c>
      <c r="S154" s="1588">
        <f>SUM(S152:S153)</f>
        <v>829.16666666666663</v>
      </c>
      <c r="T154" s="1594"/>
      <c r="U154" s="1594"/>
      <c r="V154" s="1595"/>
      <c r="W154" s="1566"/>
      <c r="X154" s="1587" t="s">
        <v>304</v>
      </c>
      <c r="Y154" s="1588">
        <f>SUM(Y152:Y153)</f>
        <v>991.25</v>
      </c>
      <c r="Z154" s="1594"/>
      <c r="AA154" s="1594"/>
      <c r="AB154" s="1595"/>
      <c r="AC154" s="1566"/>
    </row>
    <row r="155" spans="2:29">
      <c r="B155" s="30"/>
      <c r="C155" s="1613"/>
      <c r="D155" s="36"/>
      <c r="E155" s="1614"/>
      <c r="F155" s="1615"/>
      <c r="G155" s="1616"/>
      <c r="H155" s="1617"/>
      <c r="I155" s="1617"/>
      <c r="J155" s="1618"/>
      <c r="K155" s="1614"/>
      <c r="L155" s="1615"/>
      <c r="M155" s="1616"/>
      <c r="N155" s="1617"/>
      <c r="O155" s="1617"/>
      <c r="P155" s="1618"/>
      <c r="Q155" s="1614"/>
      <c r="R155" s="1615"/>
      <c r="S155" s="1616"/>
      <c r="T155" s="1617"/>
      <c r="U155" s="1617"/>
      <c r="V155" s="1618"/>
      <c r="W155" s="1614"/>
      <c r="X155" s="1615"/>
      <c r="Y155" s="1616"/>
      <c r="Z155" s="1617"/>
      <c r="AA155" s="1617"/>
      <c r="AB155" s="1618"/>
      <c r="AC155" s="1614"/>
    </row>
    <row r="156" spans="2:29" s="51" customFormat="1" ht="36">
      <c r="B156" s="3539" t="s">
        <v>3534</v>
      </c>
      <c r="C156" s="3540"/>
      <c r="D156" s="1596" t="s">
        <v>3246</v>
      </c>
      <c r="E156" s="1558"/>
      <c r="F156" s="1598" t="s">
        <v>3247</v>
      </c>
      <c r="G156" s="1599" t="s">
        <v>1760</v>
      </c>
      <c r="H156" s="1600" t="s">
        <v>3248</v>
      </c>
      <c r="I156" s="1600" t="s">
        <v>3249</v>
      </c>
      <c r="J156" s="1596" t="s">
        <v>3250</v>
      </c>
      <c r="K156" s="1558"/>
      <c r="L156" s="1598" t="s">
        <v>3247</v>
      </c>
      <c r="M156" s="1599" t="s">
        <v>1760</v>
      </c>
      <c r="N156" s="1600" t="s">
        <v>3248</v>
      </c>
      <c r="O156" s="1600" t="s">
        <v>3249</v>
      </c>
      <c r="P156" s="1596" t="s">
        <v>3250</v>
      </c>
      <c r="Q156" s="1558"/>
      <c r="R156" s="1598" t="s">
        <v>3247</v>
      </c>
      <c r="S156" s="1599" t="s">
        <v>1760</v>
      </c>
      <c r="T156" s="1600" t="s">
        <v>3248</v>
      </c>
      <c r="U156" s="1600" t="s">
        <v>3249</v>
      </c>
      <c r="V156" s="1596" t="s">
        <v>3250</v>
      </c>
      <c r="W156" s="1558"/>
      <c r="X156" s="1598" t="s">
        <v>3247</v>
      </c>
      <c r="Y156" s="1599" t="s">
        <v>1760</v>
      </c>
      <c r="Z156" s="1600" t="s">
        <v>3248</v>
      </c>
      <c r="AA156" s="1600" t="s">
        <v>3249</v>
      </c>
      <c r="AB156" s="1596" t="s">
        <v>3250</v>
      </c>
      <c r="AC156" s="1558"/>
    </row>
    <row r="157" spans="2:29">
      <c r="B157" s="1602">
        <v>89</v>
      </c>
      <c r="C157" s="1602" t="s">
        <v>3535</v>
      </c>
      <c r="D157" s="1603">
        <v>25</v>
      </c>
      <c r="E157" s="1558"/>
      <c r="F157" s="1567">
        <v>0</v>
      </c>
      <c r="G157" s="1579">
        <f>SUM($D$157*F157)</f>
        <v>0</v>
      </c>
      <c r="H157" s="1575" t="s">
        <v>798</v>
      </c>
      <c r="I157" s="1575"/>
      <c r="J157" s="1621"/>
      <c r="K157" s="1558"/>
      <c r="L157" s="1583">
        <v>2.37</v>
      </c>
      <c r="M157" s="1573">
        <f>SUM($D$157*L157)</f>
        <v>59.25</v>
      </c>
      <c r="N157" s="1575" t="s">
        <v>3370</v>
      </c>
      <c r="O157" s="1575"/>
      <c r="P157" s="1621" t="s">
        <v>3255</v>
      </c>
      <c r="Q157" s="1558"/>
      <c r="R157" s="1567">
        <v>2.604166666666667</v>
      </c>
      <c r="S157" s="1568">
        <f>SUM($D$157*R157)</f>
        <v>65.104166666666671</v>
      </c>
      <c r="T157" s="1575" t="s">
        <v>3252</v>
      </c>
      <c r="U157" s="1575" t="s">
        <v>3536</v>
      </c>
      <c r="V157" s="1619">
        <v>14</v>
      </c>
      <c r="W157" s="1558"/>
      <c r="X157" s="1567">
        <v>2.95</v>
      </c>
      <c r="Y157" s="1568">
        <f>SUM($D$157*X157)</f>
        <v>73.75</v>
      </c>
      <c r="Z157" s="1607" t="s">
        <v>3252</v>
      </c>
      <c r="AA157" s="1606" t="s">
        <v>3537</v>
      </c>
      <c r="AB157" s="1622" t="s">
        <v>3258</v>
      </c>
      <c r="AC157" s="1558"/>
    </row>
    <row r="158" spans="2:29">
      <c r="B158" s="1602">
        <v>90</v>
      </c>
      <c r="C158" s="1602" t="s">
        <v>3538</v>
      </c>
      <c r="D158" s="1603">
        <v>150</v>
      </c>
      <c r="E158" s="1558"/>
      <c r="F158" s="1567">
        <v>0</v>
      </c>
      <c r="G158" s="1579">
        <f>SUM($D$158*F158)</f>
        <v>0</v>
      </c>
      <c r="H158" s="1575" t="s">
        <v>798</v>
      </c>
      <c r="I158" s="1575"/>
      <c r="J158" s="1621"/>
      <c r="K158" s="1558"/>
      <c r="L158" s="1567">
        <v>5.04</v>
      </c>
      <c r="M158" s="1579">
        <f>SUM($D$158*L158)</f>
        <v>756</v>
      </c>
      <c r="N158" s="1575" t="s">
        <v>3370</v>
      </c>
      <c r="O158" s="1575"/>
      <c r="P158" s="1621" t="s">
        <v>3255</v>
      </c>
      <c r="Q158" s="1558"/>
      <c r="R158" s="1583">
        <v>3.2395833333333335</v>
      </c>
      <c r="S158" s="1581">
        <f>SUM($D$158*R158)</f>
        <v>485.9375</v>
      </c>
      <c r="T158" s="1575" t="s">
        <v>3252</v>
      </c>
      <c r="U158" s="1575" t="s">
        <v>3539</v>
      </c>
      <c r="V158" s="1619">
        <v>14</v>
      </c>
      <c r="W158" s="1558"/>
      <c r="X158" s="1567">
        <v>3.65</v>
      </c>
      <c r="Y158" s="1579">
        <f>SUM($D$158*X158)</f>
        <v>547.5</v>
      </c>
      <c r="Z158" s="1607" t="s">
        <v>3252</v>
      </c>
      <c r="AA158" s="1606" t="s">
        <v>3540</v>
      </c>
      <c r="AB158" s="1622" t="s">
        <v>3258</v>
      </c>
      <c r="AC158" s="1558"/>
    </row>
    <row r="159" spans="2:29">
      <c r="B159" s="1602">
        <v>91</v>
      </c>
      <c r="C159" s="1602" t="s">
        <v>3541</v>
      </c>
      <c r="D159" s="1603">
        <v>100</v>
      </c>
      <c r="E159" s="1558"/>
      <c r="F159" s="1567">
        <v>0</v>
      </c>
      <c r="G159" s="1579">
        <f>SUM($D$159*F159)</f>
        <v>0</v>
      </c>
      <c r="H159" s="1575" t="s">
        <v>798</v>
      </c>
      <c r="I159" s="1575"/>
      <c r="J159" s="1621"/>
      <c r="K159" s="1558"/>
      <c r="L159" s="1567">
        <v>8.6</v>
      </c>
      <c r="M159" s="1579">
        <f>SUM($D$159*L159)</f>
        <v>860</v>
      </c>
      <c r="N159" s="1575" t="s">
        <v>3370</v>
      </c>
      <c r="O159" s="1575"/>
      <c r="P159" s="1621" t="s">
        <v>3255</v>
      </c>
      <c r="Q159" s="1558"/>
      <c r="R159" s="1583">
        <v>7.739583333333333</v>
      </c>
      <c r="S159" s="1581">
        <f>SUM($D$159*R159)</f>
        <v>773.95833333333326</v>
      </c>
      <c r="T159" s="1575" t="s">
        <v>3252</v>
      </c>
      <c r="U159" s="1575" t="s">
        <v>3542</v>
      </c>
      <c r="V159" s="1619">
        <v>14</v>
      </c>
      <c r="W159" s="1558"/>
      <c r="X159" s="1567">
        <v>8.75</v>
      </c>
      <c r="Y159" s="1579">
        <f>SUM($D$159*X159)</f>
        <v>875</v>
      </c>
      <c r="Z159" s="1607" t="s">
        <v>3252</v>
      </c>
      <c r="AA159" s="1606" t="s">
        <v>3543</v>
      </c>
      <c r="AB159" s="1622" t="s">
        <v>3258</v>
      </c>
      <c r="AC159" s="1558"/>
    </row>
    <row r="160" spans="2:29">
      <c r="B160" s="1602">
        <v>92</v>
      </c>
      <c r="C160" s="1602" t="s">
        <v>3544</v>
      </c>
      <c r="D160" s="1603">
        <v>100</v>
      </c>
      <c r="E160" s="1558"/>
      <c r="F160" s="1567">
        <v>0</v>
      </c>
      <c r="G160" s="1579">
        <f>SUM($D$160*F160)</f>
        <v>0</v>
      </c>
      <c r="H160" s="1575" t="s">
        <v>798</v>
      </c>
      <c r="I160" s="1575"/>
      <c r="J160" s="1621"/>
      <c r="K160" s="1558"/>
      <c r="L160" s="1567">
        <v>8.6</v>
      </c>
      <c r="M160" s="1579">
        <f>SUM($D$160*L160)</f>
        <v>860</v>
      </c>
      <c r="N160" s="1575" t="s">
        <v>3370</v>
      </c>
      <c r="O160" s="1575"/>
      <c r="P160" s="1621" t="s">
        <v>3255</v>
      </c>
      <c r="Q160" s="1558"/>
      <c r="R160" s="1583">
        <v>6.229166666666667</v>
      </c>
      <c r="S160" s="1581">
        <f>SUM($D$160*R160)</f>
        <v>622.91666666666674</v>
      </c>
      <c r="T160" s="1575" t="s">
        <v>3252</v>
      </c>
      <c r="U160" s="1575" t="s">
        <v>3545</v>
      </c>
      <c r="V160" s="1619">
        <v>14</v>
      </c>
      <c r="W160" s="1558"/>
      <c r="X160" s="1567">
        <v>7.05</v>
      </c>
      <c r="Y160" s="1579">
        <f>SUM($D$160*X160)</f>
        <v>705</v>
      </c>
      <c r="Z160" s="1607" t="s">
        <v>3252</v>
      </c>
      <c r="AA160" s="1606" t="s">
        <v>3546</v>
      </c>
      <c r="AB160" s="1622" t="s">
        <v>3258</v>
      </c>
      <c r="AC160" s="1558"/>
    </row>
    <row r="161" spans="2:29">
      <c r="B161" s="1602">
        <v>93</v>
      </c>
      <c r="C161" s="1602" t="s">
        <v>3547</v>
      </c>
      <c r="D161" s="1603">
        <v>50</v>
      </c>
      <c r="E161" s="1558"/>
      <c r="F161" s="1567">
        <v>0</v>
      </c>
      <c r="G161" s="1579">
        <f>SUM($D$161*F161)</f>
        <v>0</v>
      </c>
      <c r="H161" s="1575" t="s">
        <v>798</v>
      </c>
      <c r="I161" s="1575"/>
      <c r="J161" s="1621"/>
      <c r="K161" s="1558"/>
      <c r="L161" s="1567">
        <v>15.07</v>
      </c>
      <c r="M161" s="1579">
        <f>SUM($D$161*L161)</f>
        <v>753.5</v>
      </c>
      <c r="N161" s="1575" t="s">
        <v>3370</v>
      </c>
      <c r="O161" s="1575"/>
      <c r="P161" s="1621" t="s">
        <v>3255</v>
      </c>
      <c r="Q161" s="1558"/>
      <c r="R161" s="1583">
        <v>12.635416666666668</v>
      </c>
      <c r="S161" s="1581">
        <f>SUM($D$161*R161)</f>
        <v>631.77083333333337</v>
      </c>
      <c r="T161" s="1575" t="s">
        <v>3252</v>
      </c>
      <c r="U161" s="1575" t="s">
        <v>3548</v>
      </c>
      <c r="V161" s="1619">
        <v>14</v>
      </c>
      <c r="W161" s="1558"/>
      <c r="X161" s="1567">
        <v>14.28</v>
      </c>
      <c r="Y161" s="1579">
        <f>SUM($D$161*X161)</f>
        <v>714</v>
      </c>
      <c r="Z161" s="1607" t="s">
        <v>3252</v>
      </c>
      <c r="AA161" s="1606" t="s">
        <v>3549</v>
      </c>
      <c r="AB161" s="1622" t="s">
        <v>3258</v>
      </c>
      <c r="AC161" s="1558"/>
    </row>
    <row r="162" spans="2:29" ht="13.5" thickBot="1">
      <c r="B162" s="1602">
        <v>94</v>
      </c>
      <c r="C162" s="1602" t="s">
        <v>3550</v>
      </c>
      <c r="D162" s="1603">
        <v>25</v>
      </c>
      <c r="E162" s="1558"/>
      <c r="F162" s="1567">
        <v>0</v>
      </c>
      <c r="G162" s="1579">
        <f>SUM($D$162*F162)</f>
        <v>0</v>
      </c>
      <c r="H162" s="1575" t="s">
        <v>798</v>
      </c>
      <c r="I162" s="1575"/>
      <c r="J162" s="1621"/>
      <c r="K162" s="1558"/>
      <c r="L162" s="1567">
        <v>9.8000000000000007</v>
      </c>
      <c r="M162" s="1579">
        <f>SUM($D$162*L162)</f>
        <v>245.00000000000003</v>
      </c>
      <c r="N162" s="1575" t="s">
        <v>3252</v>
      </c>
      <c r="O162" s="1575"/>
      <c r="P162" s="1621" t="s">
        <v>3255</v>
      </c>
      <c r="Q162" s="1558"/>
      <c r="R162" s="1583">
        <v>8.7604166666666679</v>
      </c>
      <c r="S162" s="1581">
        <f>SUM($D$162*R162)</f>
        <v>219.01041666666669</v>
      </c>
      <c r="T162" s="1575" t="s">
        <v>3252</v>
      </c>
      <c r="U162" s="1575" t="s">
        <v>3551</v>
      </c>
      <c r="V162" s="1619">
        <v>14</v>
      </c>
      <c r="W162" s="1558"/>
      <c r="X162" s="1567">
        <v>9.9</v>
      </c>
      <c r="Y162" s="1579">
        <f>SUM($D$162*X162)</f>
        <v>247.5</v>
      </c>
      <c r="Z162" s="1607" t="s">
        <v>3252</v>
      </c>
      <c r="AA162" s="1606" t="s">
        <v>3552</v>
      </c>
      <c r="AB162" s="1622" t="s">
        <v>3258</v>
      </c>
      <c r="AC162" s="1558"/>
    </row>
    <row r="163" spans="2:29" ht="13.5" thickBot="1">
      <c r="B163" s="47"/>
      <c r="C163" s="1611"/>
      <c r="D163" s="1612"/>
      <c r="E163" s="1566"/>
      <c r="F163" s="1587" t="s">
        <v>304</v>
      </c>
      <c r="G163" s="1588">
        <f>SUM(G157:G162)</f>
        <v>0</v>
      </c>
      <c r="H163" s="1594"/>
      <c r="I163" s="1594"/>
      <c r="J163" s="1595"/>
      <c r="K163" s="1566"/>
      <c r="L163" s="1587" t="s">
        <v>304</v>
      </c>
      <c r="M163" s="1588">
        <f>SUM(M157:M162)</f>
        <v>3533.75</v>
      </c>
      <c r="N163" s="1594"/>
      <c r="O163" s="1594"/>
      <c r="P163" s="1595"/>
      <c r="Q163" s="1566"/>
      <c r="R163" s="1587" t="s">
        <v>304</v>
      </c>
      <c r="S163" s="1591">
        <f>SUM(S157:S162)</f>
        <v>2798.6979166666665</v>
      </c>
      <c r="T163" s="1594"/>
      <c r="U163" s="1594"/>
      <c r="V163" s="1595"/>
      <c r="W163" s="1566"/>
      <c r="X163" s="1587" t="s">
        <v>304</v>
      </c>
      <c r="Y163" s="1588">
        <f>SUM(Y157:Y162)</f>
        <v>3162.75</v>
      </c>
      <c r="Z163" s="1594"/>
      <c r="AA163" s="1594"/>
      <c r="AB163" s="1595"/>
      <c r="AC163" s="1566"/>
    </row>
    <row r="164" spans="2:29">
      <c r="B164" s="30"/>
      <c r="C164" s="1613"/>
      <c r="D164" s="36"/>
      <c r="E164" s="1614"/>
      <c r="F164" s="1615"/>
      <c r="G164" s="1616"/>
      <c r="H164" s="1617"/>
      <c r="I164" s="1617"/>
      <c r="J164" s="1618"/>
      <c r="K164" s="1614"/>
      <c r="L164" s="1615"/>
      <c r="M164" s="1616"/>
      <c r="N164" s="1617"/>
      <c r="O164" s="1617"/>
      <c r="P164" s="1618"/>
      <c r="Q164" s="1614"/>
      <c r="R164" s="1615"/>
      <c r="S164" s="1616"/>
      <c r="T164" s="1617"/>
      <c r="U164" s="1617"/>
      <c r="V164" s="1618"/>
      <c r="W164" s="1614"/>
      <c r="X164" s="1615"/>
      <c r="Y164" s="1616"/>
      <c r="Z164" s="1617"/>
      <c r="AA164" s="1617"/>
      <c r="AB164" s="1618"/>
      <c r="AC164" s="1614"/>
    </row>
    <row r="165" spans="2:29" s="51" customFormat="1" ht="36">
      <c r="B165" s="3539" t="s">
        <v>3553</v>
      </c>
      <c r="C165" s="3540"/>
      <c r="D165" s="1596" t="s">
        <v>3246</v>
      </c>
      <c r="E165" s="1558"/>
      <c r="F165" s="1598" t="s">
        <v>3247</v>
      </c>
      <c r="G165" s="1599" t="s">
        <v>1760</v>
      </c>
      <c r="H165" s="1600" t="s">
        <v>3248</v>
      </c>
      <c r="I165" s="1600" t="s">
        <v>3249</v>
      </c>
      <c r="J165" s="1596" t="s">
        <v>3250</v>
      </c>
      <c r="K165" s="1558"/>
      <c r="L165" s="1598" t="s">
        <v>3247</v>
      </c>
      <c r="M165" s="1599" t="s">
        <v>1760</v>
      </c>
      <c r="N165" s="1600" t="s">
        <v>3248</v>
      </c>
      <c r="O165" s="1600" t="s">
        <v>3249</v>
      </c>
      <c r="P165" s="1596" t="s">
        <v>3250</v>
      </c>
      <c r="Q165" s="1558"/>
      <c r="R165" s="1598" t="s">
        <v>3247</v>
      </c>
      <c r="S165" s="1599" t="s">
        <v>1760</v>
      </c>
      <c r="T165" s="1600" t="s">
        <v>3248</v>
      </c>
      <c r="U165" s="1600" t="s">
        <v>3249</v>
      </c>
      <c r="V165" s="1596" t="s">
        <v>3250</v>
      </c>
      <c r="W165" s="1558"/>
      <c r="X165" s="1598" t="s">
        <v>3247</v>
      </c>
      <c r="Y165" s="1599" t="s">
        <v>1760</v>
      </c>
      <c r="Z165" s="1600" t="s">
        <v>3248</v>
      </c>
      <c r="AA165" s="1600" t="s">
        <v>3249</v>
      </c>
      <c r="AB165" s="1596" t="s">
        <v>3250</v>
      </c>
      <c r="AC165" s="1558"/>
    </row>
    <row r="166" spans="2:29">
      <c r="B166" s="1602">
        <v>95</v>
      </c>
      <c r="C166" s="1602" t="s">
        <v>3554</v>
      </c>
      <c r="D166" s="1603">
        <v>100</v>
      </c>
      <c r="E166" s="1558"/>
      <c r="F166" s="1567">
        <v>15.59</v>
      </c>
      <c r="G166" s="1579">
        <f>SUM($D$166*F166)</f>
        <v>1559</v>
      </c>
      <c r="H166" s="1575" t="s">
        <v>3555</v>
      </c>
      <c r="I166" s="1575"/>
      <c r="J166" s="1621" t="s">
        <v>3556</v>
      </c>
      <c r="K166" s="1558"/>
      <c r="L166" s="1583">
        <v>15.03</v>
      </c>
      <c r="M166" s="1573">
        <f>SUM($D$166*L166)</f>
        <v>1503</v>
      </c>
      <c r="N166" s="1575" t="s">
        <v>3557</v>
      </c>
      <c r="O166" s="1575" t="s">
        <v>3558</v>
      </c>
      <c r="P166" s="1621" t="s">
        <v>3255</v>
      </c>
      <c r="Q166" s="1558"/>
      <c r="R166" s="1567">
        <v>15.427083333333334</v>
      </c>
      <c r="S166" s="1568">
        <f>SUM($D$166*R166)</f>
        <v>1542.7083333333335</v>
      </c>
      <c r="T166" s="1575" t="s">
        <v>3559</v>
      </c>
      <c r="U166" s="1575" t="s">
        <v>3560</v>
      </c>
      <c r="V166" s="1619">
        <v>14</v>
      </c>
      <c r="W166" s="1558"/>
      <c r="X166" s="1567">
        <v>15.59</v>
      </c>
      <c r="Y166" s="1568">
        <f>SUM($D$166*X166)</f>
        <v>1559</v>
      </c>
      <c r="Z166" s="1607" t="s">
        <v>3561</v>
      </c>
      <c r="AA166" s="1606" t="s">
        <v>3558</v>
      </c>
      <c r="AB166" s="1622" t="s">
        <v>3258</v>
      </c>
      <c r="AC166" s="1558"/>
    </row>
    <row r="167" spans="2:29">
      <c r="B167" s="1602">
        <v>96</v>
      </c>
      <c r="C167" s="1602" t="s">
        <v>3562</v>
      </c>
      <c r="D167" s="1603">
        <v>100</v>
      </c>
      <c r="E167" s="1558"/>
      <c r="F167" s="1567">
        <v>28.46</v>
      </c>
      <c r="G167" s="1579">
        <f>SUM($D$167*F167)</f>
        <v>2846</v>
      </c>
      <c r="H167" s="1575" t="s">
        <v>3555</v>
      </c>
      <c r="I167" s="1575"/>
      <c r="J167" s="1621" t="s">
        <v>3556</v>
      </c>
      <c r="K167" s="1558"/>
      <c r="L167" s="1583">
        <v>27.45</v>
      </c>
      <c r="M167" s="1581">
        <f>SUM($D$167*L167)</f>
        <v>2745</v>
      </c>
      <c r="N167" s="1575" t="s">
        <v>3557</v>
      </c>
      <c r="O167" s="1575" t="s">
        <v>3563</v>
      </c>
      <c r="P167" s="1621" t="s">
        <v>3255</v>
      </c>
      <c r="Q167" s="1558"/>
      <c r="R167" s="1567">
        <v>28.166666666666668</v>
      </c>
      <c r="S167" s="1579">
        <f>SUM($D$167*R167)</f>
        <v>2816.666666666667</v>
      </c>
      <c r="T167" s="1575" t="s">
        <v>3559</v>
      </c>
      <c r="U167" s="1575" t="s">
        <v>3563</v>
      </c>
      <c r="V167" s="1619">
        <v>14</v>
      </c>
      <c r="W167" s="1558"/>
      <c r="X167" s="1567">
        <v>28.48</v>
      </c>
      <c r="Y167" s="1579">
        <f>SUM($D$167*X167)</f>
        <v>2848</v>
      </c>
      <c r="Z167" s="1607" t="s">
        <v>3561</v>
      </c>
      <c r="AA167" s="1606">
        <v>85507010</v>
      </c>
      <c r="AB167" s="1622" t="s">
        <v>3258</v>
      </c>
      <c r="AC167" s="1558"/>
    </row>
    <row r="168" spans="2:29" ht="13.5" thickBot="1">
      <c r="B168" s="1602">
        <v>97</v>
      </c>
      <c r="C168" s="1602" t="s">
        <v>3564</v>
      </c>
      <c r="D168" s="1603">
        <v>100</v>
      </c>
      <c r="E168" s="1558"/>
      <c r="F168" s="1567">
        <v>33.020000000000003</v>
      </c>
      <c r="G168" s="1579">
        <f>SUM($D$168*F168)</f>
        <v>3302.0000000000005</v>
      </c>
      <c r="H168" s="1575" t="s">
        <v>3555</v>
      </c>
      <c r="I168" s="1575"/>
      <c r="J168" s="1621" t="s">
        <v>3556</v>
      </c>
      <c r="K168" s="1558"/>
      <c r="L168" s="1583">
        <v>31.83</v>
      </c>
      <c r="M168" s="1581">
        <f>SUM($D$168*L168)</f>
        <v>3183</v>
      </c>
      <c r="N168" s="1575" t="s">
        <v>3557</v>
      </c>
      <c r="O168" s="1575" t="s">
        <v>3565</v>
      </c>
      <c r="P168" s="1621" t="s">
        <v>3255</v>
      </c>
      <c r="Q168" s="1558"/>
      <c r="R168" s="1567">
        <v>32.677083333333336</v>
      </c>
      <c r="S168" s="1579">
        <f>SUM($D$168*R168)</f>
        <v>3267.7083333333335</v>
      </c>
      <c r="T168" s="1575" t="s">
        <v>3559</v>
      </c>
      <c r="U168" s="1575" t="s">
        <v>3565</v>
      </c>
      <c r="V168" s="1619">
        <v>14</v>
      </c>
      <c r="W168" s="1558"/>
      <c r="X168" s="1567">
        <v>33.020000000000003</v>
      </c>
      <c r="Y168" s="1579">
        <f>SUM($D$168*X168)</f>
        <v>3302.0000000000005</v>
      </c>
      <c r="Z168" s="1607" t="s">
        <v>3561</v>
      </c>
      <c r="AA168" s="1606">
        <v>85506015</v>
      </c>
      <c r="AB168" s="1622" t="s">
        <v>3258</v>
      </c>
      <c r="AC168" s="1558"/>
    </row>
    <row r="169" spans="2:29" ht="13.5" thickBot="1">
      <c r="B169" s="47"/>
      <c r="C169" s="1611"/>
      <c r="D169" s="1612"/>
      <c r="E169" s="1566"/>
      <c r="F169" s="1587" t="s">
        <v>304</v>
      </c>
      <c r="G169" s="1588">
        <f>SUM(G166:G168)</f>
        <v>7707</v>
      </c>
      <c r="H169" s="1594"/>
      <c r="I169" s="1594"/>
      <c r="J169" s="1595"/>
      <c r="K169" s="1566"/>
      <c r="L169" s="1587" t="s">
        <v>304</v>
      </c>
      <c r="M169" s="1591">
        <f>SUM(M166:M168)</f>
        <v>7431</v>
      </c>
      <c r="N169" s="1594"/>
      <c r="O169" s="1594"/>
      <c r="P169" s="1595"/>
      <c r="Q169" s="1566"/>
      <c r="R169" s="1587" t="s">
        <v>304</v>
      </c>
      <c r="S169" s="1588">
        <f>SUM(S166:S168)</f>
        <v>7627.0833333333339</v>
      </c>
      <c r="T169" s="1594"/>
      <c r="U169" s="1594"/>
      <c r="V169" s="1595"/>
      <c r="W169" s="1566"/>
      <c r="X169" s="1587" t="s">
        <v>304</v>
      </c>
      <c r="Y169" s="1588">
        <f>SUM(Y166:Y168)</f>
        <v>7709</v>
      </c>
      <c r="Z169" s="1594"/>
      <c r="AA169" s="1594"/>
      <c r="AB169" s="1595"/>
      <c r="AC169" s="1566"/>
    </row>
    <row r="170" spans="2:29">
      <c r="B170" s="30"/>
      <c r="C170" s="1613"/>
      <c r="D170" s="36"/>
      <c r="E170" s="1614"/>
      <c r="F170" s="1615"/>
      <c r="G170" s="1616"/>
      <c r="H170" s="1617"/>
      <c r="I170" s="1617"/>
      <c r="J170" s="1618"/>
      <c r="K170" s="1614"/>
      <c r="L170" s="1615"/>
      <c r="M170" s="1616"/>
      <c r="N170" s="1617"/>
      <c r="O170" s="1617"/>
      <c r="P170" s="1618"/>
      <c r="Q170" s="1614"/>
      <c r="R170" s="1615"/>
      <c r="S170" s="1616"/>
      <c r="T170" s="1617"/>
      <c r="U170" s="1617"/>
      <c r="V170" s="1618"/>
      <c r="W170" s="1614"/>
      <c r="X170" s="1615"/>
      <c r="Y170" s="1616"/>
      <c r="Z170" s="1617"/>
      <c r="AA170" s="1617"/>
      <c r="AB170" s="1618"/>
      <c r="AC170" s="1614"/>
    </row>
    <row r="171" spans="2:29" s="51" customFormat="1" ht="36.75" thickBot="1">
      <c r="B171" s="3539" t="s">
        <v>3566</v>
      </c>
      <c r="C171" s="3540"/>
      <c r="D171" s="1596" t="s">
        <v>3246</v>
      </c>
      <c r="E171" s="1558"/>
      <c r="F171" s="1598" t="s">
        <v>3247</v>
      </c>
      <c r="G171" s="1599" t="s">
        <v>1760</v>
      </c>
      <c r="H171" s="1600" t="s">
        <v>3248</v>
      </c>
      <c r="I171" s="1600" t="s">
        <v>3249</v>
      </c>
      <c r="J171" s="1596" t="s">
        <v>3250</v>
      </c>
      <c r="K171" s="1558"/>
      <c r="L171" s="1598" t="s">
        <v>3247</v>
      </c>
      <c r="M171" s="1599" t="s">
        <v>1760</v>
      </c>
      <c r="N171" s="1600" t="s">
        <v>3248</v>
      </c>
      <c r="O171" s="1600" t="s">
        <v>3249</v>
      </c>
      <c r="P171" s="1596" t="s">
        <v>3250</v>
      </c>
      <c r="Q171" s="1558"/>
      <c r="R171" s="1598" t="s">
        <v>3247</v>
      </c>
      <c r="S171" s="1599" t="s">
        <v>1760</v>
      </c>
      <c r="T171" s="1600" t="s">
        <v>3248</v>
      </c>
      <c r="U171" s="1600" t="s">
        <v>3249</v>
      </c>
      <c r="V171" s="1596" t="s">
        <v>3250</v>
      </c>
      <c r="W171" s="1558"/>
      <c r="X171" s="1598" t="s">
        <v>3247</v>
      </c>
      <c r="Y171" s="1599" t="s">
        <v>1760</v>
      </c>
      <c r="Z171" s="1600" t="s">
        <v>3248</v>
      </c>
      <c r="AA171" s="1600" t="s">
        <v>3249</v>
      </c>
      <c r="AB171" s="1596" t="s">
        <v>3250</v>
      </c>
      <c r="AC171" s="1558"/>
    </row>
    <row r="172" spans="2:29" ht="13.5" thickBot="1">
      <c r="B172" s="1602">
        <v>98</v>
      </c>
      <c r="C172" s="1602" t="s">
        <v>3567</v>
      </c>
      <c r="D172" s="1603">
        <v>75</v>
      </c>
      <c r="E172" s="1558"/>
      <c r="F172" s="1567">
        <v>29.18</v>
      </c>
      <c r="G172" s="1588">
        <f>SUM($D$172*F172)</f>
        <v>2188.5</v>
      </c>
      <c r="H172" s="1575" t="s">
        <v>3555</v>
      </c>
      <c r="I172" s="1575"/>
      <c r="J172" s="1621" t="s">
        <v>3556</v>
      </c>
      <c r="K172" s="1558"/>
      <c r="L172" s="1624">
        <v>2.8</v>
      </c>
      <c r="M172" s="1588">
        <f>SUM($D$172*L172)</f>
        <v>210</v>
      </c>
      <c r="N172" s="1575" t="s">
        <v>3557</v>
      </c>
      <c r="O172" s="1575" t="s">
        <v>3568</v>
      </c>
      <c r="P172" s="1621" t="s">
        <v>3255</v>
      </c>
      <c r="Q172" s="1558"/>
      <c r="R172" s="1583">
        <v>28.88</v>
      </c>
      <c r="S172" s="1591">
        <f>SUM($D$172*R172)</f>
        <v>2166</v>
      </c>
      <c r="T172" s="1575" t="s">
        <v>3559</v>
      </c>
      <c r="U172" s="1575" t="s">
        <v>3569</v>
      </c>
      <c r="V172" s="1619">
        <v>14</v>
      </c>
      <c r="W172" s="1558"/>
      <c r="X172" s="1567">
        <v>29.18</v>
      </c>
      <c r="Y172" s="1588">
        <f>SUM($D$172*X172)</f>
        <v>2188.5</v>
      </c>
      <c r="Z172" s="1569" t="s">
        <v>3561</v>
      </c>
      <c r="AA172" s="1577" t="s">
        <v>3569</v>
      </c>
      <c r="AB172" s="1578" t="s">
        <v>3258</v>
      </c>
      <c r="AC172" s="1558"/>
    </row>
    <row r="173" spans="2:29">
      <c r="B173" s="30"/>
      <c r="C173" s="1613"/>
      <c r="D173" s="36"/>
      <c r="E173" s="1614"/>
      <c r="F173" s="1615"/>
      <c r="G173" s="1616"/>
      <c r="H173" s="1617"/>
      <c r="I173" s="1617"/>
      <c r="J173" s="1618"/>
      <c r="K173" s="1614"/>
      <c r="L173" s="1615"/>
      <c r="M173" s="1616"/>
      <c r="N173" s="1617"/>
      <c r="O173" s="1617"/>
      <c r="P173" s="1618"/>
      <c r="Q173" s="1614"/>
      <c r="R173" s="1615"/>
      <c r="S173" s="1616"/>
      <c r="T173" s="1617"/>
      <c r="U173" s="1617"/>
      <c r="V173" s="1618"/>
      <c r="W173" s="1614"/>
      <c r="X173" s="1615"/>
      <c r="Y173" s="1616"/>
      <c r="Z173" s="1617"/>
      <c r="AA173" s="1617"/>
      <c r="AB173" s="1618"/>
      <c r="AC173" s="1614"/>
    </row>
    <row r="174" spans="2:29" s="51" customFormat="1" ht="36.75" thickBot="1">
      <c r="B174" s="3539" t="s">
        <v>3570</v>
      </c>
      <c r="C174" s="3540"/>
      <c r="D174" s="1596" t="s">
        <v>3246</v>
      </c>
      <c r="E174" s="1558"/>
      <c r="F174" s="1598" t="s">
        <v>3247</v>
      </c>
      <c r="G174" s="1599" t="s">
        <v>1760</v>
      </c>
      <c r="H174" s="1600" t="s">
        <v>3248</v>
      </c>
      <c r="I174" s="1600" t="s">
        <v>3249</v>
      </c>
      <c r="J174" s="1596" t="s">
        <v>3250</v>
      </c>
      <c r="K174" s="1558"/>
      <c r="L174" s="1598" t="s">
        <v>3247</v>
      </c>
      <c r="M174" s="1599" t="s">
        <v>1760</v>
      </c>
      <c r="N174" s="1600" t="s">
        <v>3248</v>
      </c>
      <c r="O174" s="1600" t="s">
        <v>3249</v>
      </c>
      <c r="P174" s="1596" t="s">
        <v>3250</v>
      </c>
      <c r="Q174" s="1558"/>
      <c r="R174" s="1598" t="s">
        <v>3247</v>
      </c>
      <c r="S174" s="1599" t="s">
        <v>1760</v>
      </c>
      <c r="T174" s="1600" t="s">
        <v>3248</v>
      </c>
      <c r="U174" s="1600" t="s">
        <v>3249</v>
      </c>
      <c r="V174" s="1596" t="s">
        <v>3250</v>
      </c>
      <c r="W174" s="1558"/>
      <c r="X174" s="1598" t="s">
        <v>3247</v>
      </c>
      <c r="Y174" s="1599" t="s">
        <v>1760</v>
      </c>
      <c r="Z174" s="1600" t="s">
        <v>3248</v>
      </c>
      <c r="AA174" s="1600" t="s">
        <v>3249</v>
      </c>
      <c r="AB174" s="1596" t="s">
        <v>3250</v>
      </c>
      <c r="AC174" s="1558"/>
    </row>
    <row r="175" spans="2:29" ht="13.5" thickBot="1">
      <c r="B175" s="1602">
        <v>99</v>
      </c>
      <c r="C175" s="1602" t="s">
        <v>3571</v>
      </c>
      <c r="D175" s="1603">
        <v>75</v>
      </c>
      <c r="E175" s="1558"/>
      <c r="F175" s="1567">
        <v>17.23</v>
      </c>
      <c r="G175" s="1588">
        <f>SUM($D$175*F175)</f>
        <v>1292.25</v>
      </c>
      <c r="H175" s="1575" t="s">
        <v>3555</v>
      </c>
      <c r="I175" s="1575"/>
      <c r="J175" s="1621" t="s">
        <v>3556</v>
      </c>
      <c r="K175" s="1558"/>
      <c r="L175" s="1583">
        <v>16.600000000000001</v>
      </c>
      <c r="M175" s="1591">
        <f>SUM($D$175*L175)</f>
        <v>1245</v>
      </c>
      <c r="N175" s="1575" t="s">
        <v>3557</v>
      </c>
      <c r="O175" s="1575" t="s">
        <v>3572</v>
      </c>
      <c r="P175" s="1621" t="s">
        <v>3255</v>
      </c>
      <c r="Q175" s="1558"/>
      <c r="R175" s="1567">
        <v>17.05</v>
      </c>
      <c r="S175" s="1588">
        <f>SUM($D$175*R175)</f>
        <v>1278.75</v>
      </c>
      <c r="T175" s="1575" t="s">
        <v>3559</v>
      </c>
      <c r="U175" s="1575" t="s">
        <v>3572</v>
      </c>
      <c r="V175" s="1619">
        <v>14</v>
      </c>
      <c r="W175" s="1558"/>
      <c r="X175" s="1567">
        <v>17.23</v>
      </c>
      <c r="Y175" s="1588">
        <f>SUM($D$175*X175)</f>
        <v>1292.25</v>
      </c>
      <c r="Z175" s="1569" t="s">
        <v>3561</v>
      </c>
      <c r="AA175" s="1577">
        <v>32111301</v>
      </c>
      <c r="AB175" s="1578" t="s">
        <v>3258</v>
      </c>
      <c r="AC175" s="1558"/>
    </row>
    <row r="176" spans="2:29">
      <c r="B176" s="30"/>
      <c r="C176" s="1613"/>
      <c r="D176" s="36"/>
      <c r="E176" s="1614"/>
      <c r="F176" s="1615"/>
      <c r="G176" s="1616"/>
      <c r="H176" s="1617"/>
      <c r="I176" s="1617"/>
      <c r="J176" s="1618"/>
      <c r="K176" s="1614"/>
      <c r="L176" s="1615"/>
      <c r="M176" s="1616"/>
      <c r="N176" s="1617"/>
      <c r="O176" s="1617"/>
      <c r="P176" s="1618"/>
      <c r="Q176" s="1614"/>
      <c r="R176" s="1615"/>
      <c r="S176" s="1616"/>
      <c r="T176" s="1617"/>
      <c r="U176" s="1617"/>
      <c r="V176" s="1618"/>
      <c r="W176" s="1614"/>
      <c r="X176" s="1615"/>
      <c r="Y176" s="1616"/>
      <c r="Z176" s="1617"/>
      <c r="AA176" s="1617"/>
      <c r="AB176" s="1618"/>
      <c r="AC176" s="1614"/>
    </row>
    <row r="177" spans="2:29" s="51" customFormat="1" ht="36.75" thickBot="1">
      <c r="B177" s="3539" t="s">
        <v>3573</v>
      </c>
      <c r="C177" s="3540"/>
      <c r="D177" s="1596" t="s">
        <v>3246</v>
      </c>
      <c r="E177" s="1558"/>
      <c r="F177" s="1598" t="s">
        <v>3247</v>
      </c>
      <c r="G177" s="1599" t="s">
        <v>1760</v>
      </c>
      <c r="H177" s="1600" t="s">
        <v>3248</v>
      </c>
      <c r="I177" s="1600" t="s">
        <v>3249</v>
      </c>
      <c r="J177" s="1596" t="s">
        <v>3250</v>
      </c>
      <c r="K177" s="1558"/>
      <c r="L177" s="1598" t="s">
        <v>3247</v>
      </c>
      <c r="M177" s="1599" t="s">
        <v>1760</v>
      </c>
      <c r="N177" s="1600" t="s">
        <v>3248</v>
      </c>
      <c r="O177" s="1600" t="s">
        <v>3249</v>
      </c>
      <c r="P177" s="1596" t="s">
        <v>3250</v>
      </c>
      <c r="Q177" s="1558"/>
      <c r="R177" s="1598" t="s">
        <v>3247</v>
      </c>
      <c r="S177" s="1599" t="s">
        <v>1760</v>
      </c>
      <c r="T177" s="1600" t="s">
        <v>3248</v>
      </c>
      <c r="U177" s="1600" t="s">
        <v>3249</v>
      </c>
      <c r="V177" s="1596" t="s">
        <v>3250</v>
      </c>
      <c r="W177" s="1558"/>
      <c r="X177" s="1598" t="s">
        <v>3247</v>
      </c>
      <c r="Y177" s="1599" t="s">
        <v>1760</v>
      </c>
      <c r="Z177" s="1600" t="s">
        <v>3248</v>
      </c>
      <c r="AA177" s="1600" t="s">
        <v>3249</v>
      </c>
      <c r="AB177" s="1596" t="s">
        <v>3250</v>
      </c>
      <c r="AC177" s="1558"/>
    </row>
    <row r="178" spans="2:29" ht="13.5" thickBot="1">
      <c r="B178" s="1602">
        <v>100</v>
      </c>
      <c r="C178" s="1602" t="s">
        <v>3574</v>
      </c>
      <c r="D178" s="1603">
        <v>50</v>
      </c>
      <c r="E178" s="1558"/>
      <c r="F178" s="1567">
        <v>56.85</v>
      </c>
      <c r="G178" s="1588">
        <f>SUM($D$178*F178)</f>
        <v>2842.5</v>
      </c>
      <c r="H178" s="1575" t="s">
        <v>3555</v>
      </c>
      <c r="I178" s="1575"/>
      <c r="J178" s="1621" t="s">
        <v>3556</v>
      </c>
      <c r="K178" s="1558"/>
      <c r="L178" s="1583">
        <v>55</v>
      </c>
      <c r="M178" s="1591">
        <f>SUM($D$178*L178)</f>
        <v>2750</v>
      </c>
      <c r="N178" s="1575" t="s">
        <v>3557</v>
      </c>
      <c r="O178" s="1575" t="s">
        <v>3575</v>
      </c>
      <c r="P178" s="1621" t="s">
        <v>3255</v>
      </c>
      <c r="Q178" s="1558"/>
      <c r="R178" s="1567">
        <v>56.46</v>
      </c>
      <c r="S178" s="1588">
        <f>SUM($D$178*R178)</f>
        <v>2823</v>
      </c>
      <c r="T178" s="1575" t="s">
        <v>3559</v>
      </c>
      <c r="U178" s="1575" t="s">
        <v>3576</v>
      </c>
      <c r="V178" s="1619">
        <v>14</v>
      </c>
      <c r="W178" s="1558"/>
      <c r="X178" s="1567">
        <v>57.05</v>
      </c>
      <c r="Y178" s="1588">
        <f>SUM($D$178*X178)</f>
        <v>2852.5</v>
      </c>
      <c r="Z178" s="1569" t="s">
        <v>3561</v>
      </c>
      <c r="AA178" s="1577" t="s">
        <v>3577</v>
      </c>
      <c r="AB178" s="1578" t="s">
        <v>3258</v>
      </c>
      <c r="AC178" s="1558"/>
    </row>
    <row r="179" spans="2:29">
      <c r="B179" s="30"/>
      <c r="C179" s="1613"/>
      <c r="D179" s="36"/>
      <c r="E179" s="1614"/>
      <c r="F179" s="1615"/>
      <c r="G179" s="1616"/>
      <c r="H179" s="1617"/>
      <c r="I179" s="1617"/>
      <c r="J179" s="1618"/>
      <c r="K179" s="1614"/>
      <c r="L179" s="1615"/>
      <c r="M179" s="1616"/>
      <c r="N179" s="1617"/>
      <c r="O179" s="1617"/>
      <c r="P179" s="1618"/>
      <c r="Q179" s="1614"/>
      <c r="R179" s="1615"/>
      <c r="S179" s="1616"/>
      <c r="T179" s="1617"/>
      <c r="U179" s="1617"/>
      <c r="V179" s="1618"/>
      <c r="W179" s="1614"/>
      <c r="X179" s="1615"/>
      <c r="Y179" s="1616"/>
      <c r="Z179" s="1617"/>
      <c r="AA179" s="1617"/>
      <c r="AB179" s="1618"/>
      <c r="AC179" s="1614"/>
    </row>
    <row r="180" spans="2:29" s="51" customFormat="1" ht="36.75" thickBot="1">
      <c r="B180" s="3539" t="s">
        <v>3578</v>
      </c>
      <c r="C180" s="3540"/>
      <c r="D180" s="1596" t="s">
        <v>3246</v>
      </c>
      <c r="E180" s="1558"/>
      <c r="F180" s="1598" t="s">
        <v>3247</v>
      </c>
      <c r="G180" s="1599" t="s">
        <v>1760</v>
      </c>
      <c r="H180" s="1600" t="s">
        <v>3248</v>
      </c>
      <c r="I180" s="1600" t="s">
        <v>3249</v>
      </c>
      <c r="J180" s="1596" t="s">
        <v>3250</v>
      </c>
      <c r="K180" s="1558"/>
      <c r="L180" s="1598" t="s">
        <v>3247</v>
      </c>
      <c r="M180" s="1599" t="s">
        <v>1760</v>
      </c>
      <c r="N180" s="1600" t="s">
        <v>3248</v>
      </c>
      <c r="O180" s="1600" t="s">
        <v>3249</v>
      </c>
      <c r="P180" s="1596" t="s">
        <v>3250</v>
      </c>
      <c r="Q180" s="1558"/>
      <c r="R180" s="1598" t="s">
        <v>3247</v>
      </c>
      <c r="S180" s="1599" t="s">
        <v>1760</v>
      </c>
      <c r="T180" s="1600" t="s">
        <v>3248</v>
      </c>
      <c r="U180" s="1600" t="s">
        <v>3249</v>
      </c>
      <c r="V180" s="1596" t="s">
        <v>3250</v>
      </c>
      <c r="W180" s="1558"/>
      <c r="X180" s="1598" t="s">
        <v>3247</v>
      </c>
      <c r="Y180" s="1598" t="s">
        <v>1760</v>
      </c>
      <c r="Z180" s="1600" t="s">
        <v>3248</v>
      </c>
      <c r="AA180" s="1600" t="s">
        <v>3249</v>
      </c>
      <c r="AB180" s="1596" t="s">
        <v>3250</v>
      </c>
      <c r="AC180" s="1558"/>
    </row>
    <row r="181" spans="2:29" ht="13.5" thickBot="1">
      <c r="B181" s="1602">
        <v>101</v>
      </c>
      <c r="C181" s="1602" t="s">
        <v>3579</v>
      </c>
      <c r="D181" s="1603">
        <v>50</v>
      </c>
      <c r="E181" s="1558"/>
      <c r="F181" s="1567">
        <v>68</v>
      </c>
      <c r="G181" s="1588">
        <f>SUM($D$181*F181)</f>
        <v>3400</v>
      </c>
      <c r="H181" s="1575" t="s">
        <v>3555</v>
      </c>
      <c r="I181" s="1575"/>
      <c r="J181" s="1621" t="s">
        <v>3556</v>
      </c>
      <c r="K181" s="1558"/>
      <c r="L181" s="1625">
        <v>65.569999999999993</v>
      </c>
      <c r="M181" s="1591">
        <f>SUM($D$181*L181)</f>
        <v>3278.4999999999995</v>
      </c>
      <c r="N181" s="1575" t="s">
        <v>3557</v>
      </c>
      <c r="O181" s="1575" t="s">
        <v>3580</v>
      </c>
      <c r="P181" s="1621" t="s">
        <v>3255</v>
      </c>
      <c r="Q181" s="1558"/>
      <c r="R181" s="1567">
        <v>67.3</v>
      </c>
      <c r="S181" s="1588">
        <f>SUM($D$181*R181)</f>
        <v>3365</v>
      </c>
      <c r="T181" s="1575" t="s">
        <v>3559</v>
      </c>
      <c r="U181" s="1575" t="s">
        <v>3581</v>
      </c>
      <c r="V181" s="1619">
        <v>14</v>
      </c>
      <c r="W181" s="1558"/>
      <c r="X181" s="1567">
        <v>68.010000000000005</v>
      </c>
      <c r="Y181" s="1588">
        <f>SUM($D$181*X181)</f>
        <v>3400.5000000000005</v>
      </c>
      <c r="Z181" s="1569" t="s">
        <v>3561</v>
      </c>
      <c r="AA181" s="1577" t="s">
        <v>3581</v>
      </c>
      <c r="AB181" s="1578" t="s">
        <v>3258</v>
      </c>
      <c r="AC181" s="1558"/>
    </row>
    <row r="182" spans="2:29">
      <c r="B182" s="30"/>
      <c r="C182" s="1613"/>
      <c r="D182" s="36"/>
      <c r="E182" s="1614"/>
      <c r="F182" s="1615"/>
      <c r="G182" s="1616"/>
      <c r="H182" s="1617"/>
      <c r="I182" s="1617"/>
      <c r="J182" s="1618"/>
      <c r="K182" s="1614"/>
      <c r="L182" s="1615"/>
      <c r="M182" s="1616"/>
      <c r="N182" s="1617"/>
      <c r="O182" s="1617"/>
      <c r="P182" s="1618"/>
      <c r="Q182" s="1614"/>
      <c r="R182" s="1615"/>
      <c r="S182" s="1616"/>
      <c r="T182" s="1617"/>
      <c r="U182" s="1617"/>
      <c r="V182" s="1618"/>
      <c r="W182" s="1614"/>
      <c r="X182" s="1615"/>
      <c r="Y182" s="1616"/>
      <c r="Z182" s="1617"/>
      <c r="AA182" s="1617"/>
      <c r="AB182" s="1618"/>
      <c r="AC182" s="1614"/>
    </row>
    <row r="183" spans="2:29" s="51" customFormat="1" ht="36.75" thickBot="1">
      <c r="B183" s="3539" t="s">
        <v>3582</v>
      </c>
      <c r="C183" s="3540"/>
      <c r="D183" s="1596" t="s">
        <v>3246</v>
      </c>
      <c r="E183" s="1558"/>
      <c r="F183" s="1598" t="s">
        <v>3247</v>
      </c>
      <c r="G183" s="1599" t="s">
        <v>1760</v>
      </c>
      <c r="H183" s="1600" t="s">
        <v>3248</v>
      </c>
      <c r="I183" s="1600" t="s">
        <v>3249</v>
      </c>
      <c r="J183" s="1596" t="s">
        <v>3250</v>
      </c>
      <c r="K183" s="1558"/>
      <c r="L183" s="1598" t="s">
        <v>3247</v>
      </c>
      <c r="M183" s="1599" t="s">
        <v>1760</v>
      </c>
      <c r="N183" s="1600" t="s">
        <v>3248</v>
      </c>
      <c r="O183" s="1600" t="s">
        <v>3249</v>
      </c>
      <c r="P183" s="1596" t="s">
        <v>3250</v>
      </c>
      <c r="Q183" s="1558"/>
      <c r="R183" s="1598" t="s">
        <v>3247</v>
      </c>
      <c r="S183" s="1599" t="s">
        <v>1760</v>
      </c>
      <c r="T183" s="1600" t="s">
        <v>3248</v>
      </c>
      <c r="U183" s="1600" t="s">
        <v>3249</v>
      </c>
      <c r="V183" s="1596" t="s">
        <v>3250</v>
      </c>
      <c r="W183" s="1558"/>
      <c r="X183" s="1598" t="s">
        <v>3247</v>
      </c>
      <c r="Y183" s="1599" t="s">
        <v>1760</v>
      </c>
      <c r="Z183" s="1600" t="s">
        <v>3248</v>
      </c>
      <c r="AA183" s="1600" t="s">
        <v>3249</v>
      </c>
      <c r="AB183" s="1596" t="s">
        <v>3250</v>
      </c>
      <c r="AC183" s="1558"/>
    </row>
    <row r="184" spans="2:29" ht="13.5" thickBot="1">
      <c r="B184" s="1602">
        <v>102</v>
      </c>
      <c r="C184" s="1602" t="s">
        <v>3583</v>
      </c>
      <c r="D184" s="1603">
        <v>25</v>
      </c>
      <c r="E184" s="1558"/>
      <c r="F184" s="1567">
        <v>116.59</v>
      </c>
      <c r="G184" s="1588">
        <f>SUM($D$184*F184)</f>
        <v>2914.75</v>
      </c>
      <c r="H184" s="1575" t="s">
        <v>3555</v>
      </c>
      <c r="I184" s="1575"/>
      <c r="J184" s="1621" t="s">
        <v>3556</v>
      </c>
      <c r="K184" s="1558"/>
      <c r="L184" s="1583">
        <v>112.42</v>
      </c>
      <c r="M184" s="1591">
        <f>SUM($D$184*L184)</f>
        <v>2810.5</v>
      </c>
      <c r="N184" s="1575" t="s">
        <v>3557</v>
      </c>
      <c r="O184" s="1575" t="s">
        <v>3584</v>
      </c>
      <c r="P184" s="1621" t="s">
        <v>3255</v>
      </c>
      <c r="Q184" s="1558"/>
      <c r="R184" s="1567">
        <v>115.38</v>
      </c>
      <c r="S184" s="1588">
        <f>SUM($D$184*R184)</f>
        <v>2884.5</v>
      </c>
      <c r="T184" s="1575" t="s">
        <v>3559</v>
      </c>
      <c r="U184" s="1575" t="s">
        <v>3584</v>
      </c>
      <c r="V184" s="1619">
        <v>14</v>
      </c>
      <c r="W184" s="1558"/>
      <c r="X184" s="1567">
        <v>116.59</v>
      </c>
      <c r="Y184" s="1588">
        <f>SUM($D$184*X184)</f>
        <v>2914.75</v>
      </c>
      <c r="Z184" s="1569" t="s">
        <v>3561</v>
      </c>
      <c r="AA184" s="1577">
        <v>847511</v>
      </c>
      <c r="AB184" s="1578" t="s">
        <v>3258</v>
      </c>
      <c r="AC184" s="1558"/>
    </row>
    <row r="185" spans="2:29">
      <c r="B185" s="30"/>
      <c r="C185" s="1613"/>
      <c r="D185" s="36"/>
      <c r="E185" s="1614"/>
      <c r="F185" s="1615"/>
      <c r="G185" s="1616"/>
      <c r="H185" s="1617"/>
      <c r="I185" s="1617"/>
      <c r="J185" s="1618"/>
      <c r="K185" s="1614"/>
      <c r="L185" s="1615"/>
      <c r="M185" s="1616"/>
      <c r="N185" s="1617"/>
      <c r="O185" s="1617"/>
      <c r="P185" s="1618"/>
      <c r="Q185" s="1614"/>
      <c r="R185" s="1615"/>
      <c r="S185" s="1616"/>
      <c r="T185" s="1617"/>
      <c r="U185" s="1617"/>
      <c r="V185" s="1618"/>
      <c r="W185" s="1614"/>
      <c r="X185" s="1615"/>
      <c r="Y185" s="1616"/>
      <c r="Z185" s="1617"/>
      <c r="AA185" s="1617"/>
      <c r="AB185" s="1618"/>
      <c r="AC185" s="1614"/>
    </row>
    <row r="186" spans="2:29" s="51" customFormat="1" ht="36.75" thickBot="1">
      <c r="B186" s="3539" t="s">
        <v>3585</v>
      </c>
      <c r="C186" s="3540"/>
      <c r="D186" s="1596" t="s">
        <v>3246</v>
      </c>
      <c r="E186" s="1558"/>
      <c r="F186" s="1598" t="s">
        <v>3247</v>
      </c>
      <c r="G186" s="1599" t="s">
        <v>1760</v>
      </c>
      <c r="H186" s="1600" t="s">
        <v>3248</v>
      </c>
      <c r="I186" s="1600" t="s">
        <v>3249</v>
      </c>
      <c r="J186" s="1596" t="s">
        <v>3250</v>
      </c>
      <c r="K186" s="1558"/>
      <c r="L186" s="1598" t="s">
        <v>3247</v>
      </c>
      <c r="M186" s="1599" t="s">
        <v>1760</v>
      </c>
      <c r="N186" s="1600" t="s">
        <v>3248</v>
      </c>
      <c r="O186" s="1600" t="s">
        <v>3249</v>
      </c>
      <c r="P186" s="1596" t="s">
        <v>3250</v>
      </c>
      <c r="Q186" s="1558"/>
      <c r="R186" s="1598" t="s">
        <v>3247</v>
      </c>
      <c r="S186" s="1599" t="s">
        <v>1760</v>
      </c>
      <c r="T186" s="1600" t="s">
        <v>3248</v>
      </c>
      <c r="U186" s="1600" t="s">
        <v>3249</v>
      </c>
      <c r="V186" s="1596" t="s">
        <v>3250</v>
      </c>
      <c r="W186" s="1558"/>
      <c r="X186" s="1598" t="s">
        <v>3247</v>
      </c>
      <c r="Y186" s="1599" t="s">
        <v>1760</v>
      </c>
      <c r="Z186" s="1600" t="s">
        <v>3248</v>
      </c>
      <c r="AA186" s="1600" t="s">
        <v>3249</v>
      </c>
      <c r="AB186" s="1596" t="s">
        <v>3250</v>
      </c>
      <c r="AC186" s="1558"/>
    </row>
    <row r="187" spans="2:29" ht="13.5" thickBot="1">
      <c r="B187" s="1602">
        <v>103</v>
      </c>
      <c r="C187" s="1602" t="s">
        <v>3586</v>
      </c>
      <c r="D187" s="1603">
        <v>25</v>
      </c>
      <c r="E187" s="1558"/>
      <c r="F187" s="1567">
        <v>13.74</v>
      </c>
      <c r="G187" s="1588">
        <f>SUM($D$187*F187)</f>
        <v>343.5</v>
      </c>
      <c r="H187" s="1575" t="s">
        <v>3555</v>
      </c>
      <c r="I187" s="1575"/>
      <c r="J187" s="1621" t="s">
        <v>3556</v>
      </c>
      <c r="K187" s="1558"/>
      <c r="L187" s="1583">
        <v>13.23</v>
      </c>
      <c r="M187" s="1591">
        <f>SUM($D$187*L187)</f>
        <v>330.75</v>
      </c>
      <c r="N187" s="1575" t="s">
        <v>3557</v>
      </c>
      <c r="O187" s="1575" t="s">
        <v>3587</v>
      </c>
      <c r="P187" s="1621" t="s">
        <v>3255</v>
      </c>
      <c r="Q187" s="1558"/>
      <c r="R187" s="1567">
        <v>13.59</v>
      </c>
      <c r="S187" s="1588">
        <f>SUM($D$187*R187)</f>
        <v>339.75</v>
      </c>
      <c r="T187" s="1575" t="s">
        <v>3559</v>
      </c>
      <c r="U187" s="1575" t="s">
        <v>3588</v>
      </c>
      <c r="V187" s="1619">
        <v>14</v>
      </c>
      <c r="W187" s="1558"/>
      <c r="X187" s="1567">
        <v>13.74</v>
      </c>
      <c r="Y187" s="1588">
        <f>SUM($D$187*X187)</f>
        <v>343.5</v>
      </c>
      <c r="Z187" s="1569" t="s">
        <v>3561</v>
      </c>
      <c r="AA187" s="1577">
        <v>8475521</v>
      </c>
      <c r="AB187" s="1578" t="s">
        <v>3258</v>
      </c>
      <c r="AC187" s="1558"/>
    </row>
    <row r="188" spans="2:29">
      <c r="B188" s="30"/>
      <c r="C188" s="1613"/>
      <c r="D188" s="36"/>
      <c r="E188" s="1614"/>
      <c r="F188" s="1615"/>
      <c r="G188" s="1616"/>
      <c r="H188" s="1617"/>
      <c r="I188" s="1617"/>
      <c r="J188" s="1618"/>
      <c r="K188" s="1614"/>
      <c r="L188" s="1615"/>
      <c r="M188" s="1616"/>
      <c r="N188" s="1617"/>
      <c r="O188" s="1617"/>
      <c r="P188" s="1618"/>
      <c r="Q188" s="1614"/>
      <c r="R188" s="1615"/>
      <c r="S188" s="1616"/>
      <c r="T188" s="1617"/>
      <c r="U188" s="1617"/>
      <c r="V188" s="1618"/>
      <c r="W188" s="1614"/>
      <c r="X188" s="1615"/>
      <c r="Y188" s="1616"/>
      <c r="Z188" s="1617"/>
      <c r="AA188" s="1617"/>
      <c r="AB188" s="1618"/>
      <c r="AC188" s="1614"/>
    </row>
    <row r="189" spans="2:29" s="51" customFormat="1" ht="36.75" thickBot="1">
      <c r="B189" s="3539" t="s">
        <v>3589</v>
      </c>
      <c r="C189" s="3540"/>
      <c r="D189" s="1596" t="s">
        <v>3246</v>
      </c>
      <c r="E189" s="1558"/>
      <c r="F189" s="1598" t="s">
        <v>3247</v>
      </c>
      <c r="G189" s="1599" t="s">
        <v>1760</v>
      </c>
      <c r="H189" s="1600" t="s">
        <v>3248</v>
      </c>
      <c r="I189" s="1600" t="s">
        <v>3249</v>
      </c>
      <c r="J189" s="1596" t="s">
        <v>3250</v>
      </c>
      <c r="K189" s="1558"/>
      <c r="L189" s="1598" t="s">
        <v>3247</v>
      </c>
      <c r="M189" s="1599" t="s">
        <v>1760</v>
      </c>
      <c r="N189" s="1600" t="s">
        <v>3248</v>
      </c>
      <c r="O189" s="1600" t="s">
        <v>3249</v>
      </c>
      <c r="P189" s="1596" t="s">
        <v>3250</v>
      </c>
      <c r="Q189" s="1558"/>
      <c r="R189" s="1598" t="s">
        <v>3247</v>
      </c>
      <c r="S189" s="1599" t="s">
        <v>1760</v>
      </c>
      <c r="T189" s="1600" t="s">
        <v>3248</v>
      </c>
      <c r="U189" s="1600" t="s">
        <v>3249</v>
      </c>
      <c r="V189" s="1596" t="s">
        <v>3250</v>
      </c>
      <c r="W189" s="1558"/>
      <c r="X189" s="1598" t="s">
        <v>3247</v>
      </c>
      <c r="Y189" s="1599" t="s">
        <v>1760</v>
      </c>
      <c r="Z189" s="1600" t="s">
        <v>3248</v>
      </c>
      <c r="AA189" s="1600" t="s">
        <v>3249</v>
      </c>
      <c r="AB189" s="1596" t="s">
        <v>3250</v>
      </c>
      <c r="AC189" s="1558"/>
    </row>
    <row r="190" spans="2:29" ht="13.5" thickBot="1">
      <c r="B190" s="1602">
        <v>104</v>
      </c>
      <c r="C190" s="1602" t="s">
        <v>3590</v>
      </c>
      <c r="D190" s="1603">
        <v>50</v>
      </c>
      <c r="E190" s="1558"/>
      <c r="F190" s="1567">
        <v>138.94999999999999</v>
      </c>
      <c r="G190" s="1588">
        <f>SUM($D$190*F190)</f>
        <v>6947.4999999999991</v>
      </c>
      <c r="H190" s="1575" t="s">
        <v>3555</v>
      </c>
      <c r="I190" s="1575"/>
      <c r="J190" s="1621" t="s">
        <v>3556</v>
      </c>
      <c r="K190" s="1558"/>
      <c r="L190" s="1583">
        <v>133.94</v>
      </c>
      <c r="M190" s="1591">
        <f>SUM($D$190*L190)</f>
        <v>6697</v>
      </c>
      <c r="N190" s="1575" t="s">
        <v>3557</v>
      </c>
      <c r="O190" s="1575" t="s">
        <v>3591</v>
      </c>
      <c r="P190" s="1621" t="s">
        <v>3255</v>
      </c>
      <c r="Q190" s="1558"/>
      <c r="R190" s="1567">
        <v>137.5</v>
      </c>
      <c r="S190" s="1588">
        <f>SUM($D$190*R190)</f>
        <v>6875</v>
      </c>
      <c r="T190" s="1575" t="s">
        <v>3559</v>
      </c>
      <c r="U190" s="1575" t="s">
        <v>3591</v>
      </c>
      <c r="V190" s="1619">
        <v>14</v>
      </c>
      <c r="W190" s="1558"/>
      <c r="X190" s="1567">
        <v>138.94999999999999</v>
      </c>
      <c r="Y190" s="1588">
        <f>SUM($D$190*X190)</f>
        <v>6947.4999999999991</v>
      </c>
      <c r="Z190" s="1569" t="s">
        <v>3561</v>
      </c>
      <c r="AA190" s="1577">
        <v>117711</v>
      </c>
      <c r="AB190" s="1578" t="s">
        <v>3258</v>
      </c>
      <c r="AC190" s="1558"/>
    </row>
    <row r="191" spans="2:29">
      <c r="B191" s="30"/>
      <c r="C191" s="1613"/>
      <c r="D191" s="36"/>
      <c r="E191" s="1614"/>
      <c r="F191" s="1615"/>
      <c r="G191" s="1616"/>
      <c r="H191" s="1617"/>
      <c r="I191" s="1617"/>
      <c r="J191" s="1618"/>
      <c r="K191" s="1614"/>
      <c r="L191" s="1615"/>
      <c r="M191" s="1616"/>
      <c r="N191" s="1617"/>
      <c r="O191" s="1617"/>
      <c r="P191" s="1618"/>
      <c r="Q191" s="1614"/>
      <c r="R191" s="1615"/>
      <c r="S191" s="1616"/>
      <c r="T191" s="1617"/>
      <c r="U191" s="1617"/>
      <c r="V191" s="1618"/>
      <c r="W191" s="1614"/>
      <c r="X191" s="1615"/>
      <c r="Y191" s="1616"/>
      <c r="Z191" s="1617"/>
      <c r="AA191" s="1617"/>
      <c r="AB191" s="1618"/>
      <c r="AC191" s="1614"/>
    </row>
    <row r="192" spans="2:29" s="51" customFormat="1" ht="36.75" thickBot="1">
      <c r="B192" s="3539" t="s">
        <v>3592</v>
      </c>
      <c r="C192" s="3540"/>
      <c r="D192" s="1596" t="s">
        <v>3246</v>
      </c>
      <c r="E192" s="1558"/>
      <c r="F192" s="1598" t="s">
        <v>3247</v>
      </c>
      <c r="G192" s="1599" t="s">
        <v>1760</v>
      </c>
      <c r="H192" s="1600" t="s">
        <v>3248</v>
      </c>
      <c r="I192" s="1600" t="s">
        <v>3249</v>
      </c>
      <c r="J192" s="1596" t="s">
        <v>3250</v>
      </c>
      <c r="K192" s="1558"/>
      <c r="L192" s="1598" t="s">
        <v>3247</v>
      </c>
      <c r="M192" s="1599" t="s">
        <v>1760</v>
      </c>
      <c r="N192" s="1600" t="s">
        <v>3248</v>
      </c>
      <c r="O192" s="1600" t="s">
        <v>3249</v>
      </c>
      <c r="P192" s="1596" t="s">
        <v>3250</v>
      </c>
      <c r="Q192" s="1558"/>
      <c r="R192" s="1598" t="s">
        <v>3247</v>
      </c>
      <c r="S192" s="1599" t="s">
        <v>1760</v>
      </c>
      <c r="T192" s="1600" t="s">
        <v>3248</v>
      </c>
      <c r="U192" s="1600" t="s">
        <v>3249</v>
      </c>
      <c r="V192" s="1596" t="s">
        <v>3250</v>
      </c>
      <c r="W192" s="1558"/>
      <c r="X192" s="1598" t="s">
        <v>3247</v>
      </c>
      <c r="Y192" s="1599" t="s">
        <v>1760</v>
      </c>
      <c r="Z192" s="1600" t="s">
        <v>3248</v>
      </c>
      <c r="AA192" s="1600" t="s">
        <v>3249</v>
      </c>
      <c r="AB192" s="1596" t="s">
        <v>3250</v>
      </c>
      <c r="AC192" s="1558"/>
    </row>
    <row r="193" spans="2:29" ht="13.5" thickBot="1">
      <c r="B193" s="1602">
        <v>105</v>
      </c>
      <c r="C193" s="1602" t="s">
        <v>3593</v>
      </c>
      <c r="D193" s="1603">
        <v>50</v>
      </c>
      <c r="E193" s="1558"/>
      <c r="F193" s="1567">
        <v>115.79</v>
      </c>
      <c r="G193" s="1588">
        <f>SUM($D$193*F193)</f>
        <v>5789.5</v>
      </c>
      <c r="H193" s="1575" t="s">
        <v>3555</v>
      </c>
      <c r="I193" s="1575"/>
      <c r="J193" s="1621" t="s">
        <v>3556</v>
      </c>
      <c r="K193" s="1558"/>
      <c r="L193" s="1583">
        <v>111.64</v>
      </c>
      <c r="M193" s="1591">
        <f>SUM($D$193*L193)</f>
        <v>5582</v>
      </c>
      <c r="N193" s="1575" t="s">
        <v>3557</v>
      </c>
      <c r="O193" s="1575" t="s">
        <v>3594</v>
      </c>
      <c r="P193" s="1621" t="s">
        <v>3255</v>
      </c>
      <c r="Q193" s="1558"/>
      <c r="R193" s="1567">
        <v>114.58</v>
      </c>
      <c r="S193" s="1588">
        <f>SUM($D$193*R193)</f>
        <v>5729</v>
      </c>
      <c r="T193" s="1575" t="s">
        <v>3559</v>
      </c>
      <c r="U193" s="1575" t="s">
        <v>3594</v>
      </c>
      <c r="V193" s="1619">
        <v>14</v>
      </c>
      <c r="W193" s="1558"/>
      <c r="X193" s="1567">
        <v>115.79</v>
      </c>
      <c r="Y193" s="1588">
        <f>SUM($D$193*X193)</f>
        <v>5789.5</v>
      </c>
      <c r="Z193" s="1569" t="s">
        <v>3561</v>
      </c>
      <c r="AA193" s="1577">
        <v>117739</v>
      </c>
      <c r="AB193" s="1578" t="s">
        <v>3258</v>
      </c>
      <c r="AC193" s="1558"/>
    </row>
    <row r="194" spans="2:29">
      <c r="B194" s="30"/>
      <c r="C194" s="1613"/>
      <c r="D194" s="36"/>
      <c r="E194" s="1614"/>
      <c r="F194" s="1615"/>
      <c r="G194" s="1616"/>
      <c r="H194" s="1617"/>
      <c r="I194" s="1617"/>
      <c r="J194" s="1618"/>
      <c r="K194" s="1614"/>
      <c r="L194" s="1615"/>
      <c r="M194" s="1616"/>
      <c r="N194" s="1617"/>
      <c r="O194" s="1617"/>
      <c r="P194" s="1618"/>
      <c r="Q194" s="1614"/>
      <c r="R194" s="1615"/>
      <c r="S194" s="1616"/>
      <c r="T194" s="1617"/>
      <c r="U194" s="1617"/>
      <c r="V194" s="1618"/>
      <c r="W194" s="1614"/>
      <c r="X194" s="1615"/>
      <c r="Y194" s="1616"/>
      <c r="Z194" s="1617"/>
      <c r="AA194" s="1617"/>
      <c r="AB194" s="1618"/>
      <c r="AC194" s="1614"/>
    </row>
    <row r="195" spans="2:29" s="51" customFormat="1" ht="36">
      <c r="B195" s="3539" t="s">
        <v>3595</v>
      </c>
      <c r="C195" s="3540"/>
      <c r="D195" s="1596" t="s">
        <v>3246</v>
      </c>
      <c r="E195" s="1558"/>
      <c r="F195" s="1598" t="s">
        <v>3247</v>
      </c>
      <c r="G195" s="1599" t="s">
        <v>1760</v>
      </c>
      <c r="H195" s="1600" t="s">
        <v>3248</v>
      </c>
      <c r="I195" s="1600" t="s">
        <v>3249</v>
      </c>
      <c r="J195" s="1596" t="s">
        <v>3250</v>
      </c>
      <c r="K195" s="1558"/>
      <c r="L195" s="1598" t="s">
        <v>3247</v>
      </c>
      <c r="M195" s="1599" t="s">
        <v>1760</v>
      </c>
      <c r="N195" s="1600" t="s">
        <v>3248</v>
      </c>
      <c r="O195" s="1600" t="s">
        <v>3249</v>
      </c>
      <c r="P195" s="1596" t="s">
        <v>3250</v>
      </c>
      <c r="Q195" s="1558"/>
      <c r="R195" s="1598" t="s">
        <v>3247</v>
      </c>
      <c r="S195" s="1599" t="s">
        <v>1760</v>
      </c>
      <c r="T195" s="1600" t="s">
        <v>3248</v>
      </c>
      <c r="U195" s="1600" t="s">
        <v>3249</v>
      </c>
      <c r="V195" s="1596" t="s">
        <v>3250</v>
      </c>
      <c r="W195" s="1558"/>
      <c r="X195" s="1598" t="s">
        <v>3247</v>
      </c>
      <c r="Y195" s="1599" t="s">
        <v>1760</v>
      </c>
      <c r="Z195" s="1600" t="s">
        <v>3248</v>
      </c>
      <c r="AA195" s="1600" t="s">
        <v>3249</v>
      </c>
      <c r="AB195" s="1596" t="s">
        <v>3250</v>
      </c>
      <c r="AC195" s="1558"/>
    </row>
    <row r="196" spans="2:29">
      <c r="B196" s="1602">
        <v>106</v>
      </c>
      <c r="C196" s="1602" t="s">
        <v>3596</v>
      </c>
      <c r="D196" s="1603">
        <v>20</v>
      </c>
      <c r="E196" s="1558"/>
      <c r="F196" s="1583">
        <v>95.37</v>
      </c>
      <c r="G196" s="1581">
        <f>SUM($D$196*F196)</f>
        <v>1907.4</v>
      </c>
      <c r="H196" s="1575" t="s">
        <v>3597</v>
      </c>
      <c r="I196" s="1575"/>
      <c r="J196" s="1621" t="s">
        <v>3556</v>
      </c>
      <c r="K196" s="1558"/>
      <c r="L196" s="1567">
        <v>123.61</v>
      </c>
      <c r="M196" s="1568">
        <f>SUM($D$196*L196)</f>
        <v>2472.1999999999998</v>
      </c>
      <c r="N196" s="1575" t="s">
        <v>3598</v>
      </c>
      <c r="O196" s="1575"/>
      <c r="P196" s="1621" t="s">
        <v>3255</v>
      </c>
      <c r="Q196" s="1558"/>
      <c r="R196" s="1567">
        <v>106.13541666666666</v>
      </c>
      <c r="S196" s="1568">
        <f>SUM($D$196*R196)</f>
        <v>2122.708333333333</v>
      </c>
      <c r="T196" s="1575" t="s">
        <v>3598</v>
      </c>
      <c r="U196" s="1575" t="s">
        <v>3599</v>
      </c>
      <c r="V196" s="1619">
        <v>14</v>
      </c>
      <c r="W196" s="1558"/>
      <c r="X196" s="1567">
        <v>0</v>
      </c>
      <c r="Y196" s="1568">
        <f>SUM($D$196*X196)</f>
        <v>0</v>
      </c>
      <c r="Z196" s="1569" t="s">
        <v>798</v>
      </c>
      <c r="AA196" s="1575"/>
      <c r="AB196" s="1621"/>
      <c r="AC196" s="1558"/>
    </row>
    <row r="197" spans="2:29">
      <c r="B197" s="1602">
        <v>107</v>
      </c>
      <c r="C197" s="1602" t="s">
        <v>3600</v>
      </c>
      <c r="D197" s="1603">
        <v>10</v>
      </c>
      <c r="E197" s="1558"/>
      <c r="F197" s="1583">
        <v>138.53</v>
      </c>
      <c r="G197" s="1581">
        <f>SUM($D$197*F197)</f>
        <v>1385.3</v>
      </c>
      <c r="H197" s="1575" t="s">
        <v>3597</v>
      </c>
      <c r="I197" s="1575"/>
      <c r="J197" s="1621" t="s">
        <v>3556</v>
      </c>
      <c r="K197" s="1558"/>
      <c r="L197" s="1567">
        <v>178.52</v>
      </c>
      <c r="M197" s="1579">
        <f>SUM($D$197*L197)</f>
        <v>1785.2</v>
      </c>
      <c r="N197" s="1575" t="s">
        <v>3598</v>
      </c>
      <c r="O197" s="1575"/>
      <c r="P197" s="1621" t="s">
        <v>3255</v>
      </c>
      <c r="Q197" s="1558"/>
      <c r="R197" s="1567">
        <v>148.296875</v>
      </c>
      <c r="S197" s="1579">
        <f>SUM($D$197*R197)</f>
        <v>1482.96875</v>
      </c>
      <c r="T197" s="1575" t="s">
        <v>3598</v>
      </c>
      <c r="U197" s="1575" t="s">
        <v>3601</v>
      </c>
      <c r="V197" s="1619">
        <v>14</v>
      </c>
      <c r="W197" s="1558"/>
      <c r="X197" s="1567">
        <v>0</v>
      </c>
      <c r="Y197" s="1579">
        <f>SUM($D$197*X197)</f>
        <v>0</v>
      </c>
      <c r="Z197" s="1569" t="s">
        <v>798</v>
      </c>
      <c r="AA197" s="1575"/>
      <c r="AB197" s="1621"/>
      <c r="AC197" s="1558"/>
    </row>
    <row r="198" spans="2:29">
      <c r="B198" s="1602">
        <v>108</v>
      </c>
      <c r="C198" s="1602" t="s">
        <v>3602</v>
      </c>
      <c r="D198" s="1603">
        <v>10</v>
      </c>
      <c r="E198" s="1558"/>
      <c r="F198" s="1583">
        <v>192.08</v>
      </c>
      <c r="G198" s="1581">
        <f>SUM($D$198*F198)</f>
        <v>1920.8000000000002</v>
      </c>
      <c r="H198" s="1575" t="s">
        <v>3597</v>
      </c>
      <c r="I198" s="1575"/>
      <c r="J198" s="1621" t="s">
        <v>3556</v>
      </c>
      <c r="K198" s="1558"/>
      <c r="L198" s="1567">
        <v>260.39</v>
      </c>
      <c r="M198" s="1579">
        <f>SUM($D$198*L198)</f>
        <v>2603.8999999999996</v>
      </c>
      <c r="N198" s="1575" t="s">
        <v>3598</v>
      </c>
      <c r="O198" s="1575"/>
      <c r="P198" s="1621" t="s">
        <v>3255</v>
      </c>
      <c r="Q198" s="1558"/>
      <c r="R198" s="1567">
        <v>194.765625</v>
      </c>
      <c r="S198" s="1579">
        <f>SUM($D$198*R198)</f>
        <v>1947.65625</v>
      </c>
      <c r="T198" s="1575" t="s">
        <v>3598</v>
      </c>
      <c r="U198" s="1575" t="s">
        <v>3603</v>
      </c>
      <c r="V198" s="1619">
        <v>14</v>
      </c>
      <c r="W198" s="1558"/>
      <c r="X198" s="1567">
        <v>0</v>
      </c>
      <c r="Y198" s="1579">
        <f>SUM($D$198*X198)</f>
        <v>0</v>
      </c>
      <c r="Z198" s="1569" t="s">
        <v>798</v>
      </c>
      <c r="AA198" s="1575"/>
      <c r="AB198" s="1621"/>
      <c r="AC198" s="1558"/>
    </row>
    <row r="199" spans="2:29">
      <c r="B199" s="1602">
        <v>109</v>
      </c>
      <c r="C199" s="1602" t="s">
        <v>3604</v>
      </c>
      <c r="D199" s="1603">
        <v>10</v>
      </c>
      <c r="E199" s="1558"/>
      <c r="F199" s="1583">
        <v>317.66000000000003</v>
      </c>
      <c r="G199" s="1581">
        <f>SUM($D$199*F199)</f>
        <v>3176.6000000000004</v>
      </c>
      <c r="H199" s="1575" t="s">
        <v>3597</v>
      </c>
      <c r="I199" s="1575"/>
      <c r="J199" s="1621" t="s">
        <v>3556</v>
      </c>
      <c r="K199" s="1558"/>
      <c r="L199" s="1567">
        <v>431.9</v>
      </c>
      <c r="M199" s="1579">
        <f>SUM($D$199*L199)</f>
        <v>4319</v>
      </c>
      <c r="N199" s="1575" t="s">
        <v>3598</v>
      </c>
      <c r="O199" s="1575"/>
      <c r="P199" s="1621" t="s">
        <v>3255</v>
      </c>
      <c r="Q199" s="1558"/>
      <c r="R199" s="1567">
        <v>320.83333333333337</v>
      </c>
      <c r="S199" s="1579">
        <f>SUM($D$199*R199)</f>
        <v>3208.3333333333339</v>
      </c>
      <c r="T199" s="1575" t="s">
        <v>3598</v>
      </c>
      <c r="U199" s="1575" t="s">
        <v>3605</v>
      </c>
      <c r="V199" s="1619">
        <v>14</v>
      </c>
      <c r="W199" s="1558"/>
      <c r="X199" s="1567">
        <v>0</v>
      </c>
      <c r="Y199" s="1579">
        <f>SUM($D$199*X199)</f>
        <v>0</v>
      </c>
      <c r="Z199" s="1569" t="s">
        <v>798</v>
      </c>
      <c r="AA199" s="1575"/>
      <c r="AB199" s="1621"/>
      <c r="AC199" s="1558"/>
    </row>
    <row r="200" spans="2:29">
      <c r="B200" s="1602">
        <v>110</v>
      </c>
      <c r="C200" s="1602" t="s">
        <v>3606</v>
      </c>
      <c r="D200" s="1603">
        <v>10</v>
      </c>
      <c r="E200" s="1558"/>
      <c r="F200" s="1583">
        <v>382.06</v>
      </c>
      <c r="G200" s="1581">
        <f>SUM($D$200*F200)</f>
        <v>3820.6</v>
      </c>
      <c r="H200" s="1575" t="s">
        <v>3597</v>
      </c>
      <c r="I200" s="1575"/>
      <c r="J200" s="1621" t="s">
        <v>3556</v>
      </c>
      <c r="K200" s="1558"/>
      <c r="L200" s="1567">
        <v>567.29</v>
      </c>
      <c r="M200" s="1579">
        <f>SUM($D$200*L200)</f>
        <v>5672.9</v>
      </c>
      <c r="N200" s="1575" t="s">
        <v>3598</v>
      </c>
      <c r="O200" s="1575"/>
      <c r="P200" s="1621" t="s">
        <v>3255</v>
      </c>
      <c r="Q200" s="1558"/>
      <c r="R200" s="1567">
        <v>385.58854166666663</v>
      </c>
      <c r="S200" s="1579">
        <f>SUM($D$200*R200)</f>
        <v>3855.8854166666661</v>
      </c>
      <c r="T200" s="1575" t="s">
        <v>3598</v>
      </c>
      <c r="U200" s="1575" t="s">
        <v>3607</v>
      </c>
      <c r="V200" s="1619">
        <v>14</v>
      </c>
      <c r="W200" s="1558"/>
      <c r="X200" s="1567">
        <v>0</v>
      </c>
      <c r="Y200" s="1579">
        <f>SUM($D$200*X200)</f>
        <v>0</v>
      </c>
      <c r="Z200" s="1569" t="s">
        <v>798</v>
      </c>
      <c r="AA200" s="1575"/>
      <c r="AB200" s="1621"/>
      <c r="AC200" s="1558"/>
    </row>
    <row r="201" spans="2:29" ht="13.5" thickBot="1">
      <c r="B201" s="1602">
        <v>111</v>
      </c>
      <c r="C201" s="1602" t="s">
        <v>3608</v>
      </c>
      <c r="D201" s="1603">
        <v>2</v>
      </c>
      <c r="E201" s="1558"/>
      <c r="F201" s="1583">
        <v>805.6</v>
      </c>
      <c r="G201" s="1581">
        <f>SUM($D$201*F201)</f>
        <v>1611.2</v>
      </c>
      <c r="H201" s="1575" t="s">
        <v>3597</v>
      </c>
      <c r="I201" s="1575"/>
      <c r="J201" s="1621" t="s">
        <v>3556</v>
      </c>
      <c r="K201" s="1558"/>
      <c r="L201" s="1567">
        <v>1243.01</v>
      </c>
      <c r="M201" s="1579">
        <f>SUM($D$201*L201)</f>
        <v>2486.02</v>
      </c>
      <c r="N201" s="1575" t="s">
        <v>3598</v>
      </c>
      <c r="O201" s="1575"/>
      <c r="P201" s="1621" t="s">
        <v>3255</v>
      </c>
      <c r="Q201" s="1558"/>
      <c r="R201" s="1567">
        <v>814.09895833333348</v>
      </c>
      <c r="S201" s="1579">
        <f>SUM($D$201*R201)</f>
        <v>1628.197916666667</v>
      </c>
      <c r="T201" s="1575" t="s">
        <v>3598</v>
      </c>
      <c r="U201" s="1575" t="s">
        <v>3609</v>
      </c>
      <c r="V201" s="1619">
        <v>14</v>
      </c>
      <c r="W201" s="1558"/>
      <c r="X201" s="1567">
        <v>0</v>
      </c>
      <c r="Y201" s="1579">
        <f>SUM($D$201*X201)</f>
        <v>0</v>
      </c>
      <c r="Z201" s="1569" t="s">
        <v>798</v>
      </c>
      <c r="AA201" s="1575"/>
      <c r="AB201" s="1621"/>
      <c r="AC201" s="1558"/>
    </row>
    <row r="202" spans="2:29" ht="13.5" thickBot="1">
      <c r="B202" s="47"/>
      <c r="C202" s="1611"/>
      <c r="D202" s="1612"/>
      <c r="E202" s="1566"/>
      <c r="F202" s="1587" t="s">
        <v>304</v>
      </c>
      <c r="G202" s="1591">
        <f>SUM(G196:G201)</f>
        <v>13821.900000000001</v>
      </c>
      <c r="H202" s="1594"/>
      <c r="I202" s="1594"/>
      <c r="J202" s="1595"/>
      <c r="K202" s="1566"/>
      <c r="L202" s="1587" t="s">
        <v>304</v>
      </c>
      <c r="M202" s="1588">
        <f>SUM(M196:M201)</f>
        <v>19339.219999999998</v>
      </c>
      <c r="N202" s="1589"/>
      <c r="O202" s="1589"/>
      <c r="P202" s="1590"/>
      <c r="Q202" s="1571"/>
      <c r="R202" s="1587" t="s">
        <v>304</v>
      </c>
      <c r="S202" s="1588">
        <f>SUM(S196:S201)</f>
        <v>14245.75</v>
      </c>
      <c r="T202" s="1589"/>
      <c r="U202" s="1589"/>
      <c r="V202" s="1590"/>
      <c r="W202" s="1571"/>
      <c r="X202" s="1587" t="s">
        <v>304</v>
      </c>
      <c r="Y202" s="1588">
        <f>SUM(Y196:Y201)</f>
        <v>0</v>
      </c>
      <c r="Z202" s="1594"/>
      <c r="AA202" s="1594"/>
      <c r="AB202" s="1595"/>
      <c r="AC202" s="1566"/>
    </row>
    <row r="203" spans="2:29">
      <c r="B203" s="30"/>
      <c r="C203" s="1613"/>
      <c r="D203" s="36"/>
      <c r="E203" s="1614"/>
      <c r="F203" s="1615"/>
      <c r="G203" s="1616"/>
      <c r="H203" s="1617"/>
      <c r="I203" s="1617"/>
      <c r="J203" s="1618"/>
      <c r="K203" s="1614"/>
      <c r="L203" s="1615"/>
      <c r="M203" s="1616"/>
      <c r="N203" s="1617"/>
      <c r="O203" s="1617"/>
      <c r="P203" s="1618"/>
      <c r="Q203" s="1614"/>
      <c r="R203" s="1615"/>
      <c r="S203" s="1616"/>
      <c r="T203" s="1617"/>
      <c r="U203" s="1617"/>
      <c r="V203" s="1618"/>
      <c r="W203" s="1614"/>
      <c r="X203" s="1615"/>
      <c r="Y203" s="1616"/>
      <c r="Z203" s="1617"/>
      <c r="AA203" s="1617"/>
      <c r="AB203" s="1618"/>
      <c r="AC203" s="1614"/>
    </row>
    <row r="204" spans="2:29" s="51" customFormat="1" ht="36">
      <c r="B204" s="3539" t="s">
        <v>3610</v>
      </c>
      <c r="C204" s="3540"/>
      <c r="D204" s="1596" t="s">
        <v>3246</v>
      </c>
      <c r="E204" s="1558"/>
      <c r="F204" s="1598" t="s">
        <v>3247</v>
      </c>
      <c r="G204" s="1599" t="s">
        <v>1760</v>
      </c>
      <c r="H204" s="1600" t="s">
        <v>3248</v>
      </c>
      <c r="I204" s="1600" t="s">
        <v>3249</v>
      </c>
      <c r="J204" s="1596" t="s">
        <v>3250</v>
      </c>
      <c r="K204" s="1558"/>
      <c r="L204" s="1598" t="s">
        <v>3247</v>
      </c>
      <c r="M204" s="1599" t="s">
        <v>1760</v>
      </c>
      <c r="N204" s="1600" t="s">
        <v>3248</v>
      </c>
      <c r="O204" s="1600" t="s">
        <v>3249</v>
      </c>
      <c r="P204" s="1596" t="s">
        <v>3250</v>
      </c>
      <c r="Q204" s="1558"/>
      <c r="R204" s="1598" t="s">
        <v>3247</v>
      </c>
      <c r="S204" s="1599" t="s">
        <v>1760</v>
      </c>
      <c r="T204" s="1600" t="s">
        <v>3248</v>
      </c>
      <c r="U204" s="1600" t="s">
        <v>3249</v>
      </c>
      <c r="V204" s="1596" t="s">
        <v>3250</v>
      </c>
      <c r="W204" s="1558"/>
      <c r="X204" s="1598" t="s">
        <v>3247</v>
      </c>
      <c r="Y204" s="1599" t="s">
        <v>1760</v>
      </c>
      <c r="Z204" s="1600" t="s">
        <v>3248</v>
      </c>
      <c r="AA204" s="1600" t="s">
        <v>3249</v>
      </c>
      <c r="AB204" s="1596" t="s">
        <v>3250</v>
      </c>
      <c r="AC204" s="1558"/>
    </row>
    <row r="205" spans="2:29">
      <c r="B205" s="1602">
        <v>112</v>
      </c>
      <c r="C205" s="1602" t="s">
        <v>3611</v>
      </c>
      <c r="D205" s="1603">
        <v>10</v>
      </c>
      <c r="E205" s="1558"/>
      <c r="F205" s="1567">
        <v>88.07</v>
      </c>
      <c r="G205" s="1579">
        <f>SUM($D$205*F205)</f>
        <v>880.69999999999993</v>
      </c>
      <c r="H205" s="1575" t="s">
        <v>3597</v>
      </c>
      <c r="I205" s="1575"/>
      <c r="J205" s="1621" t="s">
        <v>3556</v>
      </c>
      <c r="K205" s="1558"/>
      <c r="L205" s="1583">
        <v>51.69</v>
      </c>
      <c r="M205" s="1573">
        <f>SUM($D$205*L205)</f>
        <v>516.9</v>
      </c>
      <c r="N205" s="1575" t="s">
        <v>3598</v>
      </c>
      <c r="O205" s="1575"/>
      <c r="P205" s="1621" t="s">
        <v>3255</v>
      </c>
      <c r="Q205" s="1558"/>
      <c r="R205" s="1567">
        <v>98.916666666666657</v>
      </c>
      <c r="S205" s="1568">
        <f>SUM($D$205*R205)</f>
        <v>989.16666666666652</v>
      </c>
      <c r="T205" s="1575" t="s">
        <v>3598</v>
      </c>
      <c r="U205" s="1575" t="s">
        <v>3612</v>
      </c>
      <c r="V205" s="1619">
        <v>14</v>
      </c>
      <c r="W205" s="1558"/>
      <c r="X205" s="1567">
        <v>0</v>
      </c>
      <c r="Y205" s="1568">
        <f>SUM($D$205*X205)</f>
        <v>0</v>
      </c>
      <c r="Z205" s="1569" t="s">
        <v>798</v>
      </c>
      <c r="AA205" s="1575"/>
      <c r="AB205" s="1621"/>
      <c r="AC205" s="1558"/>
    </row>
    <row r="206" spans="2:29">
      <c r="B206" s="1602">
        <v>113</v>
      </c>
      <c r="C206" s="1602" t="s">
        <v>3613</v>
      </c>
      <c r="D206" s="1603">
        <v>10</v>
      </c>
      <c r="E206" s="1558"/>
      <c r="F206" s="1583">
        <v>124.98</v>
      </c>
      <c r="G206" s="1581">
        <f>SUM($D$206*F206)</f>
        <v>1249.8</v>
      </c>
      <c r="H206" s="1575" t="s">
        <v>3597</v>
      </c>
      <c r="I206" s="1575"/>
      <c r="J206" s="1621" t="s">
        <v>3556</v>
      </c>
      <c r="K206" s="1558"/>
      <c r="L206" s="1567">
        <v>160.07</v>
      </c>
      <c r="M206" s="1579">
        <f>SUM($D$206*L206)</f>
        <v>1600.6999999999998</v>
      </c>
      <c r="N206" s="1575" t="s">
        <v>3598</v>
      </c>
      <c r="O206" s="1575"/>
      <c r="P206" s="1621" t="s">
        <v>3255</v>
      </c>
      <c r="Q206" s="1558"/>
      <c r="R206" s="1567">
        <v>134.890625</v>
      </c>
      <c r="S206" s="1579">
        <f>SUM($D$206*R206)</f>
        <v>1348.90625</v>
      </c>
      <c r="T206" s="1575" t="s">
        <v>3598</v>
      </c>
      <c r="U206" s="1575" t="s">
        <v>3614</v>
      </c>
      <c r="V206" s="1619">
        <v>14</v>
      </c>
      <c r="W206" s="1558"/>
      <c r="X206" s="1567">
        <v>0</v>
      </c>
      <c r="Y206" s="1579">
        <f>SUM($D$206*X206)</f>
        <v>0</v>
      </c>
      <c r="Z206" s="1569" t="s">
        <v>798</v>
      </c>
      <c r="AA206" s="1575"/>
      <c r="AB206" s="1621"/>
      <c r="AC206" s="1558"/>
    </row>
    <row r="207" spans="2:29">
      <c r="B207" s="1602">
        <v>114</v>
      </c>
      <c r="C207" s="1602" t="s">
        <v>3615</v>
      </c>
      <c r="D207" s="1603">
        <v>10</v>
      </c>
      <c r="E207" s="1558"/>
      <c r="F207" s="1583">
        <v>172.81</v>
      </c>
      <c r="G207" s="1581">
        <f>SUM($D$207*F207)</f>
        <v>1728.1</v>
      </c>
      <c r="H207" s="1575" t="s">
        <v>3597</v>
      </c>
      <c r="I207" s="1575"/>
      <c r="J207" s="1621" t="s">
        <v>3556</v>
      </c>
      <c r="K207" s="1558"/>
      <c r="L207" s="1567">
        <v>226.06</v>
      </c>
      <c r="M207" s="1579">
        <f>SUM($D$207*L207)</f>
        <v>2260.6</v>
      </c>
      <c r="N207" s="1575" t="s">
        <v>3598</v>
      </c>
      <c r="O207" s="1575"/>
      <c r="P207" s="1621" t="s">
        <v>3255</v>
      </c>
      <c r="Q207" s="1558"/>
      <c r="R207" s="1567">
        <v>175.6875</v>
      </c>
      <c r="S207" s="1579">
        <f>SUM($D$207*R207)</f>
        <v>1756.875</v>
      </c>
      <c r="T207" s="1575" t="s">
        <v>3598</v>
      </c>
      <c r="U207" s="1575" t="s">
        <v>3616</v>
      </c>
      <c r="V207" s="1619">
        <v>14</v>
      </c>
      <c r="W207" s="1558"/>
      <c r="X207" s="1567">
        <v>0</v>
      </c>
      <c r="Y207" s="1579">
        <f>SUM($D$207*X207)</f>
        <v>0</v>
      </c>
      <c r="Z207" s="1569" t="s">
        <v>798</v>
      </c>
      <c r="AA207" s="1575"/>
      <c r="AB207" s="1621"/>
      <c r="AC207" s="1558"/>
    </row>
    <row r="208" spans="2:29">
      <c r="B208" s="1602">
        <v>115</v>
      </c>
      <c r="C208" s="1602" t="s">
        <v>3617</v>
      </c>
      <c r="D208" s="1603">
        <v>10</v>
      </c>
      <c r="E208" s="1558"/>
      <c r="F208" s="1583">
        <v>276.93</v>
      </c>
      <c r="G208" s="1581">
        <f>SUM($D$208*F208)</f>
        <v>2769.3</v>
      </c>
      <c r="H208" s="1575" t="s">
        <v>3597</v>
      </c>
      <c r="I208" s="1575"/>
      <c r="J208" s="1621" t="s">
        <v>3556</v>
      </c>
      <c r="K208" s="1558"/>
      <c r="L208" s="1567">
        <v>346.18</v>
      </c>
      <c r="M208" s="1579">
        <f>SUM($D$208*L208)</f>
        <v>3461.8</v>
      </c>
      <c r="N208" s="1575" t="s">
        <v>3598</v>
      </c>
      <c r="O208" s="1575"/>
      <c r="P208" s="1621" t="s">
        <v>3255</v>
      </c>
      <c r="Q208" s="1558"/>
      <c r="R208" s="1567">
        <v>280.09895833333337</v>
      </c>
      <c r="S208" s="1579">
        <f>SUM($D$208*R208)</f>
        <v>2800.9895833333339</v>
      </c>
      <c r="T208" s="1575" t="s">
        <v>3598</v>
      </c>
      <c r="U208" s="1575" t="s">
        <v>3618</v>
      </c>
      <c r="V208" s="1619">
        <v>14</v>
      </c>
      <c r="W208" s="1558"/>
      <c r="X208" s="1567">
        <v>0</v>
      </c>
      <c r="Y208" s="1579">
        <f>SUM($D$208*X208)</f>
        <v>0</v>
      </c>
      <c r="Z208" s="1569" t="s">
        <v>798</v>
      </c>
      <c r="AA208" s="1575"/>
      <c r="AB208" s="1621"/>
      <c r="AC208" s="1558"/>
    </row>
    <row r="209" spans="2:29">
      <c r="B209" s="1602">
        <v>116</v>
      </c>
      <c r="C209" s="1602" t="s">
        <v>3619</v>
      </c>
      <c r="D209" s="1603">
        <v>10</v>
      </c>
      <c r="E209" s="1558"/>
      <c r="F209" s="1583">
        <v>343.74</v>
      </c>
      <c r="G209" s="1581">
        <f>SUM($D$209*F209)</f>
        <v>3437.4</v>
      </c>
      <c r="H209" s="1575" t="s">
        <v>3597</v>
      </c>
      <c r="I209" s="1575"/>
      <c r="J209" s="1621" t="s">
        <v>3556</v>
      </c>
      <c r="K209" s="1558"/>
      <c r="L209" s="1567">
        <v>482.79</v>
      </c>
      <c r="M209" s="1579">
        <f>SUM($D$209*L209)</f>
        <v>4827.9000000000005</v>
      </c>
      <c r="N209" s="1575" t="s">
        <v>3598</v>
      </c>
      <c r="O209" s="1575"/>
      <c r="P209" s="1621" t="s">
        <v>3255</v>
      </c>
      <c r="Q209" s="1558"/>
      <c r="R209" s="1567">
        <v>347.94791666666669</v>
      </c>
      <c r="S209" s="1579">
        <f>SUM($D$209*R209)</f>
        <v>3479.479166666667</v>
      </c>
      <c r="T209" s="1575" t="s">
        <v>3598</v>
      </c>
      <c r="U209" s="1575" t="s">
        <v>3620</v>
      </c>
      <c r="V209" s="1619">
        <v>14</v>
      </c>
      <c r="W209" s="1558"/>
      <c r="X209" s="1567">
        <v>0</v>
      </c>
      <c r="Y209" s="1579">
        <f>SUM($D$209*X209)</f>
        <v>0</v>
      </c>
      <c r="Z209" s="1569" t="s">
        <v>798</v>
      </c>
      <c r="AA209" s="1575"/>
      <c r="AB209" s="1621"/>
      <c r="AC209" s="1558"/>
    </row>
    <row r="210" spans="2:29">
      <c r="B210" s="1602">
        <v>117</v>
      </c>
      <c r="C210" s="1602" t="s">
        <v>3621</v>
      </c>
      <c r="D210" s="1603">
        <v>4</v>
      </c>
      <c r="E210" s="1558"/>
      <c r="F210" s="1583">
        <v>669.98</v>
      </c>
      <c r="G210" s="1581">
        <f>SUM($D$210*F210)</f>
        <v>2679.92</v>
      </c>
      <c r="H210" s="1575" t="s">
        <v>3597</v>
      </c>
      <c r="I210" s="1575"/>
      <c r="J210" s="1621" t="s">
        <v>3556</v>
      </c>
      <c r="K210" s="1558"/>
      <c r="L210" s="1567">
        <v>1019.26</v>
      </c>
      <c r="M210" s="1579">
        <f>SUM($D$210*L210)</f>
        <v>4077.04</v>
      </c>
      <c r="N210" s="1575" t="s">
        <v>3598</v>
      </c>
      <c r="O210" s="1575"/>
      <c r="P210" s="1621" t="s">
        <v>3255</v>
      </c>
      <c r="Q210" s="1558"/>
      <c r="R210" s="1567">
        <v>679.52083333333348</v>
      </c>
      <c r="S210" s="1579">
        <f>SUM($D$210*R210)</f>
        <v>2718.0833333333339</v>
      </c>
      <c r="T210" s="1575" t="s">
        <v>3598</v>
      </c>
      <c r="U210" s="1575" t="s">
        <v>3622</v>
      </c>
      <c r="V210" s="1619">
        <v>14</v>
      </c>
      <c r="W210" s="1558"/>
      <c r="X210" s="1567">
        <v>0</v>
      </c>
      <c r="Y210" s="1579">
        <f>SUM($D$210*X210)</f>
        <v>0</v>
      </c>
      <c r="Z210" s="1569" t="s">
        <v>798</v>
      </c>
      <c r="AA210" s="1575"/>
      <c r="AB210" s="1621"/>
      <c r="AC210" s="1558"/>
    </row>
    <row r="211" spans="2:29">
      <c r="B211" s="1602">
        <v>118</v>
      </c>
      <c r="C211" s="1602" t="s">
        <v>3623</v>
      </c>
      <c r="D211" s="1603">
        <v>10</v>
      </c>
      <c r="E211" s="1558"/>
      <c r="F211" s="1583">
        <v>86.51</v>
      </c>
      <c r="G211" s="1581">
        <f>SUM($D$211*F211)</f>
        <v>865.1</v>
      </c>
      <c r="H211" s="1575" t="s">
        <v>3597</v>
      </c>
      <c r="I211" s="1575"/>
      <c r="J211" s="1621" t="s">
        <v>3556</v>
      </c>
      <c r="K211" s="1558"/>
      <c r="L211" s="1567">
        <v>109.74</v>
      </c>
      <c r="M211" s="1579">
        <f>SUM($D$211*L211)</f>
        <v>1097.3999999999999</v>
      </c>
      <c r="N211" s="1575" t="s">
        <v>3598</v>
      </c>
      <c r="O211" s="1575"/>
      <c r="P211" s="1621" t="s">
        <v>3255</v>
      </c>
      <c r="Q211" s="1558"/>
      <c r="R211" s="1567">
        <v>97.369791666666657</v>
      </c>
      <c r="S211" s="1579">
        <f>SUM($D$211*R211)</f>
        <v>973.69791666666652</v>
      </c>
      <c r="T211" s="1575" t="s">
        <v>3598</v>
      </c>
      <c r="U211" s="1575" t="s">
        <v>3624</v>
      </c>
      <c r="V211" s="1619">
        <v>14</v>
      </c>
      <c r="W211" s="1558"/>
      <c r="X211" s="1567">
        <v>0</v>
      </c>
      <c r="Y211" s="1579">
        <f>SUM($D$211*X211)</f>
        <v>0</v>
      </c>
      <c r="Z211" s="1569" t="s">
        <v>798</v>
      </c>
      <c r="AA211" s="1575"/>
      <c r="AB211" s="1621"/>
      <c r="AC211" s="1558"/>
    </row>
    <row r="212" spans="2:29">
      <c r="B212" s="1602">
        <v>119</v>
      </c>
      <c r="C212" s="1602" t="s">
        <v>3625</v>
      </c>
      <c r="D212" s="1603">
        <v>10</v>
      </c>
      <c r="E212" s="1558"/>
      <c r="F212" s="1583">
        <v>115.68</v>
      </c>
      <c r="G212" s="1581">
        <f>SUM($D$212*F212)</f>
        <v>1156.8000000000002</v>
      </c>
      <c r="H212" s="1575" t="s">
        <v>3597</v>
      </c>
      <c r="I212" s="1575"/>
      <c r="J212" s="1621" t="s">
        <v>3556</v>
      </c>
      <c r="K212" s="1558"/>
      <c r="L212" s="1567">
        <v>151.49</v>
      </c>
      <c r="M212" s="1579">
        <f>SUM($D$212*L212)</f>
        <v>1514.9</v>
      </c>
      <c r="N212" s="1575" t="s">
        <v>3598</v>
      </c>
      <c r="O212" s="1575"/>
      <c r="P212" s="1621" t="s">
        <v>3255</v>
      </c>
      <c r="Q212" s="1558"/>
      <c r="R212" s="1567">
        <v>130.765625</v>
      </c>
      <c r="S212" s="1579">
        <f>SUM($D$212*R212)</f>
        <v>1307.65625</v>
      </c>
      <c r="T212" s="1575" t="s">
        <v>3598</v>
      </c>
      <c r="U212" s="1575" t="s">
        <v>3626</v>
      </c>
      <c r="V212" s="1619">
        <v>14</v>
      </c>
      <c r="W212" s="1558"/>
      <c r="X212" s="1567">
        <v>0</v>
      </c>
      <c r="Y212" s="1579">
        <f>SUM($D$212*X212)</f>
        <v>0</v>
      </c>
      <c r="Z212" s="1569" t="s">
        <v>798</v>
      </c>
      <c r="AA212" s="1575"/>
      <c r="AB212" s="1621"/>
      <c r="AC212" s="1558"/>
    </row>
    <row r="213" spans="2:29">
      <c r="B213" s="1602">
        <v>120</v>
      </c>
      <c r="C213" s="1602" t="s">
        <v>3627</v>
      </c>
      <c r="D213" s="1603">
        <v>10</v>
      </c>
      <c r="E213" s="1558"/>
      <c r="F213" s="1583">
        <v>170.72</v>
      </c>
      <c r="G213" s="1581">
        <f>SUM($D$213*F213)</f>
        <v>1707.2</v>
      </c>
      <c r="H213" s="1575" t="s">
        <v>3597</v>
      </c>
      <c r="I213" s="1575"/>
      <c r="J213" s="1621" t="s">
        <v>3556</v>
      </c>
      <c r="K213" s="1558"/>
      <c r="L213" s="1567">
        <v>223.42</v>
      </c>
      <c r="M213" s="1579">
        <f>SUM($D$213*L213)</f>
        <v>2234.1999999999998</v>
      </c>
      <c r="N213" s="1575" t="s">
        <v>3598</v>
      </c>
      <c r="O213" s="1575"/>
      <c r="P213" s="1621" t="s">
        <v>3255</v>
      </c>
      <c r="Q213" s="1558"/>
      <c r="R213" s="1567">
        <v>173.625</v>
      </c>
      <c r="S213" s="1579">
        <f>SUM($D$213*R213)</f>
        <v>1736.25</v>
      </c>
      <c r="T213" s="1575" t="s">
        <v>3598</v>
      </c>
      <c r="U213" s="1575" t="s">
        <v>3628</v>
      </c>
      <c r="V213" s="1619">
        <v>14</v>
      </c>
      <c r="W213" s="1558"/>
      <c r="X213" s="1567">
        <v>0</v>
      </c>
      <c r="Y213" s="1579">
        <f>SUM($D$213*X213)</f>
        <v>0</v>
      </c>
      <c r="Z213" s="1569" t="s">
        <v>798</v>
      </c>
      <c r="AA213" s="1575"/>
      <c r="AB213" s="1621"/>
      <c r="AC213" s="1558"/>
    </row>
    <row r="214" spans="2:29">
      <c r="B214" s="1602">
        <v>121</v>
      </c>
      <c r="C214" s="1602" t="s">
        <v>3629</v>
      </c>
      <c r="D214" s="1603">
        <v>10</v>
      </c>
      <c r="E214" s="1558"/>
      <c r="F214" s="1583">
        <v>275.92</v>
      </c>
      <c r="G214" s="1581">
        <f>SUM($D$214*F214)</f>
        <v>2759.2000000000003</v>
      </c>
      <c r="H214" s="1575" t="s">
        <v>3597</v>
      </c>
      <c r="I214" s="1575"/>
      <c r="J214" s="1621" t="s">
        <v>3556</v>
      </c>
      <c r="K214" s="1558"/>
      <c r="L214" s="1567">
        <v>336.92</v>
      </c>
      <c r="M214" s="1579">
        <f>SUM($D$214*L214)</f>
        <v>3369.2000000000003</v>
      </c>
      <c r="N214" s="1575" t="s">
        <v>3598</v>
      </c>
      <c r="O214" s="1575"/>
      <c r="P214" s="1621" t="s">
        <v>3255</v>
      </c>
      <c r="Q214" s="1558"/>
      <c r="R214" s="1567">
        <v>279.06770833333337</v>
      </c>
      <c r="S214" s="1579">
        <f>SUM($D$214*R214)</f>
        <v>2790.6770833333339</v>
      </c>
      <c r="T214" s="1575" t="s">
        <v>3598</v>
      </c>
      <c r="U214" s="1575" t="s">
        <v>3630</v>
      </c>
      <c r="V214" s="1619">
        <v>14</v>
      </c>
      <c r="W214" s="1558"/>
      <c r="X214" s="1567">
        <v>0</v>
      </c>
      <c r="Y214" s="1579">
        <f>SUM($D$214*X214)</f>
        <v>0</v>
      </c>
      <c r="Z214" s="1569" t="s">
        <v>798</v>
      </c>
      <c r="AA214" s="1575"/>
      <c r="AB214" s="1621"/>
      <c r="AC214" s="1558"/>
    </row>
    <row r="215" spans="2:29">
      <c r="B215" s="1602">
        <v>122</v>
      </c>
      <c r="C215" s="1602" t="s">
        <v>3631</v>
      </c>
      <c r="D215" s="1603">
        <v>6</v>
      </c>
      <c r="E215" s="1558"/>
      <c r="F215" s="1583">
        <v>321.63</v>
      </c>
      <c r="G215" s="1581">
        <f>SUM($D$215*F215)</f>
        <v>1929.78</v>
      </c>
      <c r="H215" s="1575" t="s">
        <v>3597</v>
      </c>
      <c r="I215" s="1575"/>
      <c r="J215" s="1621" t="s">
        <v>3556</v>
      </c>
      <c r="K215" s="1558"/>
      <c r="L215" s="1567">
        <v>433.32</v>
      </c>
      <c r="M215" s="1579">
        <f>SUM($D$215*L215)</f>
        <v>2599.92</v>
      </c>
      <c r="N215" s="1575" t="s">
        <v>3598</v>
      </c>
      <c r="O215" s="1575"/>
      <c r="P215" s="1621" t="s">
        <v>3255</v>
      </c>
      <c r="Q215" s="1558"/>
      <c r="R215" s="1567">
        <v>325.77604166666663</v>
      </c>
      <c r="S215" s="1579">
        <f>SUM($D$215*R215)</f>
        <v>1954.6562499999998</v>
      </c>
      <c r="T215" s="1575" t="s">
        <v>3598</v>
      </c>
      <c r="U215" s="1575" t="s">
        <v>3632</v>
      </c>
      <c r="V215" s="1619">
        <v>14</v>
      </c>
      <c r="W215" s="1558"/>
      <c r="X215" s="1567">
        <v>0</v>
      </c>
      <c r="Y215" s="1579">
        <f>SUM($D$215*X215)</f>
        <v>0</v>
      </c>
      <c r="Z215" s="1569" t="s">
        <v>798</v>
      </c>
      <c r="AA215" s="1575"/>
      <c r="AB215" s="1621"/>
      <c r="AC215" s="1558"/>
    </row>
    <row r="216" spans="2:29" ht="13.5" thickBot="1">
      <c r="B216" s="1602">
        <v>123</v>
      </c>
      <c r="C216" s="1602" t="s">
        <v>3633</v>
      </c>
      <c r="D216" s="1603">
        <v>4</v>
      </c>
      <c r="E216" s="1558"/>
      <c r="F216" s="1583">
        <v>655.37</v>
      </c>
      <c r="G216" s="1581">
        <f>SUM($D$216*F216)</f>
        <v>2621.48</v>
      </c>
      <c r="H216" s="1575" t="s">
        <v>3597</v>
      </c>
      <c r="I216" s="1575"/>
      <c r="J216" s="1621" t="s">
        <v>3556</v>
      </c>
      <c r="K216" s="1558"/>
      <c r="L216" s="1567">
        <v>988.24</v>
      </c>
      <c r="M216" s="1579">
        <f>SUM($D$216*L216)</f>
        <v>3952.96</v>
      </c>
      <c r="N216" s="1575" t="s">
        <v>3598</v>
      </c>
      <c r="O216" s="1575"/>
      <c r="P216" s="1621" t="s">
        <v>3255</v>
      </c>
      <c r="Q216" s="1558"/>
      <c r="R216" s="1567">
        <v>665.08333333333337</v>
      </c>
      <c r="S216" s="1579">
        <f>SUM($D$216*R216)</f>
        <v>2660.3333333333335</v>
      </c>
      <c r="T216" s="1575" t="s">
        <v>3598</v>
      </c>
      <c r="U216" s="1575" t="s">
        <v>3634</v>
      </c>
      <c r="V216" s="1619">
        <v>14</v>
      </c>
      <c r="W216" s="1558"/>
      <c r="X216" s="1567">
        <v>0</v>
      </c>
      <c r="Y216" s="1579">
        <f>SUM($D$216*X216)</f>
        <v>0</v>
      </c>
      <c r="Z216" s="1569" t="s">
        <v>798</v>
      </c>
      <c r="AA216" s="1575"/>
      <c r="AB216" s="1621"/>
      <c r="AC216" s="1558"/>
    </row>
    <row r="217" spans="2:29" ht="13.5" thickBot="1">
      <c r="B217" s="47"/>
      <c r="C217" s="1611"/>
      <c r="D217" s="1612"/>
      <c r="E217" s="1566"/>
      <c r="F217" s="1587" t="s">
        <v>304</v>
      </c>
      <c r="G217" s="1626">
        <f>SUM(G205:G216)</f>
        <v>23784.78</v>
      </c>
      <c r="H217" s="1594"/>
      <c r="I217" s="1594"/>
      <c r="J217" s="1595"/>
      <c r="K217" s="1566"/>
      <c r="L217" s="1587" t="s">
        <v>304</v>
      </c>
      <c r="M217" s="1588">
        <f>SUM(M205:M216)</f>
        <v>31513.520000000004</v>
      </c>
      <c r="N217" s="1589"/>
      <c r="O217" s="1589"/>
      <c r="P217" s="1590"/>
      <c r="Q217" s="1571"/>
      <c r="R217" s="1587" t="s">
        <v>304</v>
      </c>
      <c r="S217" s="1588">
        <f>SUM(S205:S216)</f>
        <v>24516.770833333332</v>
      </c>
      <c r="T217" s="1589"/>
      <c r="U217" s="1589"/>
      <c r="V217" s="1590"/>
      <c r="W217" s="1571"/>
      <c r="X217" s="1587" t="s">
        <v>304</v>
      </c>
      <c r="Y217" s="1588">
        <f>SUM(Y205:Y216)</f>
        <v>0</v>
      </c>
      <c r="Z217" s="1594"/>
      <c r="AA217" s="1594"/>
      <c r="AB217" s="1595"/>
      <c r="AC217" s="1566"/>
    </row>
    <row r="218" spans="2:29">
      <c r="B218" s="30"/>
      <c r="C218" s="1613"/>
      <c r="D218" s="36"/>
      <c r="E218" s="1614"/>
      <c r="F218" s="1615"/>
      <c r="G218" s="1616"/>
      <c r="H218" s="1617"/>
      <c r="I218" s="1617"/>
      <c r="J218" s="1618"/>
      <c r="K218" s="1614"/>
      <c r="L218" s="1615"/>
      <c r="M218" s="1616"/>
      <c r="N218" s="1617"/>
      <c r="O218" s="1617"/>
      <c r="P218" s="1618"/>
      <c r="Q218" s="1614"/>
      <c r="R218" s="1615"/>
      <c r="S218" s="1616"/>
      <c r="T218" s="1617"/>
      <c r="U218" s="1617"/>
      <c r="V218" s="1618"/>
      <c r="W218" s="1614"/>
      <c r="X218" s="1615"/>
      <c r="Y218" s="1616"/>
      <c r="Z218" s="1617"/>
      <c r="AA218" s="1617"/>
      <c r="AB218" s="1618"/>
      <c r="AC218" s="1614"/>
    </row>
    <row r="219" spans="2:29" s="51" customFormat="1" ht="36">
      <c r="B219" s="3539" t="s">
        <v>3635</v>
      </c>
      <c r="C219" s="3540"/>
      <c r="D219" s="1596" t="s">
        <v>3246</v>
      </c>
      <c r="E219" s="1558"/>
      <c r="F219" s="1598" t="s">
        <v>3247</v>
      </c>
      <c r="G219" s="1599" t="s">
        <v>1760</v>
      </c>
      <c r="H219" s="1600" t="s">
        <v>3248</v>
      </c>
      <c r="I219" s="1600" t="s">
        <v>3249</v>
      </c>
      <c r="J219" s="1596" t="s">
        <v>3250</v>
      </c>
      <c r="K219" s="1558"/>
      <c r="L219" s="1598" t="s">
        <v>3247</v>
      </c>
      <c r="M219" s="1599" t="s">
        <v>1760</v>
      </c>
      <c r="N219" s="1600" t="s">
        <v>3248</v>
      </c>
      <c r="O219" s="1600" t="s">
        <v>3249</v>
      </c>
      <c r="P219" s="1596" t="s">
        <v>3250</v>
      </c>
      <c r="Q219" s="1558"/>
      <c r="R219" s="1598" t="s">
        <v>3247</v>
      </c>
      <c r="S219" s="1599" t="s">
        <v>1760</v>
      </c>
      <c r="T219" s="1600" t="s">
        <v>3248</v>
      </c>
      <c r="U219" s="1600" t="s">
        <v>3249</v>
      </c>
      <c r="V219" s="1596" t="s">
        <v>3250</v>
      </c>
      <c r="W219" s="1558"/>
      <c r="X219" s="1598" t="s">
        <v>3247</v>
      </c>
      <c r="Y219" s="1599" t="s">
        <v>1760</v>
      </c>
      <c r="Z219" s="1600" t="s">
        <v>3248</v>
      </c>
      <c r="AA219" s="1600" t="s">
        <v>3249</v>
      </c>
      <c r="AB219" s="1596" t="s">
        <v>3250</v>
      </c>
      <c r="AC219" s="1558"/>
    </row>
    <row r="220" spans="2:29">
      <c r="B220" s="1602">
        <v>124</v>
      </c>
      <c r="C220" s="1602" t="s">
        <v>3636</v>
      </c>
      <c r="D220" s="1603">
        <v>10</v>
      </c>
      <c r="E220" s="1558"/>
      <c r="F220" s="1583">
        <v>135.22999999999999</v>
      </c>
      <c r="G220" s="1581">
        <f>SUM($D$220*F220)</f>
        <v>1352.3</v>
      </c>
      <c r="H220" s="1575" t="s">
        <v>3597</v>
      </c>
      <c r="I220" s="1575"/>
      <c r="J220" s="1621" t="s">
        <v>3556</v>
      </c>
      <c r="K220" s="1558"/>
      <c r="L220" s="1567">
        <v>174.48</v>
      </c>
      <c r="M220" s="1568">
        <f>SUM($D$220*L220)</f>
        <v>1744.8</v>
      </c>
      <c r="N220" s="1575" t="s">
        <v>3598</v>
      </c>
      <c r="O220" s="1575"/>
      <c r="P220" s="1621" t="s">
        <v>3255</v>
      </c>
      <c r="Q220" s="1558"/>
      <c r="R220" s="1567">
        <v>151.46875</v>
      </c>
      <c r="S220" s="1568">
        <f>SUM($D$220*R220)</f>
        <v>1514.6875</v>
      </c>
      <c r="T220" s="1575" t="s">
        <v>3598</v>
      </c>
      <c r="U220" s="1575" t="s">
        <v>3637</v>
      </c>
      <c r="V220" s="1619">
        <v>14</v>
      </c>
      <c r="W220" s="1558"/>
      <c r="X220" s="1567">
        <v>0</v>
      </c>
      <c r="Y220" s="1568">
        <f>SUM($D$220*X220)</f>
        <v>0</v>
      </c>
      <c r="Z220" s="1569" t="s">
        <v>798</v>
      </c>
      <c r="AA220" s="1575"/>
      <c r="AB220" s="1621"/>
      <c r="AC220" s="1558"/>
    </row>
    <row r="221" spans="2:29">
      <c r="B221" s="1602">
        <v>125</v>
      </c>
      <c r="C221" s="1602" t="s">
        <v>3638</v>
      </c>
      <c r="D221" s="1603">
        <v>10</v>
      </c>
      <c r="E221" s="1558"/>
      <c r="F221" s="1583">
        <v>154.9</v>
      </c>
      <c r="G221" s="1581">
        <f>SUM($D$221*F221)</f>
        <v>1549</v>
      </c>
      <c r="H221" s="1575" t="s">
        <v>3597</v>
      </c>
      <c r="I221" s="1575"/>
      <c r="J221" s="1621" t="s">
        <v>3556</v>
      </c>
      <c r="K221" s="1558"/>
      <c r="L221" s="1567">
        <v>238.69</v>
      </c>
      <c r="M221" s="1579">
        <f>SUM($D$221*L221)</f>
        <v>2386.9</v>
      </c>
      <c r="N221" s="1575" t="s">
        <v>3598</v>
      </c>
      <c r="O221" s="1575"/>
      <c r="P221" s="1621" t="s">
        <v>3255</v>
      </c>
      <c r="Q221" s="1558"/>
      <c r="R221" s="1567">
        <v>203.94270833333334</v>
      </c>
      <c r="S221" s="1579">
        <f>SUM($D$221*R221)</f>
        <v>2039.4270833333335</v>
      </c>
      <c r="T221" s="1575" t="s">
        <v>3598</v>
      </c>
      <c r="U221" s="1575" t="s">
        <v>3639</v>
      </c>
      <c r="V221" s="1619">
        <v>14</v>
      </c>
      <c r="W221" s="1558"/>
      <c r="X221" s="1567">
        <v>0</v>
      </c>
      <c r="Y221" s="1579">
        <f>SUM($D$221*X221)</f>
        <v>0</v>
      </c>
      <c r="Z221" s="1569" t="s">
        <v>798</v>
      </c>
      <c r="AA221" s="1575"/>
      <c r="AB221" s="1621"/>
      <c r="AC221" s="1558"/>
    </row>
    <row r="222" spans="2:29">
      <c r="B222" s="1602">
        <v>126</v>
      </c>
      <c r="C222" s="1602" t="s">
        <v>3640</v>
      </c>
      <c r="D222" s="1603">
        <v>10</v>
      </c>
      <c r="E222" s="1566"/>
      <c r="F222" s="1583">
        <v>207.27</v>
      </c>
      <c r="G222" s="1581">
        <f>SUM($D$222*F222)</f>
        <v>2072.7000000000003</v>
      </c>
      <c r="H222" s="1575" t="s">
        <v>3597</v>
      </c>
      <c r="I222" s="1575"/>
      <c r="J222" s="1621" t="s">
        <v>3556</v>
      </c>
      <c r="K222" s="1566"/>
      <c r="L222" s="1567">
        <v>261.52999999999997</v>
      </c>
      <c r="M222" s="1579">
        <f>SUM($D$222*L222)</f>
        <v>2615.2999999999997</v>
      </c>
      <c r="N222" s="1575" t="s">
        <v>3598</v>
      </c>
      <c r="O222" s="1575"/>
      <c r="P222" s="1576" t="s">
        <v>3255</v>
      </c>
      <c r="Q222" s="1566"/>
      <c r="R222" s="1567">
        <v>219.09375000000003</v>
      </c>
      <c r="S222" s="1579">
        <f>SUM($D$222*R222)</f>
        <v>2190.9375000000005</v>
      </c>
      <c r="T222" s="1575" t="s">
        <v>3598</v>
      </c>
      <c r="U222" s="1575" t="s">
        <v>3641</v>
      </c>
      <c r="V222" s="1619">
        <v>14</v>
      </c>
      <c r="W222" s="1566"/>
      <c r="X222" s="1567">
        <v>0</v>
      </c>
      <c r="Y222" s="1579">
        <f>SUM($D$222*X222)</f>
        <v>0</v>
      </c>
      <c r="Z222" s="1569" t="s">
        <v>798</v>
      </c>
      <c r="AA222" s="1575"/>
      <c r="AB222" s="1576"/>
      <c r="AC222" s="1566"/>
    </row>
    <row r="223" spans="2:29">
      <c r="B223" s="1602">
        <v>127</v>
      </c>
      <c r="C223" s="1602" t="s">
        <v>3642</v>
      </c>
      <c r="D223" s="1603">
        <v>10</v>
      </c>
      <c r="E223" s="1566"/>
      <c r="F223" s="1567">
        <v>243.5</v>
      </c>
      <c r="G223" s="1579">
        <f>SUM($D$223*F223)</f>
        <v>2435</v>
      </c>
      <c r="H223" s="1575" t="s">
        <v>3597</v>
      </c>
      <c r="I223" s="1575"/>
      <c r="J223" s="1621" t="s">
        <v>3556</v>
      </c>
      <c r="K223" s="1566"/>
      <c r="L223" s="1567">
        <v>292.81</v>
      </c>
      <c r="M223" s="1579">
        <f>SUM($D$223*L223)</f>
        <v>2928.1</v>
      </c>
      <c r="N223" s="1575" t="s">
        <v>3598</v>
      </c>
      <c r="O223" s="1575"/>
      <c r="P223" s="1576" t="s">
        <v>3255</v>
      </c>
      <c r="Q223" s="1566"/>
      <c r="R223" s="1583">
        <v>233.39583333333334</v>
      </c>
      <c r="S223" s="1581">
        <f>SUM($D$223*R223)</f>
        <v>2333.9583333333335</v>
      </c>
      <c r="T223" s="1575" t="s">
        <v>3598</v>
      </c>
      <c r="U223" s="1575" t="s">
        <v>3643</v>
      </c>
      <c r="V223" s="1619">
        <v>14</v>
      </c>
      <c r="W223" s="1566"/>
      <c r="X223" s="1567">
        <v>0</v>
      </c>
      <c r="Y223" s="1579">
        <f>SUM($D$223*X223)</f>
        <v>0</v>
      </c>
      <c r="Z223" s="1569" t="s">
        <v>798</v>
      </c>
      <c r="AA223" s="1575"/>
      <c r="AB223" s="1576"/>
      <c r="AC223" s="1566"/>
    </row>
    <row r="224" spans="2:29">
      <c r="B224" s="1602">
        <v>128</v>
      </c>
      <c r="C224" s="1602" t="s">
        <v>3644</v>
      </c>
      <c r="D224" s="1603">
        <v>10</v>
      </c>
      <c r="E224" s="1566"/>
      <c r="F224" s="1583">
        <v>251.57</v>
      </c>
      <c r="G224" s="1581">
        <f>SUM($D$224*F224)</f>
        <v>2515.6999999999998</v>
      </c>
      <c r="H224" s="1575" t="s">
        <v>3597</v>
      </c>
      <c r="I224" s="1575"/>
      <c r="J224" s="1621" t="s">
        <v>3556</v>
      </c>
      <c r="K224" s="1566"/>
      <c r="L224" s="1567">
        <v>333.47</v>
      </c>
      <c r="M224" s="1579">
        <f>SUM($D$224*L224)</f>
        <v>3334.7000000000003</v>
      </c>
      <c r="N224" s="1575" t="s">
        <v>3598</v>
      </c>
      <c r="O224" s="1575"/>
      <c r="P224" s="1576" t="s">
        <v>3255</v>
      </c>
      <c r="Q224" s="1566"/>
      <c r="R224" s="1567">
        <v>258.34375</v>
      </c>
      <c r="S224" s="1579">
        <f>SUM($D$224*R224)</f>
        <v>2583.4375</v>
      </c>
      <c r="T224" s="1575" t="s">
        <v>3598</v>
      </c>
      <c r="U224" s="1575" t="s">
        <v>3645</v>
      </c>
      <c r="V224" s="1619">
        <v>14</v>
      </c>
      <c r="W224" s="1566"/>
      <c r="X224" s="1567">
        <v>0</v>
      </c>
      <c r="Y224" s="1579">
        <f>SUM($D$224*X224)</f>
        <v>0</v>
      </c>
      <c r="Z224" s="1569" t="s">
        <v>798</v>
      </c>
      <c r="AA224" s="1575"/>
      <c r="AB224" s="1576"/>
      <c r="AC224" s="1566"/>
    </row>
    <row r="225" spans="2:29">
      <c r="B225" s="1602">
        <v>129</v>
      </c>
      <c r="C225" s="1602" t="s">
        <v>3646</v>
      </c>
      <c r="D225" s="1603">
        <v>10</v>
      </c>
      <c r="E225" s="1566"/>
      <c r="F225" s="1583">
        <v>287.63</v>
      </c>
      <c r="G225" s="1581">
        <f>SUM($D$225*F225)</f>
        <v>2876.3</v>
      </c>
      <c r="H225" s="1575" t="s">
        <v>3597</v>
      </c>
      <c r="I225" s="1575"/>
      <c r="J225" s="1621" t="s">
        <v>3556</v>
      </c>
      <c r="K225" s="1566"/>
      <c r="L225" s="1567">
        <v>385.27</v>
      </c>
      <c r="M225" s="1579">
        <f>SUM($D$225*L225)</f>
        <v>3852.7</v>
      </c>
      <c r="N225" s="1575" t="s">
        <v>3598</v>
      </c>
      <c r="O225" s="1575"/>
      <c r="P225" s="1576" t="s">
        <v>3255</v>
      </c>
      <c r="Q225" s="1566"/>
      <c r="R225" s="1567">
        <v>290.859375</v>
      </c>
      <c r="S225" s="1579">
        <f>SUM($D$225*R225)</f>
        <v>2908.59375</v>
      </c>
      <c r="T225" s="1575" t="s">
        <v>3598</v>
      </c>
      <c r="U225" s="1575" t="s">
        <v>3647</v>
      </c>
      <c r="V225" s="1619">
        <v>14</v>
      </c>
      <c r="W225" s="1566"/>
      <c r="X225" s="1567">
        <v>0</v>
      </c>
      <c r="Y225" s="1579">
        <f>SUM($D$225*X225)</f>
        <v>0</v>
      </c>
      <c r="Z225" s="1569" t="s">
        <v>798</v>
      </c>
      <c r="AA225" s="1575"/>
      <c r="AB225" s="1576"/>
      <c r="AC225" s="1566"/>
    </row>
    <row r="226" spans="2:29">
      <c r="B226" s="1602">
        <v>130</v>
      </c>
      <c r="C226" s="1602" t="s">
        <v>3648</v>
      </c>
      <c r="D226" s="1603">
        <v>4</v>
      </c>
      <c r="E226" s="1566"/>
      <c r="F226" s="1583">
        <v>391.11</v>
      </c>
      <c r="G226" s="1581">
        <f>SUM($D$226*F226)</f>
        <v>1564.44</v>
      </c>
      <c r="H226" s="1575" t="s">
        <v>3597</v>
      </c>
      <c r="I226" s="1575"/>
      <c r="J226" s="1621" t="s">
        <v>3556</v>
      </c>
      <c r="K226" s="1566"/>
      <c r="L226" s="1567">
        <v>525.16</v>
      </c>
      <c r="M226" s="1579">
        <f>SUM($D$226*L226)</f>
        <v>2100.64</v>
      </c>
      <c r="N226" s="1575" t="s">
        <v>3598</v>
      </c>
      <c r="O226" s="1575"/>
      <c r="P226" s="1576" t="s">
        <v>3255</v>
      </c>
      <c r="Q226" s="1566"/>
      <c r="R226" s="1567">
        <v>399.98437499999994</v>
      </c>
      <c r="S226" s="1579">
        <f>SUM($D$226*R226)</f>
        <v>1599.9374999999998</v>
      </c>
      <c r="T226" s="1575" t="s">
        <v>3598</v>
      </c>
      <c r="U226" s="1575" t="s">
        <v>3649</v>
      </c>
      <c r="V226" s="1619">
        <v>14</v>
      </c>
      <c r="W226" s="1566"/>
      <c r="X226" s="1567">
        <v>0</v>
      </c>
      <c r="Y226" s="1579">
        <f>SUM($D$226*X226)</f>
        <v>0</v>
      </c>
      <c r="Z226" s="1569" t="s">
        <v>798</v>
      </c>
      <c r="AA226" s="1575"/>
      <c r="AB226" s="1576"/>
      <c r="AC226" s="1566"/>
    </row>
    <row r="227" spans="2:29">
      <c r="B227" s="1602">
        <v>131</v>
      </c>
      <c r="C227" s="1602" t="s">
        <v>3650</v>
      </c>
      <c r="D227" s="1603">
        <v>4</v>
      </c>
      <c r="E227" s="1566"/>
      <c r="F227" s="1567">
        <v>484.99</v>
      </c>
      <c r="G227" s="1579">
        <f>SUM($D$227*F227)</f>
        <v>1939.96</v>
      </c>
      <c r="H227" s="1575" t="s">
        <v>3597</v>
      </c>
      <c r="I227" s="1575"/>
      <c r="J227" s="1621" t="s">
        <v>3556</v>
      </c>
      <c r="K227" s="1566"/>
      <c r="L227" s="1567">
        <v>567.76</v>
      </c>
      <c r="M227" s="1579">
        <f>SUM($D$227*L227)</f>
        <v>2271.04</v>
      </c>
      <c r="N227" s="1575" t="s">
        <v>3598</v>
      </c>
      <c r="O227" s="1575"/>
      <c r="P227" s="1576" t="s">
        <v>3255</v>
      </c>
      <c r="Q227" s="1566"/>
      <c r="R227" s="1583">
        <v>412.04166666666663</v>
      </c>
      <c r="S227" s="1581">
        <f>SUM($D$227*R227)</f>
        <v>1648.1666666666665</v>
      </c>
      <c r="T227" s="1575" t="s">
        <v>3598</v>
      </c>
      <c r="U227" s="1575" t="s">
        <v>3651</v>
      </c>
      <c r="V227" s="1619">
        <v>14</v>
      </c>
      <c r="W227" s="1566"/>
      <c r="X227" s="1567">
        <v>0</v>
      </c>
      <c r="Y227" s="1579">
        <f>SUM($D$227*X227)</f>
        <v>0</v>
      </c>
      <c r="Z227" s="1569" t="s">
        <v>798</v>
      </c>
      <c r="AA227" s="1575"/>
      <c r="AB227" s="1576"/>
      <c r="AC227" s="1566"/>
    </row>
    <row r="228" spans="2:29">
      <c r="B228" s="1602">
        <v>132</v>
      </c>
      <c r="C228" s="1602" t="s">
        <v>3652</v>
      </c>
      <c r="D228" s="1603">
        <v>4</v>
      </c>
      <c r="E228" s="1566"/>
      <c r="F228" s="1567">
        <v>620.91</v>
      </c>
      <c r="G228" s="1579">
        <f>SUM($D$228*F228)</f>
        <v>2483.64</v>
      </c>
      <c r="H228" s="1575" t="s">
        <v>3597</v>
      </c>
      <c r="I228" s="1575"/>
      <c r="J228" s="1621" t="s">
        <v>3556</v>
      </c>
      <c r="K228" s="1566"/>
      <c r="L228" s="1567">
        <v>735.71</v>
      </c>
      <c r="M228" s="1579">
        <f>SUM($D$228*L228)</f>
        <v>2942.84</v>
      </c>
      <c r="N228" s="1575" t="s">
        <v>3598</v>
      </c>
      <c r="O228" s="1575"/>
      <c r="P228" s="1576" t="s">
        <v>3255</v>
      </c>
      <c r="Q228" s="1566"/>
      <c r="R228" s="1583">
        <v>547.03645833333326</v>
      </c>
      <c r="S228" s="1581">
        <f>SUM($D$228*R228)</f>
        <v>2188.145833333333</v>
      </c>
      <c r="T228" s="1575" t="s">
        <v>3598</v>
      </c>
      <c r="U228" s="1575" t="s">
        <v>3653</v>
      </c>
      <c r="V228" s="1619">
        <v>14</v>
      </c>
      <c r="W228" s="1566"/>
      <c r="X228" s="1567">
        <v>0</v>
      </c>
      <c r="Y228" s="1579">
        <f>SUM($D$228*X228)</f>
        <v>0</v>
      </c>
      <c r="Z228" s="1569" t="s">
        <v>798</v>
      </c>
      <c r="AA228" s="1575"/>
      <c r="AB228" s="1576"/>
      <c r="AC228" s="1566"/>
    </row>
    <row r="229" spans="2:29">
      <c r="B229" s="1602">
        <v>133</v>
      </c>
      <c r="C229" s="1602" t="s">
        <v>3654</v>
      </c>
      <c r="D229" s="1603">
        <v>4</v>
      </c>
      <c r="E229" s="1566"/>
      <c r="F229" s="1583">
        <v>549.39</v>
      </c>
      <c r="G229" s="1581">
        <f>SUM($D$229*F229)</f>
        <v>2197.56</v>
      </c>
      <c r="H229" s="1575" t="s">
        <v>3597</v>
      </c>
      <c r="I229" s="1575"/>
      <c r="J229" s="1621" t="s">
        <v>3556</v>
      </c>
      <c r="K229" s="1566"/>
      <c r="L229" s="1567">
        <v>763.41</v>
      </c>
      <c r="M229" s="1579">
        <f>SUM($D$229*L229)</f>
        <v>3053.64</v>
      </c>
      <c r="N229" s="1575" t="s">
        <v>3598</v>
      </c>
      <c r="O229" s="1575"/>
      <c r="P229" s="1576" t="s">
        <v>3255</v>
      </c>
      <c r="Q229" s="1566"/>
      <c r="R229" s="1567">
        <v>554.921875</v>
      </c>
      <c r="S229" s="1579">
        <f>SUM($D$229*R229)</f>
        <v>2219.6875</v>
      </c>
      <c r="T229" s="1575" t="s">
        <v>3598</v>
      </c>
      <c r="U229" s="1575" t="s">
        <v>3655</v>
      </c>
      <c r="V229" s="1619">
        <v>14</v>
      </c>
      <c r="W229" s="1566"/>
      <c r="X229" s="1567">
        <v>0</v>
      </c>
      <c r="Y229" s="1579">
        <f>SUM($D$229*X229)</f>
        <v>0</v>
      </c>
      <c r="Z229" s="1569" t="s">
        <v>798</v>
      </c>
      <c r="AA229" s="1575"/>
      <c r="AB229" s="1576"/>
      <c r="AC229" s="1566"/>
    </row>
    <row r="230" spans="2:29">
      <c r="B230" s="1602">
        <v>134</v>
      </c>
      <c r="C230" s="1602" t="s">
        <v>3656</v>
      </c>
      <c r="D230" s="1603">
        <v>4</v>
      </c>
      <c r="E230" s="1566"/>
      <c r="F230" s="1583">
        <v>948.28</v>
      </c>
      <c r="G230" s="1581">
        <f>SUM($D$230*F230)</f>
        <v>3793.12</v>
      </c>
      <c r="H230" s="1575" t="s">
        <v>3597</v>
      </c>
      <c r="I230" s="1575"/>
      <c r="J230" s="1621" t="s">
        <v>3556</v>
      </c>
      <c r="K230" s="1566"/>
      <c r="L230" s="1567">
        <v>1475.49</v>
      </c>
      <c r="M230" s="1579">
        <f>SUM($D$230*L230)</f>
        <v>5901.96</v>
      </c>
      <c r="N230" s="1575" t="s">
        <v>3598</v>
      </c>
      <c r="O230" s="1575"/>
      <c r="P230" s="1576" t="s">
        <v>3255</v>
      </c>
      <c r="Q230" s="1566"/>
      <c r="R230" s="1567">
        <v>958.68229166666674</v>
      </c>
      <c r="S230" s="1579">
        <f>SUM($D$230*R230)</f>
        <v>3834.729166666667</v>
      </c>
      <c r="T230" s="1575" t="s">
        <v>3598</v>
      </c>
      <c r="U230" s="1575" t="s">
        <v>3657</v>
      </c>
      <c r="V230" s="1619">
        <v>14</v>
      </c>
      <c r="W230" s="1566"/>
      <c r="X230" s="1567">
        <v>0</v>
      </c>
      <c r="Y230" s="1579">
        <f>SUM($D$230*X230)</f>
        <v>0</v>
      </c>
      <c r="Z230" s="1569" t="s">
        <v>798</v>
      </c>
      <c r="AA230" s="1575"/>
      <c r="AB230" s="1576"/>
      <c r="AC230" s="1566"/>
    </row>
    <row r="231" spans="2:29" ht="13.5" thickBot="1">
      <c r="B231" s="1602">
        <v>135</v>
      </c>
      <c r="C231" s="1602" t="s">
        <v>3658</v>
      </c>
      <c r="D231" s="1603">
        <v>4</v>
      </c>
      <c r="E231" s="1566"/>
      <c r="F231" s="1583">
        <v>1168.06</v>
      </c>
      <c r="G231" s="1581">
        <f>SUM($D$231*F231)</f>
        <v>4672.24</v>
      </c>
      <c r="H231" s="1575" t="s">
        <v>3597</v>
      </c>
      <c r="I231" s="1575"/>
      <c r="J231" s="1621" t="s">
        <v>3556</v>
      </c>
      <c r="K231" s="1566"/>
      <c r="L231" s="1567">
        <v>1831.51</v>
      </c>
      <c r="M231" s="1579">
        <f>SUM($D$231*L231)</f>
        <v>7326.04</v>
      </c>
      <c r="N231" s="1575" t="s">
        <v>3598</v>
      </c>
      <c r="O231" s="1575"/>
      <c r="P231" s="1576" t="s">
        <v>3255</v>
      </c>
      <c r="Q231" s="1566"/>
      <c r="R231" s="1567">
        <v>1180.6718750000002</v>
      </c>
      <c r="S231" s="1579">
        <f>SUM($D$231*R231)</f>
        <v>4722.6875000000009</v>
      </c>
      <c r="T231" s="1575" t="s">
        <v>3598</v>
      </c>
      <c r="U231" s="1575" t="s">
        <v>3659</v>
      </c>
      <c r="V231" s="1619">
        <v>14</v>
      </c>
      <c r="W231" s="1566"/>
      <c r="X231" s="1567">
        <v>0</v>
      </c>
      <c r="Y231" s="1579">
        <f>SUM($D$231*X231)</f>
        <v>0</v>
      </c>
      <c r="Z231" s="1569" t="s">
        <v>798</v>
      </c>
      <c r="AA231" s="1575"/>
      <c r="AB231" s="1576"/>
      <c r="AC231" s="1566"/>
    </row>
    <row r="232" spans="2:29" ht="13.5" thickBot="1">
      <c r="B232" s="47"/>
      <c r="C232" s="1611"/>
      <c r="D232" s="1612"/>
      <c r="E232" s="1566"/>
      <c r="F232" s="1587" t="s">
        <v>304</v>
      </c>
      <c r="G232" s="1591">
        <f>SUM(G220:G231)</f>
        <v>29451.96</v>
      </c>
      <c r="H232" s="1594"/>
      <c r="I232" s="1594"/>
      <c r="J232" s="1595"/>
      <c r="K232" s="1566"/>
      <c r="L232" s="1587" t="s">
        <v>304</v>
      </c>
      <c r="M232" s="1588">
        <f>SUM(M220:M231)</f>
        <v>40458.660000000003</v>
      </c>
      <c r="N232" s="1589"/>
      <c r="O232" s="1589"/>
      <c r="P232" s="1590"/>
      <c r="Q232" s="1571"/>
      <c r="R232" s="1587" t="s">
        <v>304</v>
      </c>
      <c r="S232" s="1588">
        <f>SUM(S220:S231)</f>
        <v>29784.395833333336</v>
      </c>
      <c r="T232" s="1594"/>
      <c r="U232" s="1594"/>
      <c r="V232" s="1595"/>
      <c r="W232" s="1566"/>
      <c r="X232" s="1587" t="s">
        <v>304</v>
      </c>
      <c r="Y232" s="1588">
        <f>SUM(Y220:Y231)</f>
        <v>0</v>
      </c>
      <c r="Z232" s="1594"/>
      <c r="AA232" s="1594"/>
      <c r="AB232" s="1595"/>
      <c r="AC232" s="1566"/>
    </row>
    <row r="233" spans="2:29">
      <c r="B233" s="30"/>
      <c r="C233" s="1613"/>
      <c r="D233" s="36"/>
      <c r="E233" s="1614"/>
      <c r="F233" s="1615"/>
      <c r="G233" s="1616"/>
      <c r="H233" s="1617"/>
      <c r="I233" s="1617"/>
      <c r="J233" s="1618"/>
      <c r="K233" s="1614"/>
      <c r="L233" s="1615"/>
      <c r="M233" s="1616"/>
      <c r="N233" s="1617"/>
      <c r="O233" s="1617"/>
      <c r="P233" s="1618"/>
      <c r="Q233" s="1614"/>
      <c r="R233" s="1615"/>
      <c r="S233" s="1616"/>
      <c r="T233" s="1617"/>
      <c r="U233" s="1617"/>
      <c r="V233" s="1618"/>
      <c r="W233" s="1614"/>
      <c r="X233" s="1615"/>
      <c r="Y233" s="1616"/>
      <c r="Z233" s="1617"/>
      <c r="AA233" s="1617"/>
      <c r="AB233" s="1618"/>
      <c r="AC233" s="1614"/>
    </row>
    <row r="234" spans="2:29" s="51" customFormat="1" ht="36">
      <c r="B234" s="3539" t="s">
        <v>3660</v>
      </c>
      <c r="C234" s="3540"/>
      <c r="D234" s="1596" t="s">
        <v>3246</v>
      </c>
      <c r="E234" s="1558"/>
      <c r="F234" s="1627" t="s">
        <v>3247</v>
      </c>
      <c r="G234" s="1628" t="s">
        <v>1760</v>
      </c>
      <c r="H234" s="1600" t="s">
        <v>3248</v>
      </c>
      <c r="I234" s="1600" t="s">
        <v>3249</v>
      </c>
      <c r="J234" s="1596" t="s">
        <v>3250</v>
      </c>
      <c r="K234" s="1558"/>
      <c r="L234" s="1598" t="s">
        <v>3247</v>
      </c>
      <c r="M234" s="1599" t="s">
        <v>1760</v>
      </c>
      <c r="N234" s="1600" t="s">
        <v>3248</v>
      </c>
      <c r="O234" s="1600" t="s">
        <v>3249</v>
      </c>
      <c r="P234" s="1596" t="s">
        <v>3250</v>
      </c>
      <c r="Q234" s="1558"/>
      <c r="R234" s="1598" t="s">
        <v>3247</v>
      </c>
      <c r="S234" s="1599" t="s">
        <v>1760</v>
      </c>
      <c r="T234" s="1600" t="s">
        <v>3248</v>
      </c>
      <c r="U234" s="1600" t="s">
        <v>3249</v>
      </c>
      <c r="V234" s="1596" t="s">
        <v>3250</v>
      </c>
      <c r="W234" s="1558"/>
      <c r="X234" s="1598" t="s">
        <v>3247</v>
      </c>
      <c r="Y234" s="1599" t="s">
        <v>1760</v>
      </c>
      <c r="Z234" s="1600" t="s">
        <v>3248</v>
      </c>
      <c r="AA234" s="1600" t="s">
        <v>3249</v>
      </c>
      <c r="AB234" s="1596" t="s">
        <v>3250</v>
      </c>
      <c r="AC234" s="1558"/>
    </row>
    <row r="235" spans="2:29">
      <c r="B235" s="1602">
        <v>136</v>
      </c>
      <c r="C235" s="1602" t="s">
        <v>3661</v>
      </c>
      <c r="D235" s="1603">
        <v>10</v>
      </c>
      <c r="E235" s="1566"/>
      <c r="F235" s="1583">
        <v>217.65</v>
      </c>
      <c r="G235" s="1581">
        <f>SUM($D$235*F235)</f>
        <v>2176.5</v>
      </c>
      <c r="H235" s="1575" t="s">
        <v>3597</v>
      </c>
      <c r="I235" s="1575"/>
      <c r="J235" s="1621" t="s">
        <v>3556</v>
      </c>
      <c r="K235" s="1566"/>
      <c r="L235" s="1567">
        <v>252.51</v>
      </c>
      <c r="M235" s="1568">
        <f>SUM($D$235*L235)</f>
        <v>2525.1</v>
      </c>
      <c r="N235" s="1575" t="s">
        <v>3598</v>
      </c>
      <c r="O235" s="1575"/>
      <c r="P235" s="1576" t="s">
        <v>3255</v>
      </c>
      <c r="Q235" s="1566"/>
      <c r="R235" s="1567">
        <v>244.75520833333331</v>
      </c>
      <c r="S235" s="1568">
        <f>SUM($D$235*R235)</f>
        <v>2447.552083333333</v>
      </c>
      <c r="T235" s="1575" t="s">
        <v>3598</v>
      </c>
      <c r="U235" s="1575" t="s">
        <v>3662</v>
      </c>
      <c r="V235" s="1619">
        <v>14</v>
      </c>
      <c r="W235" s="1566"/>
      <c r="X235" s="1567">
        <v>0</v>
      </c>
      <c r="Y235" s="1568">
        <f>SUM($D$235*X235)</f>
        <v>0</v>
      </c>
      <c r="Z235" s="1569" t="s">
        <v>798</v>
      </c>
      <c r="AA235" s="1575"/>
      <c r="AB235" s="1576"/>
      <c r="AC235" s="1566"/>
    </row>
    <row r="236" spans="2:29">
      <c r="B236" s="1602">
        <v>137</v>
      </c>
      <c r="C236" s="1602" t="s">
        <v>3663</v>
      </c>
      <c r="D236" s="1603">
        <v>6</v>
      </c>
      <c r="E236" s="1566"/>
      <c r="F236" s="1583">
        <v>249.96</v>
      </c>
      <c r="G236" s="1581">
        <f>SUM($D$236*F236)</f>
        <v>1499.76</v>
      </c>
      <c r="H236" s="1575" t="s">
        <v>3597</v>
      </c>
      <c r="I236" s="1575"/>
      <c r="J236" s="1621" t="s">
        <v>3556</v>
      </c>
      <c r="K236" s="1566"/>
      <c r="L236" s="1567">
        <v>314.06</v>
      </c>
      <c r="M236" s="1579">
        <f>SUM($D$236*L236)</f>
        <v>1884.3600000000001</v>
      </c>
      <c r="N236" s="1575" t="s">
        <v>3598</v>
      </c>
      <c r="O236" s="1575"/>
      <c r="P236" s="1576" t="s">
        <v>3255</v>
      </c>
      <c r="Q236" s="1566"/>
      <c r="R236" s="1567">
        <v>270.41666666666669</v>
      </c>
      <c r="S236" s="1579">
        <f>SUM($D$236*R236)</f>
        <v>1622.5</v>
      </c>
      <c r="T236" s="1575" t="s">
        <v>3598</v>
      </c>
      <c r="U236" s="1575" t="s">
        <v>3664</v>
      </c>
      <c r="V236" s="1619">
        <v>14</v>
      </c>
      <c r="W236" s="1566"/>
      <c r="X236" s="1567">
        <v>0</v>
      </c>
      <c r="Y236" s="1579">
        <f>SUM($D$236*X236)</f>
        <v>0</v>
      </c>
      <c r="Z236" s="1569" t="s">
        <v>798</v>
      </c>
      <c r="AA236" s="1575"/>
      <c r="AB236" s="1576"/>
      <c r="AC236" s="1566"/>
    </row>
    <row r="237" spans="2:29">
      <c r="B237" s="1602">
        <v>138</v>
      </c>
      <c r="C237" s="1602" t="s">
        <v>3665</v>
      </c>
      <c r="D237" s="1603">
        <v>4</v>
      </c>
      <c r="E237" s="1566"/>
      <c r="F237" s="1583">
        <v>285.25</v>
      </c>
      <c r="G237" s="1581">
        <f>SUM($D$237*F237)</f>
        <v>1141</v>
      </c>
      <c r="H237" s="1575" t="s">
        <v>3597</v>
      </c>
      <c r="I237" s="1575"/>
      <c r="J237" s="1621" t="s">
        <v>3556</v>
      </c>
      <c r="K237" s="1566"/>
      <c r="L237" s="1567">
        <v>380.21</v>
      </c>
      <c r="M237" s="1579">
        <f>SUM($D$237*L237)</f>
        <v>1520.84</v>
      </c>
      <c r="N237" s="1575" t="s">
        <v>3598</v>
      </c>
      <c r="O237" s="1575"/>
      <c r="P237" s="1576" t="s">
        <v>3255</v>
      </c>
      <c r="Q237" s="1566"/>
      <c r="R237" s="1567">
        <v>303.81250000000006</v>
      </c>
      <c r="S237" s="1579">
        <f>SUM($D$237*R237)</f>
        <v>1215.2500000000002</v>
      </c>
      <c r="T237" s="1575" t="s">
        <v>3598</v>
      </c>
      <c r="U237" s="1575" t="s">
        <v>3666</v>
      </c>
      <c r="V237" s="1619">
        <v>14</v>
      </c>
      <c r="W237" s="1566"/>
      <c r="X237" s="1567">
        <v>0</v>
      </c>
      <c r="Y237" s="1579">
        <f>SUM($D$237*X237)</f>
        <v>0</v>
      </c>
      <c r="Z237" s="1569" t="s">
        <v>798</v>
      </c>
      <c r="AA237" s="1575"/>
      <c r="AB237" s="1576"/>
      <c r="AC237" s="1566"/>
    </row>
    <row r="238" spans="2:29">
      <c r="B238" s="1602">
        <v>139</v>
      </c>
      <c r="C238" s="1602" t="s">
        <v>3667</v>
      </c>
      <c r="D238" s="1603">
        <v>4</v>
      </c>
      <c r="E238" s="1566"/>
      <c r="F238" s="1583">
        <v>320.58999999999997</v>
      </c>
      <c r="G238" s="1581">
        <f>SUM($D$238*F238)</f>
        <v>1282.3599999999999</v>
      </c>
      <c r="H238" s="1575" t="s">
        <v>3597</v>
      </c>
      <c r="I238" s="1575"/>
      <c r="J238" s="1621" t="s">
        <v>3556</v>
      </c>
      <c r="K238" s="1566"/>
      <c r="L238" s="1567">
        <v>409.07</v>
      </c>
      <c r="M238" s="1579">
        <f>SUM($D$238*L238)</f>
        <v>1636.28</v>
      </c>
      <c r="N238" s="1575" t="s">
        <v>3598</v>
      </c>
      <c r="O238" s="1575"/>
      <c r="P238" s="1576" t="s">
        <v>3255</v>
      </c>
      <c r="Q238" s="1566"/>
      <c r="R238" s="1567">
        <v>359.68229166666669</v>
      </c>
      <c r="S238" s="1579">
        <f>SUM($D$238*R238)</f>
        <v>1438.7291666666667</v>
      </c>
      <c r="T238" s="1575" t="s">
        <v>3598</v>
      </c>
      <c r="U238" s="1575" t="s">
        <v>3668</v>
      </c>
      <c r="V238" s="1619">
        <v>14</v>
      </c>
      <c r="W238" s="1566"/>
      <c r="X238" s="1567">
        <v>0</v>
      </c>
      <c r="Y238" s="1579">
        <f>SUM($D$238*X238)</f>
        <v>0</v>
      </c>
      <c r="Z238" s="1569" t="s">
        <v>798</v>
      </c>
      <c r="AA238" s="1575"/>
      <c r="AB238" s="1576"/>
      <c r="AC238" s="1566"/>
    </row>
    <row r="239" spans="2:29">
      <c r="B239" s="1602">
        <v>140</v>
      </c>
      <c r="C239" s="1602" t="s">
        <v>3669</v>
      </c>
      <c r="D239" s="1603">
        <v>4</v>
      </c>
      <c r="E239" s="1566"/>
      <c r="F239" s="1583">
        <v>308.20999999999998</v>
      </c>
      <c r="G239" s="1581">
        <f>SUM($D$239*F239)</f>
        <v>1232.8399999999999</v>
      </c>
      <c r="H239" s="1575" t="s">
        <v>3597</v>
      </c>
      <c r="I239" s="1575"/>
      <c r="J239" s="1621" t="s">
        <v>3556</v>
      </c>
      <c r="K239" s="1566"/>
      <c r="L239" s="1567">
        <v>465.31</v>
      </c>
      <c r="M239" s="1579">
        <f>SUM($D$239*L239)</f>
        <v>1861.24</v>
      </c>
      <c r="N239" s="1575" t="s">
        <v>3598</v>
      </c>
      <c r="O239" s="1575"/>
      <c r="P239" s="1576" t="s">
        <v>3255</v>
      </c>
      <c r="Q239" s="1566"/>
      <c r="R239" s="1567">
        <v>320.375</v>
      </c>
      <c r="S239" s="1579">
        <f>SUM($D$239*R239)</f>
        <v>1281.5</v>
      </c>
      <c r="T239" s="1575" t="s">
        <v>3598</v>
      </c>
      <c r="U239" s="1575" t="s">
        <v>3670</v>
      </c>
      <c r="V239" s="1619">
        <v>14</v>
      </c>
      <c r="W239" s="1566"/>
      <c r="X239" s="1567">
        <v>0</v>
      </c>
      <c r="Y239" s="1579">
        <f>SUM($D$239*X239)</f>
        <v>0</v>
      </c>
      <c r="Z239" s="1569" t="s">
        <v>798</v>
      </c>
      <c r="AA239" s="1575"/>
      <c r="AB239" s="1576"/>
      <c r="AC239" s="1566"/>
    </row>
    <row r="240" spans="2:29">
      <c r="B240" s="1602">
        <v>141</v>
      </c>
      <c r="C240" s="1602" t="s">
        <v>3671</v>
      </c>
      <c r="D240" s="1603">
        <v>4</v>
      </c>
      <c r="E240" s="1566"/>
      <c r="F240" s="1583">
        <v>338.88</v>
      </c>
      <c r="G240" s="1581">
        <f>SUM($D$240*F240)</f>
        <v>1355.52</v>
      </c>
      <c r="H240" s="1575" t="s">
        <v>3597</v>
      </c>
      <c r="I240" s="1575"/>
      <c r="J240" s="1621" t="s">
        <v>3556</v>
      </c>
      <c r="K240" s="1566"/>
      <c r="L240" s="1567">
        <v>534.62</v>
      </c>
      <c r="M240" s="1579">
        <f>SUM($D$240*L240)</f>
        <v>2138.48</v>
      </c>
      <c r="N240" s="1575" t="s">
        <v>3598</v>
      </c>
      <c r="O240" s="1575"/>
      <c r="P240" s="1576" t="s">
        <v>3255</v>
      </c>
      <c r="Q240" s="1566"/>
      <c r="R240" s="1567">
        <v>344.15625</v>
      </c>
      <c r="S240" s="1579">
        <f>SUM($D$240*R240)</f>
        <v>1376.625</v>
      </c>
      <c r="T240" s="1575" t="s">
        <v>3598</v>
      </c>
      <c r="U240" s="1575" t="s">
        <v>3672</v>
      </c>
      <c r="V240" s="1619">
        <v>14</v>
      </c>
      <c r="W240" s="1566"/>
      <c r="X240" s="1567">
        <v>0</v>
      </c>
      <c r="Y240" s="1579">
        <f>SUM($D$240*X240)</f>
        <v>0</v>
      </c>
      <c r="Z240" s="1569" t="s">
        <v>798</v>
      </c>
      <c r="AA240" s="1575"/>
      <c r="AB240" s="1576"/>
      <c r="AC240" s="1566"/>
    </row>
    <row r="241" spans="2:29">
      <c r="B241" s="1602">
        <v>142</v>
      </c>
      <c r="C241" s="1602" t="s">
        <v>3673</v>
      </c>
      <c r="D241" s="1603">
        <v>2</v>
      </c>
      <c r="E241" s="1566"/>
      <c r="F241" s="1567">
        <v>565.80999999999995</v>
      </c>
      <c r="G241" s="1579">
        <f>SUM($D$241*F241)</f>
        <v>1131.6199999999999</v>
      </c>
      <c r="H241" s="1575" t="s">
        <v>3597</v>
      </c>
      <c r="I241" s="1575"/>
      <c r="J241" s="1621" t="s">
        <v>3556</v>
      </c>
      <c r="K241" s="1566"/>
      <c r="L241" s="1567">
        <v>659.39</v>
      </c>
      <c r="M241" s="1579">
        <f>SUM($D$241*L241)</f>
        <v>1318.78</v>
      </c>
      <c r="N241" s="1575" t="s">
        <v>3598</v>
      </c>
      <c r="O241" s="1575"/>
      <c r="P241" s="1576" t="s">
        <v>3255</v>
      </c>
      <c r="Q241" s="1566"/>
      <c r="R241" s="1583">
        <v>488.51041666666663</v>
      </c>
      <c r="S241" s="1581">
        <f>SUM($D$241*R241)</f>
        <v>977.02083333333326</v>
      </c>
      <c r="T241" s="1575" t="s">
        <v>3598</v>
      </c>
      <c r="U241" s="1575" t="s">
        <v>3674</v>
      </c>
      <c r="V241" s="1619">
        <v>14</v>
      </c>
      <c r="W241" s="1566"/>
      <c r="X241" s="1567">
        <v>0</v>
      </c>
      <c r="Y241" s="1579">
        <f>SUM($D$241*X241)</f>
        <v>0</v>
      </c>
      <c r="Z241" s="1569" t="s">
        <v>798</v>
      </c>
      <c r="AA241" s="1575"/>
      <c r="AB241" s="1576"/>
      <c r="AC241" s="1566"/>
    </row>
    <row r="242" spans="2:29">
      <c r="B242" s="1602">
        <v>143</v>
      </c>
      <c r="C242" s="1602" t="s">
        <v>3675</v>
      </c>
      <c r="D242" s="1603">
        <v>2</v>
      </c>
      <c r="E242" s="1566"/>
      <c r="F242" s="1583">
        <v>615.76</v>
      </c>
      <c r="G242" s="1581">
        <f>SUM($D$242*F242)</f>
        <v>1231.52</v>
      </c>
      <c r="H242" s="1575" t="s">
        <v>3597</v>
      </c>
      <c r="I242" s="1575"/>
      <c r="J242" s="1621" t="s">
        <v>3556</v>
      </c>
      <c r="K242" s="1566"/>
      <c r="L242" s="1567">
        <v>718.78</v>
      </c>
      <c r="M242" s="1579">
        <f>SUM($D$242*L242)</f>
        <v>1437.56</v>
      </c>
      <c r="N242" s="1575" t="s">
        <v>3598</v>
      </c>
      <c r="O242" s="1575"/>
      <c r="P242" s="1576" t="s">
        <v>3255</v>
      </c>
      <c r="Q242" s="1566"/>
      <c r="R242" s="1567">
        <v>627.79166666666663</v>
      </c>
      <c r="S242" s="1579">
        <f>SUM($D$242*R242)</f>
        <v>1255.5833333333333</v>
      </c>
      <c r="T242" s="1575" t="s">
        <v>3598</v>
      </c>
      <c r="U242" s="1575" t="s">
        <v>3676</v>
      </c>
      <c r="V242" s="1619">
        <v>14</v>
      </c>
      <c r="W242" s="1566"/>
      <c r="X242" s="1567">
        <v>0</v>
      </c>
      <c r="Y242" s="1579">
        <f>SUM($D$242*X242)</f>
        <v>0</v>
      </c>
      <c r="Z242" s="1569" t="s">
        <v>798</v>
      </c>
      <c r="AA242" s="1575"/>
      <c r="AB242" s="1576"/>
      <c r="AC242" s="1566"/>
    </row>
    <row r="243" spans="2:29" ht="13.5" thickBot="1">
      <c r="B243" s="1602">
        <v>144</v>
      </c>
      <c r="C243" s="1602" t="s">
        <v>3677</v>
      </c>
      <c r="D243" s="1603">
        <v>2</v>
      </c>
      <c r="E243" s="1566"/>
      <c r="F243" s="1583">
        <v>771.15</v>
      </c>
      <c r="G243" s="1581">
        <f>SUM($D$243*F243)</f>
        <v>1542.3</v>
      </c>
      <c r="H243" s="1575" t="s">
        <v>3597</v>
      </c>
      <c r="I243" s="1575"/>
      <c r="J243" s="1621" t="s">
        <v>3556</v>
      </c>
      <c r="K243" s="1566"/>
      <c r="L243" s="1567">
        <v>955.71</v>
      </c>
      <c r="M243" s="1579">
        <f>SUM($D$243*L243)</f>
        <v>1911.42</v>
      </c>
      <c r="N243" s="1575" t="s">
        <v>3598</v>
      </c>
      <c r="O243" s="1575"/>
      <c r="P243" s="1576" t="s">
        <v>3255</v>
      </c>
      <c r="Q243" s="1566"/>
      <c r="R243" s="1567">
        <v>777.88020833333326</v>
      </c>
      <c r="S243" s="1579">
        <f>SUM($D$243*R243)</f>
        <v>1555.7604166666665</v>
      </c>
      <c r="T243" s="1575" t="s">
        <v>3598</v>
      </c>
      <c r="U243" s="1575" t="s">
        <v>3678</v>
      </c>
      <c r="V243" s="1619">
        <v>14</v>
      </c>
      <c r="W243" s="1566"/>
      <c r="X243" s="1567">
        <v>0</v>
      </c>
      <c r="Y243" s="1579">
        <f>SUM($D$243*X243)</f>
        <v>0</v>
      </c>
      <c r="Z243" s="1569" t="s">
        <v>798</v>
      </c>
      <c r="AA243" s="1575"/>
      <c r="AB243" s="1576"/>
      <c r="AC243" s="1566"/>
    </row>
    <row r="244" spans="2:29" ht="13.5" thickBot="1">
      <c r="B244" s="47"/>
      <c r="C244" s="1611"/>
      <c r="D244" s="1612"/>
      <c r="E244" s="1566"/>
      <c r="F244" s="1587" t="s">
        <v>304</v>
      </c>
      <c r="G244" s="1591">
        <f>SUM(G235:G243)</f>
        <v>12593.419999999998</v>
      </c>
      <c r="H244" s="1594"/>
      <c r="I244" s="1594"/>
      <c r="J244" s="1595"/>
      <c r="K244" s="1566"/>
      <c r="L244" s="1587" t="s">
        <v>304</v>
      </c>
      <c r="M244" s="1588">
        <f>SUM(M235:M243)</f>
        <v>16234.06</v>
      </c>
      <c r="N244" s="1589"/>
      <c r="O244" s="1589"/>
      <c r="P244" s="1590"/>
      <c r="Q244" s="1571"/>
      <c r="R244" s="1587" t="s">
        <v>304</v>
      </c>
      <c r="S244" s="1588">
        <f>SUM(S235:S243)</f>
        <v>13170.520833333334</v>
      </c>
      <c r="T244" s="1589"/>
      <c r="U244" s="1589"/>
      <c r="V244" s="1590"/>
      <c r="W244" s="1571"/>
      <c r="X244" s="1587" t="s">
        <v>304</v>
      </c>
      <c r="Y244" s="1588">
        <f>SUM(Y235:Y243)</f>
        <v>0</v>
      </c>
      <c r="Z244" s="1594"/>
      <c r="AA244" s="1594"/>
      <c r="AB244" s="1595"/>
      <c r="AC244" s="1566"/>
    </row>
    <row r="245" spans="2:29">
      <c r="B245" s="30"/>
      <c r="C245" s="1613"/>
      <c r="D245" s="36"/>
      <c r="E245" s="1614"/>
      <c r="F245" s="1615"/>
      <c r="G245" s="1616"/>
      <c r="H245" s="1617"/>
      <c r="I245" s="1617"/>
      <c r="J245" s="1618"/>
      <c r="K245" s="1614"/>
      <c r="L245" s="1615"/>
      <c r="M245" s="1616"/>
      <c r="N245" s="1617"/>
      <c r="O245" s="1617"/>
      <c r="P245" s="1618"/>
      <c r="Q245" s="1614"/>
      <c r="R245" s="1615"/>
      <c r="S245" s="1616"/>
      <c r="T245" s="1617"/>
      <c r="U245" s="1617"/>
      <c r="V245" s="1618"/>
      <c r="W245" s="1614"/>
      <c r="X245" s="1615"/>
      <c r="Y245" s="1616"/>
      <c r="Z245" s="1617"/>
      <c r="AA245" s="1617"/>
      <c r="AB245" s="1618"/>
      <c r="AC245" s="1614"/>
    </row>
    <row r="246" spans="2:29" s="51" customFormat="1" ht="36">
      <c r="B246" s="3539" t="s">
        <v>3679</v>
      </c>
      <c r="C246" s="3540"/>
      <c r="D246" s="1596" t="s">
        <v>3246</v>
      </c>
      <c r="E246" s="1558"/>
      <c r="F246" s="1598" t="s">
        <v>3247</v>
      </c>
      <c r="G246" s="1599" t="s">
        <v>1760</v>
      </c>
      <c r="H246" s="1600" t="s">
        <v>3248</v>
      </c>
      <c r="I246" s="1600" t="s">
        <v>3249</v>
      </c>
      <c r="J246" s="1596" t="s">
        <v>3250</v>
      </c>
      <c r="K246" s="1558"/>
      <c r="L246" s="1598" t="s">
        <v>3247</v>
      </c>
      <c r="M246" s="1599" t="s">
        <v>1760</v>
      </c>
      <c r="N246" s="1600" t="s">
        <v>3248</v>
      </c>
      <c r="O246" s="1600" t="s">
        <v>3249</v>
      </c>
      <c r="P246" s="1596" t="s">
        <v>3250</v>
      </c>
      <c r="Q246" s="1558"/>
      <c r="R246" s="1598" t="s">
        <v>3247</v>
      </c>
      <c r="S246" s="1599" t="s">
        <v>1760</v>
      </c>
      <c r="T246" s="1600" t="s">
        <v>3248</v>
      </c>
      <c r="U246" s="1600" t="s">
        <v>3249</v>
      </c>
      <c r="V246" s="1596" t="s">
        <v>3250</v>
      </c>
      <c r="W246" s="1558"/>
      <c r="X246" s="1598" t="s">
        <v>3247</v>
      </c>
      <c r="Y246" s="1599" t="s">
        <v>1760</v>
      </c>
      <c r="Z246" s="1600" t="s">
        <v>3248</v>
      </c>
      <c r="AA246" s="1600" t="s">
        <v>3249</v>
      </c>
      <c r="AB246" s="1596" t="s">
        <v>3250</v>
      </c>
      <c r="AC246" s="1558"/>
    </row>
    <row r="247" spans="2:29">
      <c r="B247" s="1602">
        <v>145</v>
      </c>
      <c r="C247" s="1602" t="s">
        <v>3680</v>
      </c>
      <c r="D247" s="1603">
        <v>6</v>
      </c>
      <c r="E247" s="1558"/>
      <c r="F247" s="1567">
        <v>45</v>
      </c>
      <c r="G247" s="1579">
        <f>SUM($D$247*F247)</f>
        <v>270</v>
      </c>
      <c r="H247" s="1575" t="s">
        <v>3597</v>
      </c>
      <c r="I247" s="1575"/>
      <c r="J247" s="1621" t="s">
        <v>3556</v>
      </c>
      <c r="K247" s="1558"/>
      <c r="L247" s="1567">
        <v>68.069999999999993</v>
      </c>
      <c r="M247" s="1568">
        <f>SUM($D$247*L247)</f>
        <v>408.41999999999996</v>
      </c>
      <c r="N247" s="1575" t="s">
        <v>3598</v>
      </c>
      <c r="O247" s="1575"/>
      <c r="P247" s="1619" t="s">
        <v>3255</v>
      </c>
      <c r="Q247" s="1558"/>
      <c r="R247" s="1583">
        <v>28.572499999999998</v>
      </c>
      <c r="S247" s="1573">
        <f>SUM($D$247*R247)</f>
        <v>171.435</v>
      </c>
      <c r="T247" s="1575" t="s">
        <v>3598</v>
      </c>
      <c r="U247" s="1575" t="s">
        <v>3681</v>
      </c>
      <c r="V247" s="1619">
        <v>14</v>
      </c>
      <c r="W247" s="1558"/>
      <c r="X247" s="1567">
        <v>0</v>
      </c>
      <c r="Y247" s="1568">
        <f>SUM($D$247*X247)</f>
        <v>0</v>
      </c>
      <c r="Z247" s="1569" t="s">
        <v>798</v>
      </c>
      <c r="AA247" s="1575"/>
      <c r="AB247" s="1619"/>
      <c r="AC247" s="1558"/>
    </row>
    <row r="248" spans="2:29">
      <c r="B248" s="1602">
        <v>146</v>
      </c>
      <c r="C248" s="1602" t="s">
        <v>3682</v>
      </c>
      <c r="D248" s="1603">
        <v>6</v>
      </c>
      <c r="E248" s="1558"/>
      <c r="F248" s="1567">
        <v>71</v>
      </c>
      <c r="G248" s="1579">
        <f>SUM($D$248*F248)</f>
        <v>426</v>
      </c>
      <c r="H248" s="1575" t="s">
        <v>3597</v>
      </c>
      <c r="I248" s="1575"/>
      <c r="J248" s="1621" t="s">
        <v>3556</v>
      </c>
      <c r="K248" s="1558"/>
      <c r="L248" s="1567">
        <v>97.51</v>
      </c>
      <c r="M248" s="1579">
        <f>SUM($D$248*L248)</f>
        <v>585.06000000000006</v>
      </c>
      <c r="N248" s="1575" t="s">
        <v>3598</v>
      </c>
      <c r="O248" s="1575"/>
      <c r="P248" s="1619" t="s">
        <v>3255</v>
      </c>
      <c r="Q248" s="1558"/>
      <c r="R248" s="1583">
        <v>46.619375000000005</v>
      </c>
      <c r="S248" s="1581">
        <f>SUM($D$248*R248)</f>
        <v>279.71625000000006</v>
      </c>
      <c r="T248" s="1575" t="s">
        <v>3598</v>
      </c>
      <c r="U248" s="1575" t="s">
        <v>3683</v>
      </c>
      <c r="V248" s="1619">
        <v>14</v>
      </c>
      <c r="W248" s="1558"/>
      <c r="X248" s="1567">
        <v>0</v>
      </c>
      <c r="Y248" s="1579">
        <f>SUM($D$248*X248)</f>
        <v>0</v>
      </c>
      <c r="Z248" s="1569" t="s">
        <v>798</v>
      </c>
      <c r="AA248" s="1575"/>
      <c r="AB248" s="1619"/>
      <c r="AC248" s="1558"/>
    </row>
    <row r="249" spans="2:29">
      <c r="B249" s="1602">
        <v>147</v>
      </c>
      <c r="C249" s="1602" t="s">
        <v>3684</v>
      </c>
      <c r="D249" s="1603">
        <v>6</v>
      </c>
      <c r="E249" s="1558"/>
      <c r="F249" s="1567">
        <v>101</v>
      </c>
      <c r="G249" s="1579">
        <f>SUM($D$249*F249)</f>
        <v>606</v>
      </c>
      <c r="H249" s="1575" t="s">
        <v>3597</v>
      </c>
      <c r="I249" s="1575"/>
      <c r="J249" s="1621" t="s">
        <v>3556</v>
      </c>
      <c r="K249" s="1558"/>
      <c r="L249" s="1567">
        <v>137.44999999999999</v>
      </c>
      <c r="M249" s="1579">
        <f>SUM($D$249*L249)</f>
        <v>824.69999999999993</v>
      </c>
      <c r="N249" s="1575" t="s">
        <v>3598</v>
      </c>
      <c r="O249" s="1575"/>
      <c r="P249" s="1619" t="s">
        <v>3255</v>
      </c>
      <c r="Q249" s="1558"/>
      <c r="R249" s="1583">
        <v>65.326250000000002</v>
      </c>
      <c r="S249" s="1581">
        <f>SUM($D$249*R249)</f>
        <v>391.95749999999998</v>
      </c>
      <c r="T249" s="1575" t="s">
        <v>3598</v>
      </c>
      <c r="U249" s="1575" t="s">
        <v>3685</v>
      </c>
      <c r="V249" s="1619">
        <v>14</v>
      </c>
      <c r="W249" s="1558"/>
      <c r="X249" s="1567">
        <v>0</v>
      </c>
      <c r="Y249" s="1579">
        <f>SUM($D$249*X249)</f>
        <v>0</v>
      </c>
      <c r="Z249" s="1569" t="s">
        <v>798</v>
      </c>
      <c r="AA249" s="1575"/>
      <c r="AB249" s="1619"/>
      <c r="AC249" s="1558"/>
    </row>
    <row r="250" spans="2:29">
      <c r="B250" s="1602">
        <v>148</v>
      </c>
      <c r="C250" s="1602" t="s">
        <v>3686</v>
      </c>
      <c r="D250" s="1603">
        <v>2</v>
      </c>
      <c r="E250" s="1558"/>
      <c r="F250" s="1567">
        <v>172</v>
      </c>
      <c r="G250" s="1579">
        <f>SUM($D$250*F250)</f>
        <v>344</v>
      </c>
      <c r="H250" s="1575" t="s">
        <v>3597</v>
      </c>
      <c r="I250" s="1575"/>
      <c r="J250" s="1621" t="s">
        <v>3556</v>
      </c>
      <c r="K250" s="1558"/>
      <c r="L250" s="1567">
        <v>195.43</v>
      </c>
      <c r="M250" s="1579">
        <f>SUM($D$250*L250)</f>
        <v>390.86</v>
      </c>
      <c r="N250" s="1575" t="s">
        <v>3598</v>
      </c>
      <c r="O250" s="1575"/>
      <c r="P250" s="1619" t="s">
        <v>3255</v>
      </c>
      <c r="Q250" s="1558"/>
      <c r="R250" s="1583">
        <v>105.689375</v>
      </c>
      <c r="S250" s="1581">
        <f>SUM($D$250*R250)</f>
        <v>211.37875</v>
      </c>
      <c r="T250" s="1575" t="s">
        <v>3598</v>
      </c>
      <c r="U250" s="1575" t="s">
        <v>3687</v>
      </c>
      <c r="V250" s="1619">
        <v>14</v>
      </c>
      <c r="W250" s="1558"/>
      <c r="X250" s="1567">
        <v>0</v>
      </c>
      <c r="Y250" s="1579">
        <f>SUM($D$250*X250)</f>
        <v>0</v>
      </c>
      <c r="Z250" s="1569" t="s">
        <v>798</v>
      </c>
      <c r="AA250" s="1575"/>
      <c r="AB250" s="1619"/>
      <c r="AC250" s="1558"/>
    </row>
    <row r="251" spans="2:29">
      <c r="B251" s="1602">
        <v>149</v>
      </c>
      <c r="C251" s="1602" t="s">
        <v>3688</v>
      </c>
      <c r="D251" s="1603">
        <v>3</v>
      </c>
      <c r="E251" s="1566"/>
      <c r="F251" s="1567">
        <v>176</v>
      </c>
      <c r="G251" s="1579">
        <f>SUM($D$251*F251)</f>
        <v>528</v>
      </c>
      <c r="H251" s="1575" t="s">
        <v>3597</v>
      </c>
      <c r="I251" s="1575"/>
      <c r="J251" s="1621" t="s">
        <v>3556</v>
      </c>
      <c r="K251" s="1566"/>
      <c r="L251" s="1567">
        <v>225.81</v>
      </c>
      <c r="M251" s="1579">
        <f>SUM($D$251*L251)</f>
        <v>677.43000000000006</v>
      </c>
      <c r="N251" s="1575" t="s">
        <v>3598</v>
      </c>
      <c r="O251" s="1575"/>
      <c r="P251" s="1621" t="s">
        <v>3255</v>
      </c>
      <c r="Q251" s="1566"/>
      <c r="R251" s="1583">
        <v>114.95</v>
      </c>
      <c r="S251" s="1581">
        <f>SUM($D$251*R251)</f>
        <v>344.85</v>
      </c>
      <c r="T251" s="1575" t="s">
        <v>3598</v>
      </c>
      <c r="U251" s="1575" t="s">
        <v>3689</v>
      </c>
      <c r="V251" s="1619">
        <v>14</v>
      </c>
      <c r="W251" s="1566"/>
      <c r="X251" s="1567">
        <v>0</v>
      </c>
      <c r="Y251" s="1579">
        <f>SUM($D$251*X251)</f>
        <v>0</v>
      </c>
      <c r="Z251" s="1569" t="s">
        <v>798</v>
      </c>
      <c r="AA251" s="1575"/>
      <c r="AB251" s="1621"/>
      <c r="AC251" s="1566"/>
    </row>
    <row r="252" spans="2:29">
      <c r="B252" s="1602">
        <v>150</v>
      </c>
      <c r="C252" s="1602" t="s">
        <v>3690</v>
      </c>
      <c r="D252" s="1603">
        <v>2</v>
      </c>
      <c r="E252" s="1558"/>
      <c r="F252" s="1567">
        <v>411</v>
      </c>
      <c r="G252" s="1579">
        <f>SUM($D$252*F252)</f>
        <v>822</v>
      </c>
      <c r="H252" s="1575" t="s">
        <v>3597</v>
      </c>
      <c r="I252" s="1575"/>
      <c r="J252" s="1621" t="s">
        <v>3556</v>
      </c>
      <c r="K252" s="1558"/>
      <c r="L252" s="1567">
        <v>642.57000000000005</v>
      </c>
      <c r="M252" s="1579">
        <f>SUM($D$252*L252)</f>
        <v>1285.1400000000001</v>
      </c>
      <c r="N252" s="1575" t="s">
        <v>3598</v>
      </c>
      <c r="O252" s="1575"/>
      <c r="P252" s="1621" t="s">
        <v>3255</v>
      </c>
      <c r="Q252" s="1558"/>
      <c r="R252" s="1583">
        <v>275.68062500000002</v>
      </c>
      <c r="S252" s="1581">
        <f>SUM($D$252*R252)</f>
        <v>551.36125000000004</v>
      </c>
      <c r="T252" s="1575" t="s">
        <v>3598</v>
      </c>
      <c r="U252" s="1575" t="s">
        <v>3691</v>
      </c>
      <c r="V252" s="1619">
        <v>14</v>
      </c>
      <c r="W252" s="1558"/>
      <c r="X252" s="1567">
        <v>0</v>
      </c>
      <c r="Y252" s="1579">
        <f>SUM($D$252*X252)</f>
        <v>0</v>
      </c>
      <c r="Z252" s="1569" t="s">
        <v>798</v>
      </c>
      <c r="AA252" s="1575"/>
      <c r="AB252" s="1621"/>
      <c r="AC252" s="1558"/>
    </row>
    <row r="253" spans="2:29">
      <c r="B253" s="1602">
        <v>151</v>
      </c>
      <c r="C253" s="1602" t="s">
        <v>3692</v>
      </c>
      <c r="D253" s="1603">
        <v>6</v>
      </c>
      <c r="E253" s="1558"/>
      <c r="F253" s="1583">
        <v>42.48</v>
      </c>
      <c r="G253" s="1581">
        <f>SUM($D$253*F253)</f>
        <v>254.88</v>
      </c>
      <c r="H253" s="1575" t="s">
        <v>3597</v>
      </c>
      <c r="I253" s="1575"/>
      <c r="J253" s="1621" t="s">
        <v>3556</v>
      </c>
      <c r="K253" s="1558"/>
      <c r="L253" s="1567">
        <v>60.71</v>
      </c>
      <c r="M253" s="1579">
        <f>SUM($D$253*L253)</f>
        <v>364.26</v>
      </c>
      <c r="N253" s="1575" t="s">
        <v>3598</v>
      </c>
      <c r="O253" s="1575"/>
      <c r="P253" s="1621" t="s">
        <v>3255</v>
      </c>
      <c r="Q253" s="1558"/>
      <c r="R253" s="1567">
        <v>47.911458333333336</v>
      </c>
      <c r="S253" s="1579">
        <f>SUM($D$253*R253)</f>
        <v>287.46875</v>
      </c>
      <c r="T253" s="1575" t="s">
        <v>3598</v>
      </c>
      <c r="U253" s="1575" t="s">
        <v>3693</v>
      </c>
      <c r="V253" s="1619">
        <v>14</v>
      </c>
      <c r="W253" s="1558"/>
      <c r="X253" s="1567">
        <v>0</v>
      </c>
      <c r="Y253" s="1579">
        <f>SUM($D$253*X253)</f>
        <v>0</v>
      </c>
      <c r="Z253" s="1569" t="s">
        <v>798</v>
      </c>
      <c r="AA253" s="1575"/>
      <c r="AB253" s="1621"/>
      <c r="AC253" s="1558"/>
    </row>
    <row r="254" spans="2:29">
      <c r="B254" s="1602">
        <v>152</v>
      </c>
      <c r="C254" s="1602" t="s">
        <v>3694</v>
      </c>
      <c r="D254" s="1603">
        <v>6</v>
      </c>
      <c r="E254" s="1558"/>
      <c r="F254" s="1583">
        <v>62.68</v>
      </c>
      <c r="G254" s="1581">
        <f>SUM($D$254*F254)</f>
        <v>376.08</v>
      </c>
      <c r="H254" s="1575" t="s">
        <v>3597</v>
      </c>
      <c r="I254" s="1575"/>
      <c r="J254" s="1621" t="s">
        <v>3556</v>
      </c>
      <c r="K254" s="1558"/>
      <c r="L254" s="1567">
        <v>78.31</v>
      </c>
      <c r="M254" s="1579">
        <f>SUM($D$254*L254)</f>
        <v>469.86</v>
      </c>
      <c r="N254" s="1575" t="s">
        <v>3598</v>
      </c>
      <c r="O254" s="1575"/>
      <c r="P254" s="1621" t="s">
        <v>3255</v>
      </c>
      <c r="Q254" s="1558"/>
      <c r="R254" s="1567">
        <v>67.1875</v>
      </c>
      <c r="S254" s="1579">
        <f>SUM($D$254*R254)</f>
        <v>403.125</v>
      </c>
      <c r="T254" s="1575" t="s">
        <v>3598</v>
      </c>
      <c r="U254" s="1575" t="s">
        <v>3695</v>
      </c>
      <c r="V254" s="1619">
        <v>14</v>
      </c>
      <c r="W254" s="1558"/>
      <c r="X254" s="1567">
        <v>0</v>
      </c>
      <c r="Y254" s="1579">
        <f>SUM($D$254*X254)</f>
        <v>0</v>
      </c>
      <c r="Z254" s="1569" t="s">
        <v>798</v>
      </c>
      <c r="AA254" s="1575"/>
      <c r="AB254" s="1621"/>
      <c r="AC254" s="1558"/>
    </row>
    <row r="255" spans="2:29">
      <c r="B255" s="1602">
        <v>153</v>
      </c>
      <c r="C255" s="1602" t="s">
        <v>3696</v>
      </c>
      <c r="D255" s="1603">
        <v>6</v>
      </c>
      <c r="E255" s="1558"/>
      <c r="F255" s="1583">
        <v>91.09</v>
      </c>
      <c r="G255" s="1581">
        <f>SUM($D$255*F255)</f>
        <v>546.54</v>
      </c>
      <c r="H255" s="1575" t="s">
        <v>3597</v>
      </c>
      <c r="I255" s="1575"/>
      <c r="J255" s="1621" t="s">
        <v>3556</v>
      </c>
      <c r="K255" s="1558"/>
      <c r="L255" s="1567">
        <v>120.62</v>
      </c>
      <c r="M255" s="1579">
        <f>SUM($D$255*L255)</f>
        <v>723.72</v>
      </c>
      <c r="N255" s="1575" t="s">
        <v>3598</v>
      </c>
      <c r="O255" s="1575"/>
      <c r="P255" s="1621" t="s">
        <v>3255</v>
      </c>
      <c r="Q255" s="1558"/>
      <c r="R255" s="1567">
        <v>92.484375</v>
      </c>
      <c r="S255" s="1579">
        <f>SUM($D$255*R255)</f>
        <v>554.90625</v>
      </c>
      <c r="T255" s="1575" t="s">
        <v>3598</v>
      </c>
      <c r="U255" s="1575" t="s">
        <v>3697</v>
      </c>
      <c r="V255" s="1619">
        <v>14</v>
      </c>
      <c r="W255" s="1558"/>
      <c r="X255" s="1567">
        <v>0</v>
      </c>
      <c r="Y255" s="1579">
        <f>SUM($D$255*X255)</f>
        <v>0</v>
      </c>
      <c r="Z255" s="1569" t="s">
        <v>798</v>
      </c>
      <c r="AA255" s="1575"/>
      <c r="AB255" s="1621"/>
      <c r="AC255" s="1558"/>
    </row>
    <row r="256" spans="2:29">
      <c r="B256" s="1602">
        <v>154</v>
      </c>
      <c r="C256" s="1602" t="s">
        <v>3698</v>
      </c>
      <c r="D256" s="1603">
        <v>4</v>
      </c>
      <c r="E256" s="1558"/>
      <c r="F256" s="1583">
        <v>136</v>
      </c>
      <c r="G256" s="1581">
        <f>SUM($D$256*F256)</f>
        <v>544</v>
      </c>
      <c r="H256" s="1575" t="s">
        <v>3597</v>
      </c>
      <c r="I256" s="1575"/>
      <c r="J256" s="1621" t="s">
        <v>3556</v>
      </c>
      <c r="K256" s="1558"/>
      <c r="L256" s="1567">
        <v>178.31</v>
      </c>
      <c r="M256" s="1579">
        <f>SUM($D$256*L256)</f>
        <v>713.24</v>
      </c>
      <c r="N256" s="1575" t="s">
        <v>3598</v>
      </c>
      <c r="O256" s="1575"/>
      <c r="P256" s="1621" t="s">
        <v>3255</v>
      </c>
      <c r="Q256" s="1558"/>
      <c r="R256" s="1567">
        <v>137.72916666666669</v>
      </c>
      <c r="S256" s="1579">
        <f>SUM($D$256*R256)</f>
        <v>550.91666666666674</v>
      </c>
      <c r="T256" s="1575" t="s">
        <v>3598</v>
      </c>
      <c r="U256" s="1575" t="s">
        <v>3699</v>
      </c>
      <c r="V256" s="1619">
        <v>14</v>
      </c>
      <c r="W256" s="1558"/>
      <c r="X256" s="1567">
        <v>0</v>
      </c>
      <c r="Y256" s="1579">
        <f>SUM($D$256*X256)</f>
        <v>0</v>
      </c>
      <c r="Z256" s="1569" t="s">
        <v>798</v>
      </c>
      <c r="AA256" s="1575"/>
      <c r="AB256" s="1621"/>
      <c r="AC256" s="1558"/>
    </row>
    <row r="257" spans="2:29">
      <c r="B257" s="1602">
        <v>155</v>
      </c>
      <c r="C257" s="1602" t="s">
        <v>3700</v>
      </c>
      <c r="D257" s="1603">
        <v>4</v>
      </c>
      <c r="E257" s="1558"/>
      <c r="F257" s="1583">
        <v>169</v>
      </c>
      <c r="G257" s="1581">
        <f>SUM($D$257*F257)</f>
        <v>676</v>
      </c>
      <c r="H257" s="1575" t="s">
        <v>3597</v>
      </c>
      <c r="I257" s="1575"/>
      <c r="J257" s="1621" t="s">
        <v>3556</v>
      </c>
      <c r="K257" s="1558"/>
      <c r="L257" s="1567">
        <v>211.94</v>
      </c>
      <c r="M257" s="1579">
        <f>SUM($D$257*L257)</f>
        <v>847.76</v>
      </c>
      <c r="N257" s="1575" t="s">
        <v>3598</v>
      </c>
      <c r="O257" s="1575"/>
      <c r="P257" s="1621" t="s">
        <v>3255</v>
      </c>
      <c r="Q257" s="1558"/>
      <c r="R257" s="1567">
        <v>171.39583333333331</v>
      </c>
      <c r="S257" s="1579">
        <f>SUM($D$257*R257)</f>
        <v>685.58333333333326</v>
      </c>
      <c r="T257" s="1575" t="s">
        <v>3598</v>
      </c>
      <c r="U257" s="1575" t="s">
        <v>3701</v>
      </c>
      <c r="V257" s="1619">
        <v>14</v>
      </c>
      <c r="W257" s="1558"/>
      <c r="X257" s="1567">
        <v>0</v>
      </c>
      <c r="Y257" s="1579">
        <f>SUM($D$257*X257)</f>
        <v>0</v>
      </c>
      <c r="Z257" s="1569" t="s">
        <v>798</v>
      </c>
      <c r="AA257" s="1575"/>
      <c r="AB257" s="1621"/>
      <c r="AC257" s="1558"/>
    </row>
    <row r="258" spans="2:29">
      <c r="B258" s="1602">
        <v>156</v>
      </c>
      <c r="C258" s="1602" t="s">
        <v>3702</v>
      </c>
      <c r="D258" s="1603">
        <v>2</v>
      </c>
      <c r="E258" s="1558"/>
      <c r="F258" s="1583">
        <v>335.51</v>
      </c>
      <c r="G258" s="1581">
        <f>SUM($D$258*F258)</f>
        <v>671.02</v>
      </c>
      <c r="H258" s="1575" t="s">
        <v>3597</v>
      </c>
      <c r="I258" s="1575"/>
      <c r="J258" s="1621" t="s">
        <v>3556</v>
      </c>
      <c r="K258" s="1558"/>
      <c r="L258" s="1567">
        <v>509.36</v>
      </c>
      <c r="M258" s="1579">
        <f>SUM($D$258*L258)</f>
        <v>1018.72</v>
      </c>
      <c r="N258" s="1575" t="s">
        <v>3598</v>
      </c>
      <c r="O258" s="1575"/>
      <c r="P258" s="1621" t="s">
        <v>3255</v>
      </c>
      <c r="Q258" s="1558"/>
      <c r="R258" s="1567">
        <v>340.27604166666669</v>
      </c>
      <c r="S258" s="1579">
        <f>SUM($D$258*R258)</f>
        <v>680.55208333333337</v>
      </c>
      <c r="T258" s="1575" t="s">
        <v>3598</v>
      </c>
      <c r="U258" s="1575" t="s">
        <v>3703</v>
      </c>
      <c r="V258" s="1619">
        <v>14</v>
      </c>
      <c r="W258" s="1558"/>
      <c r="X258" s="1567">
        <v>0</v>
      </c>
      <c r="Y258" s="1579">
        <f>SUM($D$258*X258)</f>
        <v>0</v>
      </c>
      <c r="Z258" s="1569" t="s">
        <v>798</v>
      </c>
      <c r="AA258" s="1575"/>
      <c r="AB258" s="1621"/>
      <c r="AC258" s="1558"/>
    </row>
    <row r="259" spans="2:29">
      <c r="B259" s="1602">
        <v>157</v>
      </c>
      <c r="C259" s="1602" t="s">
        <v>3704</v>
      </c>
      <c r="D259" s="1603">
        <v>6</v>
      </c>
      <c r="E259" s="1558"/>
      <c r="F259" s="1567">
        <v>25.26</v>
      </c>
      <c r="G259" s="1579">
        <f>SUM($D$259*F259)</f>
        <v>151.56</v>
      </c>
      <c r="H259" s="1575" t="s">
        <v>3597</v>
      </c>
      <c r="I259" s="1575"/>
      <c r="J259" s="1621" t="s">
        <v>3556</v>
      </c>
      <c r="K259" s="1558"/>
      <c r="L259" s="1567">
        <v>44.21</v>
      </c>
      <c r="M259" s="1579">
        <f>SUM($D$259*L259)</f>
        <v>265.26</v>
      </c>
      <c r="N259" s="1575" t="s">
        <v>3598</v>
      </c>
      <c r="O259" s="1575"/>
      <c r="P259" s="1621" t="s">
        <v>3255</v>
      </c>
      <c r="Q259" s="1558"/>
      <c r="R259" s="1583">
        <v>24.234375</v>
      </c>
      <c r="S259" s="1581">
        <f>SUM($D$259*R259)</f>
        <v>145.40625</v>
      </c>
      <c r="T259" s="1575" t="s">
        <v>3598</v>
      </c>
      <c r="U259" s="1575" t="s">
        <v>3705</v>
      </c>
      <c r="V259" s="1619">
        <v>14</v>
      </c>
      <c r="W259" s="1558"/>
      <c r="X259" s="1567">
        <v>0</v>
      </c>
      <c r="Y259" s="1579">
        <f>SUM($D$259*X259)</f>
        <v>0</v>
      </c>
      <c r="Z259" s="1569" t="s">
        <v>798</v>
      </c>
      <c r="AA259" s="1575"/>
      <c r="AB259" s="1621"/>
      <c r="AC259" s="1558"/>
    </row>
    <row r="260" spans="2:29">
      <c r="B260" s="1602">
        <v>158</v>
      </c>
      <c r="C260" s="1602" t="s">
        <v>3706</v>
      </c>
      <c r="D260" s="1603">
        <v>6</v>
      </c>
      <c r="E260" s="1558"/>
      <c r="F260" s="1567">
        <v>40.130000000000003</v>
      </c>
      <c r="G260" s="1579">
        <f>SUM($D$260*F260)</f>
        <v>240.78000000000003</v>
      </c>
      <c r="H260" s="1575" t="s">
        <v>3597</v>
      </c>
      <c r="I260" s="1575"/>
      <c r="J260" s="1621" t="s">
        <v>3556</v>
      </c>
      <c r="K260" s="1558"/>
      <c r="L260" s="1567">
        <v>65.319999999999993</v>
      </c>
      <c r="M260" s="1579">
        <f>SUM($D$260*L260)</f>
        <v>391.91999999999996</v>
      </c>
      <c r="N260" s="1575" t="s">
        <v>3598</v>
      </c>
      <c r="O260" s="1575"/>
      <c r="P260" s="1621" t="s">
        <v>3255</v>
      </c>
      <c r="Q260" s="1558"/>
      <c r="R260" s="1583">
        <v>39.703125</v>
      </c>
      <c r="S260" s="1581">
        <f>SUM($D$260*R260)</f>
        <v>238.21875</v>
      </c>
      <c r="T260" s="1575" t="s">
        <v>3598</v>
      </c>
      <c r="U260" s="1575" t="s">
        <v>3707</v>
      </c>
      <c r="V260" s="1619">
        <v>14</v>
      </c>
      <c r="W260" s="1558"/>
      <c r="X260" s="1567">
        <v>0</v>
      </c>
      <c r="Y260" s="1579">
        <f>SUM($D$260*X260)</f>
        <v>0</v>
      </c>
      <c r="Z260" s="1569" t="s">
        <v>798</v>
      </c>
      <c r="AA260" s="1575"/>
      <c r="AB260" s="1621"/>
      <c r="AC260" s="1558"/>
    </row>
    <row r="261" spans="2:29">
      <c r="B261" s="1602">
        <v>159</v>
      </c>
      <c r="C261" s="1602" t="s">
        <v>3708</v>
      </c>
      <c r="D261" s="1603">
        <v>4</v>
      </c>
      <c r="E261" s="1558"/>
      <c r="F261" s="1567">
        <v>55</v>
      </c>
      <c r="G261" s="1579">
        <f>SUM($D$261*F261)</f>
        <v>220</v>
      </c>
      <c r="H261" s="1575" t="s">
        <v>3597</v>
      </c>
      <c r="I261" s="1575"/>
      <c r="J261" s="1621" t="s">
        <v>3556</v>
      </c>
      <c r="K261" s="1558"/>
      <c r="L261" s="1567">
        <v>87.76</v>
      </c>
      <c r="M261" s="1579">
        <f>SUM($D$261*L261)</f>
        <v>351.04</v>
      </c>
      <c r="N261" s="1575" t="s">
        <v>3598</v>
      </c>
      <c r="O261" s="1575"/>
      <c r="P261" s="1621" t="s">
        <v>3255</v>
      </c>
      <c r="Q261" s="1558"/>
      <c r="R261" s="1583">
        <v>53.625</v>
      </c>
      <c r="S261" s="1581">
        <f>SUM($D$261*R261)</f>
        <v>214.5</v>
      </c>
      <c r="T261" s="1575" t="s">
        <v>3598</v>
      </c>
      <c r="U261" s="1575" t="s">
        <v>3709</v>
      </c>
      <c r="V261" s="1619">
        <v>14</v>
      </c>
      <c r="W261" s="1558"/>
      <c r="X261" s="1567">
        <v>0</v>
      </c>
      <c r="Y261" s="1579">
        <f>SUM($D$261*X261)</f>
        <v>0</v>
      </c>
      <c r="Z261" s="1569" t="s">
        <v>798</v>
      </c>
      <c r="AA261" s="1575"/>
      <c r="AB261" s="1621"/>
      <c r="AC261" s="1558"/>
    </row>
    <row r="262" spans="2:29">
      <c r="B262" s="1602">
        <v>160</v>
      </c>
      <c r="C262" s="1629" t="s">
        <v>3710</v>
      </c>
      <c r="D262" s="1603">
        <v>4</v>
      </c>
      <c r="E262" s="1558"/>
      <c r="F262" s="1567">
        <v>84</v>
      </c>
      <c r="G262" s="1579">
        <f>SUM($D$262*F262)</f>
        <v>336</v>
      </c>
      <c r="H262" s="1575" t="s">
        <v>3597</v>
      </c>
      <c r="I262" s="1575"/>
      <c r="J262" s="1621" t="s">
        <v>3556</v>
      </c>
      <c r="K262" s="1558"/>
      <c r="L262" s="1567">
        <v>113.5</v>
      </c>
      <c r="M262" s="1579">
        <f>SUM($D$262*L262)</f>
        <v>454</v>
      </c>
      <c r="N262" s="1575" t="s">
        <v>3598</v>
      </c>
      <c r="O262" s="1575"/>
      <c r="P262" s="1621" t="s">
        <v>3255</v>
      </c>
      <c r="Q262" s="1558"/>
      <c r="R262" s="1583">
        <v>82.5</v>
      </c>
      <c r="S262" s="1581">
        <f>SUM($D$262*R262)</f>
        <v>330</v>
      </c>
      <c r="T262" s="1575" t="s">
        <v>3598</v>
      </c>
      <c r="U262" s="1575" t="s">
        <v>3711</v>
      </c>
      <c r="V262" s="1619">
        <v>14</v>
      </c>
      <c r="W262" s="1558"/>
      <c r="X262" s="1567">
        <v>0</v>
      </c>
      <c r="Y262" s="1579">
        <f>SUM($D$262*X262)</f>
        <v>0</v>
      </c>
      <c r="Z262" s="1569" t="s">
        <v>798</v>
      </c>
      <c r="AA262" s="1575"/>
      <c r="AB262" s="1621"/>
      <c r="AC262" s="1558"/>
    </row>
    <row r="263" spans="2:29">
      <c r="B263" s="1602">
        <v>161</v>
      </c>
      <c r="C263" s="1602" t="s">
        <v>3712</v>
      </c>
      <c r="D263" s="1603">
        <v>4</v>
      </c>
      <c r="E263" s="1558"/>
      <c r="F263" s="1567">
        <v>97</v>
      </c>
      <c r="G263" s="1579">
        <f>SUM($D$263*F263)</f>
        <v>388</v>
      </c>
      <c r="H263" s="1575" t="s">
        <v>3597</v>
      </c>
      <c r="I263" s="1575"/>
      <c r="J263" s="1621" t="s">
        <v>3556</v>
      </c>
      <c r="K263" s="1558"/>
      <c r="L263" s="1567">
        <v>171.57</v>
      </c>
      <c r="M263" s="1579">
        <f>SUM($D$263*L263)</f>
        <v>686.28</v>
      </c>
      <c r="N263" s="1575" t="s">
        <v>3598</v>
      </c>
      <c r="O263" s="1575"/>
      <c r="P263" s="1621" t="s">
        <v>3255</v>
      </c>
      <c r="Q263" s="1558"/>
      <c r="R263" s="1583">
        <v>95.90625</v>
      </c>
      <c r="S263" s="1581">
        <f>SUM($D$263*R263)</f>
        <v>383.625</v>
      </c>
      <c r="T263" s="1575" t="s">
        <v>3598</v>
      </c>
      <c r="U263" s="1575" t="s">
        <v>3713</v>
      </c>
      <c r="V263" s="1619">
        <v>14</v>
      </c>
      <c r="W263" s="1558"/>
      <c r="X263" s="1567">
        <v>0</v>
      </c>
      <c r="Y263" s="1579">
        <f>SUM($D$263*X263)</f>
        <v>0</v>
      </c>
      <c r="Z263" s="1569" t="s">
        <v>798</v>
      </c>
      <c r="AA263" s="1575"/>
      <c r="AB263" s="1621"/>
      <c r="AC263" s="1558"/>
    </row>
    <row r="264" spans="2:29" ht="13.5" thickBot="1">
      <c r="B264" s="1602">
        <v>162</v>
      </c>
      <c r="C264" s="1602" t="s">
        <v>3714</v>
      </c>
      <c r="D264" s="1603">
        <v>2</v>
      </c>
      <c r="E264" s="1558"/>
      <c r="F264" s="1567">
        <v>0</v>
      </c>
      <c r="G264" s="1579">
        <f>SUM($D$264*F264)</f>
        <v>0</v>
      </c>
      <c r="H264" s="1575" t="s">
        <v>798</v>
      </c>
      <c r="I264" s="1575"/>
      <c r="J264" s="1621" t="s">
        <v>798</v>
      </c>
      <c r="K264" s="1558"/>
      <c r="L264" s="1583">
        <v>702.13</v>
      </c>
      <c r="M264" s="1581">
        <f>SUM($D$264*L264)</f>
        <v>1404.26</v>
      </c>
      <c r="N264" s="1575" t="s">
        <v>3598</v>
      </c>
      <c r="O264" s="1575"/>
      <c r="P264" s="1621" t="s">
        <v>3255</v>
      </c>
      <c r="Q264" s="1558"/>
      <c r="R264" s="1567">
        <v>720.41666666666674</v>
      </c>
      <c r="S264" s="1579">
        <f>SUM($D$264*R264)</f>
        <v>1440.8333333333335</v>
      </c>
      <c r="T264" s="1575" t="s">
        <v>3598</v>
      </c>
      <c r="U264" s="1575" t="s">
        <v>277</v>
      </c>
      <c r="V264" s="1619">
        <v>14</v>
      </c>
      <c r="W264" s="1558"/>
      <c r="X264" s="1567">
        <v>0</v>
      </c>
      <c r="Y264" s="1579">
        <f>SUM($D$264*X264)</f>
        <v>0</v>
      </c>
      <c r="Z264" s="1569" t="s">
        <v>798</v>
      </c>
      <c r="AA264" s="1575"/>
      <c r="AB264" s="1621"/>
      <c r="AC264" s="1558"/>
    </row>
    <row r="265" spans="2:29" ht="13.5" thickBot="1">
      <c r="B265" s="47"/>
      <c r="C265" s="1611"/>
      <c r="D265" s="1612"/>
      <c r="E265" s="1566"/>
      <c r="F265" s="1587" t="s">
        <v>304</v>
      </c>
      <c r="G265" s="1588">
        <f>SUM(G247:G264)</f>
        <v>7400.8600000000006</v>
      </c>
      <c r="H265" s="1589"/>
      <c r="I265" s="1589"/>
      <c r="J265" s="1590"/>
      <c r="K265" s="1571"/>
      <c r="L265" s="1587" t="s">
        <v>304</v>
      </c>
      <c r="M265" s="1588">
        <f>SUM(M247:M264)</f>
        <v>11861.930000000002</v>
      </c>
      <c r="N265" s="1589"/>
      <c r="O265" s="1589"/>
      <c r="P265" s="1590"/>
      <c r="Q265" s="1571"/>
      <c r="R265" s="1587" t="s">
        <v>304</v>
      </c>
      <c r="S265" s="1588">
        <f>SUM(S247:S264)</f>
        <v>7865.8341666666656</v>
      </c>
      <c r="T265" s="1594"/>
      <c r="U265" s="1594"/>
      <c r="V265" s="1595"/>
      <c r="W265" s="1566"/>
      <c r="X265" s="1587" t="s">
        <v>304</v>
      </c>
      <c r="Y265" s="1588">
        <f>SUM(Y247:Y264)</f>
        <v>0</v>
      </c>
      <c r="Z265" s="1594"/>
      <c r="AA265" s="1594"/>
      <c r="AB265" s="1595"/>
      <c r="AC265" s="1566"/>
    </row>
    <row r="266" spans="2:29">
      <c r="B266" s="30"/>
      <c r="C266" s="1613"/>
      <c r="D266" s="36"/>
      <c r="E266" s="1614"/>
      <c r="F266" s="1615"/>
      <c r="G266" s="1616"/>
      <c r="H266" s="1617"/>
      <c r="I266" s="1617"/>
      <c r="J266" s="1618"/>
      <c r="K266" s="1614"/>
      <c r="L266" s="1615"/>
      <c r="M266" s="1616"/>
      <c r="N266" s="1617"/>
      <c r="O266" s="1617"/>
      <c r="P266" s="1618"/>
      <c r="Q266" s="1614"/>
      <c r="R266" s="1615"/>
      <c r="S266" s="1616"/>
      <c r="T266" s="1617"/>
      <c r="U266" s="1617"/>
      <c r="V266" s="1618"/>
      <c r="W266" s="1614"/>
      <c r="X266" s="1615"/>
      <c r="Y266" s="1616"/>
      <c r="Z266" s="1617"/>
      <c r="AA266" s="1617"/>
      <c r="AB266" s="1618"/>
      <c r="AC266" s="1614"/>
    </row>
    <row r="267" spans="2:29" s="51" customFormat="1" ht="36">
      <c r="B267" s="3539" t="s">
        <v>3715</v>
      </c>
      <c r="C267" s="3540"/>
      <c r="D267" s="1596" t="s">
        <v>3246</v>
      </c>
      <c r="E267" s="1558"/>
      <c r="F267" s="1598" t="s">
        <v>3247</v>
      </c>
      <c r="G267" s="1599" t="s">
        <v>1760</v>
      </c>
      <c r="H267" s="1600" t="s">
        <v>3248</v>
      </c>
      <c r="I267" s="1600" t="s">
        <v>3249</v>
      </c>
      <c r="J267" s="1596" t="s">
        <v>3250</v>
      </c>
      <c r="K267" s="1558"/>
      <c r="L267" s="1598" t="s">
        <v>3247</v>
      </c>
      <c r="M267" s="1599" t="s">
        <v>1760</v>
      </c>
      <c r="N267" s="1600" t="s">
        <v>3248</v>
      </c>
      <c r="O267" s="1600" t="s">
        <v>3249</v>
      </c>
      <c r="P267" s="1596" t="s">
        <v>3250</v>
      </c>
      <c r="Q267" s="1558"/>
      <c r="R267" s="1598" t="s">
        <v>3247</v>
      </c>
      <c r="S267" s="1599" t="s">
        <v>1760</v>
      </c>
      <c r="T267" s="1600" t="s">
        <v>3248</v>
      </c>
      <c r="U267" s="1600" t="s">
        <v>3249</v>
      </c>
      <c r="V267" s="1596" t="s">
        <v>3250</v>
      </c>
      <c r="W267" s="1558"/>
      <c r="X267" s="1598" t="s">
        <v>3247</v>
      </c>
      <c r="Y267" s="1599" t="s">
        <v>1760</v>
      </c>
      <c r="Z267" s="1600" t="s">
        <v>3248</v>
      </c>
      <c r="AA267" s="1600" t="s">
        <v>3249</v>
      </c>
      <c r="AB267" s="1596" t="s">
        <v>3250</v>
      </c>
      <c r="AC267" s="1558"/>
    </row>
    <row r="268" spans="2:29">
      <c r="B268" s="1602">
        <v>163</v>
      </c>
      <c r="C268" s="1602" t="s">
        <v>3716</v>
      </c>
      <c r="D268" s="1603">
        <v>6</v>
      </c>
      <c r="E268" s="1558"/>
      <c r="F268" s="1567">
        <v>0</v>
      </c>
      <c r="G268" s="1579">
        <f>SUM($D$268*F268)</f>
        <v>0</v>
      </c>
      <c r="H268" s="1575" t="s">
        <v>798</v>
      </c>
      <c r="I268" s="1575"/>
      <c r="J268" s="1621"/>
      <c r="K268" s="1558"/>
      <c r="L268" s="1567">
        <v>0</v>
      </c>
      <c r="M268" s="1568">
        <f>SUM($D$268*L268)</f>
        <v>0</v>
      </c>
      <c r="N268" s="1575" t="s">
        <v>798</v>
      </c>
      <c r="O268" s="1575"/>
      <c r="P268" s="1621" t="s">
        <v>798</v>
      </c>
      <c r="Q268" s="1558"/>
      <c r="R268" s="1583">
        <v>99.597708333333344</v>
      </c>
      <c r="S268" s="1573">
        <f>SUM($D$268*R268)</f>
        <v>597.58625000000006</v>
      </c>
      <c r="T268" s="1575" t="s">
        <v>3598</v>
      </c>
      <c r="U268" s="1575" t="s">
        <v>277</v>
      </c>
      <c r="V268" s="1619">
        <v>14</v>
      </c>
      <c r="W268" s="1558"/>
      <c r="X268" s="1567">
        <v>0</v>
      </c>
      <c r="Y268" s="1568">
        <f>SUM($D$268*X268)</f>
        <v>0</v>
      </c>
      <c r="Z268" s="1569" t="s">
        <v>798</v>
      </c>
      <c r="AA268" s="1575"/>
      <c r="AB268" s="1621"/>
      <c r="AC268" s="1558"/>
    </row>
    <row r="269" spans="2:29">
      <c r="B269" s="1602">
        <v>164</v>
      </c>
      <c r="C269" s="1602" t="s">
        <v>3717</v>
      </c>
      <c r="D269" s="1603">
        <v>4</v>
      </c>
      <c r="E269" s="1558"/>
      <c r="F269" s="1583">
        <v>102.17</v>
      </c>
      <c r="G269" s="1581">
        <f>SUM($D$269*F269)</f>
        <v>408.68</v>
      </c>
      <c r="H269" s="1575" t="s">
        <v>3597</v>
      </c>
      <c r="I269" s="1575"/>
      <c r="J269" s="1621" t="s">
        <v>3556</v>
      </c>
      <c r="K269" s="1558"/>
      <c r="L269" s="1567">
        <v>126.01</v>
      </c>
      <c r="M269" s="1579">
        <f>SUM($D$269*L269)</f>
        <v>504.04</v>
      </c>
      <c r="N269" s="1575" t="s">
        <v>3598</v>
      </c>
      <c r="O269" s="1575"/>
      <c r="P269" s="1621" t="s">
        <v>3255</v>
      </c>
      <c r="Q269" s="1558"/>
      <c r="R269" s="1567">
        <v>112.00520833333334</v>
      </c>
      <c r="S269" s="1579">
        <f>SUM($D$269*R269)</f>
        <v>448.02083333333337</v>
      </c>
      <c r="T269" s="1575" t="s">
        <v>3598</v>
      </c>
      <c r="U269" s="1575" t="s">
        <v>3718</v>
      </c>
      <c r="V269" s="1619">
        <v>14</v>
      </c>
      <c r="W269" s="1558"/>
      <c r="X269" s="1567">
        <v>0</v>
      </c>
      <c r="Y269" s="1579">
        <f>SUM($D$269*X269)</f>
        <v>0</v>
      </c>
      <c r="Z269" s="1569" t="s">
        <v>798</v>
      </c>
      <c r="AA269" s="1575"/>
      <c r="AB269" s="1621"/>
      <c r="AC269" s="1558"/>
    </row>
    <row r="270" spans="2:29">
      <c r="B270" s="1602">
        <v>165</v>
      </c>
      <c r="C270" s="1602" t="s">
        <v>3719</v>
      </c>
      <c r="D270" s="1603">
        <v>4</v>
      </c>
      <c r="E270" s="1558"/>
      <c r="F270" s="1583">
        <v>126.16</v>
      </c>
      <c r="G270" s="1581">
        <f>SUM($D$270*F270)</f>
        <v>504.64</v>
      </c>
      <c r="H270" s="1575" t="s">
        <v>3597</v>
      </c>
      <c r="I270" s="1575"/>
      <c r="J270" s="1621" t="s">
        <v>3556</v>
      </c>
      <c r="K270" s="1558"/>
      <c r="L270" s="1567">
        <v>174.46</v>
      </c>
      <c r="M270" s="1579">
        <f>SUM($D$270*L270)</f>
        <v>697.84</v>
      </c>
      <c r="N270" s="1575" t="s">
        <v>3598</v>
      </c>
      <c r="O270" s="1575"/>
      <c r="P270" s="1621" t="s">
        <v>3255</v>
      </c>
      <c r="Q270" s="1558"/>
      <c r="R270" s="1567">
        <v>133.17708333333331</v>
      </c>
      <c r="S270" s="1579">
        <f>SUM($D$270*R270)</f>
        <v>532.70833333333326</v>
      </c>
      <c r="T270" s="1575" t="s">
        <v>3598</v>
      </c>
      <c r="U270" s="1575" t="s">
        <v>3720</v>
      </c>
      <c r="V270" s="1619">
        <v>14</v>
      </c>
      <c r="W270" s="1558"/>
      <c r="X270" s="1567">
        <v>0</v>
      </c>
      <c r="Y270" s="1579">
        <f>SUM($D$270*X270)</f>
        <v>0</v>
      </c>
      <c r="Z270" s="1569" t="s">
        <v>798</v>
      </c>
      <c r="AA270" s="1575"/>
      <c r="AB270" s="1621"/>
      <c r="AC270" s="1558"/>
    </row>
    <row r="271" spans="2:29">
      <c r="B271" s="1602">
        <v>166</v>
      </c>
      <c r="C271" s="1602" t="s">
        <v>3721</v>
      </c>
      <c r="D271" s="1603">
        <v>4</v>
      </c>
      <c r="E271" s="1558"/>
      <c r="F271" s="1583">
        <v>139.12</v>
      </c>
      <c r="G271" s="1581">
        <f>SUM($D$271*F271)</f>
        <v>556.48</v>
      </c>
      <c r="H271" s="1575" t="s">
        <v>3597</v>
      </c>
      <c r="I271" s="1575"/>
      <c r="J271" s="1621" t="s">
        <v>3556</v>
      </c>
      <c r="K271" s="1558"/>
      <c r="L271" s="1567">
        <v>187.41</v>
      </c>
      <c r="M271" s="1579">
        <f>SUM($D$271*L271)</f>
        <v>749.64</v>
      </c>
      <c r="N271" s="1575" t="s">
        <v>3598</v>
      </c>
      <c r="O271" s="1575"/>
      <c r="P271" s="1621" t="s">
        <v>3255</v>
      </c>
      <c r="Q271" s="1558"/>
      <c r="R271" s="1567">
        <v>144.71875</v>
      </c>
      <c r="S271" s="1579">
        <f>SUM($D$271*R271)</f>
        <v>578.875</v>
      </c>
      <c r="T271" s="1575" t="s">
        <v>3598</v>
      </c>
      <c r="U271" s="1575" t="s">
        <v>3722</v>
      </c>
      <c r="V271" s="1619">
        <v>14</v>
      </c>
      <c r="W271" s="1558"/>
      <c r="X271" s="1567">
        <v>0</v>
      </c>
      <c r="Y271" s="1579">
        <f>SUM($D$271*X271)</f>
        <v>0</v>
      </c>
      <c r="Z271" s="1569" t="s">
        <v>798</v>
      </c>
      <c r="AA271" s="1575"/>
      <c r="AB271" s="1621"/>
      <c r="AC271" s="1558"/>
    </row>
    <row r="272" spans="2:29">
      <c r="B272" s="1602">
        <v>167</v>
      </c>
      <c r="C272" s="1602" t="s">
        <v>3723</v>
      </c>
      <c r="D272" s="1603">
        <v>4</v>
      </c>
      <c r="E272" s="1558"/>
      <c r="F272" s="1583">
        <v>220.87</v>
      </c>
      <c r="G272" s="1581">
        <f>SUM($D$272*F272)</f>
        <v>883.48</v>
      </c>
      <c r="H272" s="1575" t="s">
        <v>3597</v>
      </c>
      <c r="I272" s="1575"/>
      <c r="J272" s="1621" t="s">
        <v>3556</v>
      </c>
      <c r="K272" s="1558"/>
      <c r="L272" s="1567">
        <v>317.66000000000003</v>
      </c>
      <c r="M272" s="1579">
        <f>SUM($D$272*L272)</f>
        <v>1270.6400000000001</v>
      </c>
      <c r="N272" s="1575" t="s">
        <v>3598</v>
      </c>
      <c r="O272" s="1575"/>
      <c r="P272" s="1621" t="s">
        <v>3255</v>
      </c>
      <c r="Q272" s="1558"/>
      <c r="R272" s="1567">
        <v>227.55729166666666</v>
      </c>
      <c r="S272" s="1579">
        <f>SUM($D$272*R272)</f>
        <v>910.22916666666663</v>
      </c>
      <c r="T272" s="1575" t="s">
        <v>3598</v>
      </c>
      <c r="U272" s="1575" t="s">
        <v>3724</v>
      </c>
      <c r="V272" s="1619">
        <v>14</v>
      </c>
      <c r="W272" s="1558"/>
      <c r="X272" s="1567">
        <v>0</v>
      </c>
      <c r="Y272" s="1579">
        <f>SUM($D$272*X272)</f>
        <v>0</v>
      </c>
      <c r="Z272" s="1569" t="s">
        <v>798</v>
      </c>
      <c r="AA272" s="1575"/>
      <c r="AB272" s="1621"/>
      <c r="AC272" s="1558"/>
    </row>
    <row r="273" spans="2:29">
      <c r="B273" s="1602">
        <v>168</v>
      </c>
      <c r="C273" s="1602" t="s">
        <v>3725</v>
      </c>
      <c r="D273" s="1603">
        <v>4</v>
      </c>
      <c r="E273" s="1558"/>
      <c r="F273" s="1583">
        <v>217</v>
      </c>
      <c r="G273" s="1581">
        <f>SUM($D$273*F273)</f>
        <v>868</v>
      </c>
      <c r="H273" s="1575" t="s">
        <v>3597</v>
      </c>
      <c r="I273" s="1575"/>
      <c r="J273" s="1621" t="s">
        <v>3556</v>
      </c>
      <c r="K273" s="1558"/>
      <c r="L273" s="1567">
        <v>313.94</v>
      </c>
      <c r="M273" s="1579">
        <f>SUM($D$273*L273)</f>
        <v>1255.76</v>
      </c>
      <c r="N273" s="1575" t="s">
        <v>3598</v>
      </c>
      <c r="O273" s="1575"/>
      <c r="P273" s="1621" t="s">
        <v>3255</v>
      </c>
      <c r="Q273" s="1558"/>
      <c r="R273" s="1567">
        <v>224.14583333333334</v>
      </c>
      <c r="S273" s="1579">
        <f>SUM($D$273*R273)</f>
        <v>896.58333333333337</v>
      </c>
      <c r="T273" s="1575" t="s">
        <v>3598</v>
      </c>
      <c r="U273" s="1575" t="s">
        <v>3726</v>
      </c>
      <c r="V273" s="1619">
        <v>14</v>
      </c>
      <c r="W273" s="1558"/>
      <c r="X273" s="1567">
        <v>0</v>
      </c>
      <c r="Y273" s="1579">
        <f>SUM($D$273*X273)</f>
        <v>0</v>
      </c>
      <c r="Z273" s="1569" t="s">
        <v>798</v>
      </c>
      <c r="AA273" s="1575"/>
      <c r="AB273" s="1621"/>
      <c r="AC273" s="1558"/>
    </row>
    <row r="274" spans="2:29">
      <c r="B274" s="1602">
        <v>169</v>
      </c>
      <c r="C274" s="1602" t="s">
        <v>3727</v>
      </c>
      <c r="D274" s="1603">
        <v>4</v>
      </c>
      <c r="E274" s="1558"/>
      <c r="F274" s="1567">
        <v>237</v>
      </c>
      <c r="G274" s="1579">
        <f>SUM($D$274*F274)</f>
        <v>948</v>
      </c>
      <c r="H274" s="1575" t="s">
        <v>3597</v>
      </c>
      <c r="I274" s="1575"/>
      <c r="J274" s="1621" t="s">
        <v>3556</v>
      </c>
      <c r="K274" s="1558"/>
      <c r="L274" s="1567">
        <v>332.24</v>
      </c>
      <c r="M274" s="1579">
        <f>SUM($D$274*L274)</f>
        <v>1328.96</v>
      </c>
      <c r="N274" s="1575" t="s">
        <v>3598</v>
      </c>
      <c r="O274" s="1575"/>
      <c r="P274" s="1621" t="s">
        <v>3255</v>
      </c>
      <c r="Q274" s="1558"/>
      <c r="R274" s="1583">
        <v>233.45833333333331</v>
      </c>
      <c r="S274" s="1581">
        <f>SUM($D$274*R274)</f>
        <v>933.83333333333326</v>
      </c>
      <c r="T274" s="1575" t="s">
        <v>3598</v>
      </c>
      <c r="U274" s="1575" t="s">
        <v>3728</v>
      </c>
      <c r="V274" s="1619">
        <v>14</v>
      </c>
      <c r="W274" s="1558"/>
      <c r="X274" s="1567">
        <v>0</v>
      </c>
      <c r="Y274" s="1579">
        <f>SUM($D$274*X274)</f>
        <v>0</v>
      </c>
      <c r="Z274" s="1569" t="s">
        <v>798</v>
      </c>
      <c r="AA274" s="1575"/>
      <c r="AB274" s="1621"/>
      <c r="AC274" s="1558"/>
    </row>
    <row r="275" spans="2:29">
      <c r="B275" s="1602">
        <v>170</v>
      </c>
      <c r="C275" s="1602" t="s">
        <v>3729</v>
      </c>
      <c r="D275" s="1603">
        <v>2</v>
      </c>
      <c r="E275" s="1558"/>
      <c r="F275" s="1583">
        <v>272.68</v>
      </c>
      <c r="G275" s="1581">
        <f>SUM($D$275*F275)</f>
        <v>545.36</v>
      </c>
      <c r="H275" s="1575" t="s">
        <v>3597</v>
      </c>
      <c r="I275" s="1575"/>
      <c r="J275" s="1621" t="s">
        <v>3556</v>
      </c>
      <c r="K275" s="1558"/>
      <c r="L275" s="1567">
        <v>353.46</v>
      </c>
      <c r="M275" s="1579">
        <f>SUM($D$275*L275)</f>
        <v>706.92</v>
      </c>
      <c r="N275" s="1575" t="s">
        <v>3598</v>
      </c>
      <c r="O275" s="1575"/>
      <c r="P275" s="1621" t="s">
        <v>3255</v>
      </c>
      <c r="Q275" s="1558"/>
      <c r="R275" s="1567">
        <v>277.671875</v>
      </c>
      <c r="S275" s="1579">
        <f>SUM($D$275*R275)</f>
        <v>555.34375</v>
      </c>
      <c r="T275" s="1575" t="s">
        <v>3598</v>
      </c>
      <c r="U275" s="1575" t="s">
        <v>3730</v>
      </c>
      <c r="V275" s="1619">
        <v>14</v>
      </c>
      <c r="W275" s="1558"/>
      <c r="X275" s="1567">
        <v>0</v>
      </c>
      <c r="Y275" s="1579">
        <f>SUM($D$275*X275)</f>
        <v>0</v>
      </c>
      <c r="Z275" s="1569" t="s">
        <v>798</v>
      </c>
      <c r="AA275" s="1575"/>
      <c r="AB275" s="1621"/>
      <c r="AC275" s="1558"/>
    </row>
    <row r="276" spans="2:29">
      <c r="B276" s="1602">
        <v>171</v>
      </c>
      <c r="C276" s="1602" t="s">
        <v>3731</v>
      </c>
      <c r="D276" s="1603">
        <v>2</v>
      </c>
      <c r="E276" s="1558"/>
      <c r="F276" s="1583">
        <v>453.63</v>
      </c>
      <c r="G276" s="1581">
        <f>SUM($D$276*F276)</f>
        <v>907.26</v>
      </c>
      <c r="H276" s="1575" t="s">
        <v>3597</v>
      </c>
      <c r="I276" s="1575"/>
      <c r="J276" s="1621" t="s">
        <v>3556</v>
      </c>
      <c r="K276" s="1558"/>
      <c r="L276" s="1567">
        <v>705.16</v>
      </c>
      <c r="M276" s="1579">
        <f>SUM($D$276*L276)</f>
        <v>1410.32</v>
      </c>
      <c r="N276" s="1575" t="s">
        <v>3598</v>
      </c>
      <c r="O276" s="1575"/>
      <c r="P276" s="1621" t="s">
        <v>3255</v>
      </c>
      <c r="Q276" s="1558"/>
      <c r="R276" s="1567">
        <v>463.66666666666669</v>
      </c>
      <c r="S276" s="1579">
        <f>SUM($D$276*R276)</f>
        <v>927.33333333333337</v>
      </c>
      <c r="T276" s="1575" t="s">
        <v>3598</v>
      </c>
      <c r="U276" s="1575" t="s">
        <v>3732</v>
      </c>
      <c r="V276" s="1619">
        <v>14</v>
      </c>
      <c r="W276" s="1558"/>
      <c r="X276" s="1567">
        <v>0</v>
      </c>
      <c r="Y276" s="1579">
        <f>SUM($D$276*X276)</f>
        <v>0</v>
      </c>
      <c r="Z276" s="1569" t="s">
        <v>798</v>
      </c>
      <c r="AA276" s="1575"/>
      <c r="AB276" s="1621"/>
      <c r="AC276" s="1558"/>
    </row>
    <row r="277" spans="2:29" ht="13.5" thickBot="1">
      <c r="B277" s="1602">
        <v>172</v>
      </c>
      <c r="C277" s="1602" t="s">
        <v>3733</v>
      </c>
      <c r="D277" s="1603">
        <v>1</v>
      </c>
      <c r="E277" s="1558"/>
      <c r="F277" s="1583">
        <v>476</v>
      </c>
      <c r="G277" s="1581">
        <f>SUM($D$277*F277)</f>
        <v>476</v>
      </c>
      <c r="H277" s="1575" t="s">
        <v>3597</v>
      </c>
      <c r="I277" s="1575"/>
      <c r="J277" s="1621" t="s">
        <v>3556</v>
      </c>
      <c r="K277" s="1558"/>
      <c r="L277" s="1567">
        <v>700.13</v>
      </c>
      <c r="M277" s="1579">
        <f>SUM($D$277*L277)</f>
        <v>700.13</v>
      </c>
      <c r="N277" s="1575" t="s">
        <v>3598</v>
      </c>
      <c r="O277" s="1575"/>
      <c r="P277" s="1621" t="s">
        <v>3255</v>
      </c>
      <c r="Q277" s="1558"/>
      <c r="R277" s="1567">
        <v>481.765625</v>
      </c>
      <c r="S277" s="1579">
        <f>SUM($D$277*R277)</f>
        <v>481.765625</v>
      </c>
      <c r="T277" s="1575" t="s">
        <v>3598</v>
      </c>
      <c r="U277" s="1575" t="s">
        <v>3734</v>
      </c>
      <c r="V277" s="1619">
        <v>14</v>
      </c>
      <c r="W277" s="1558"/>
      <c r="X277" s="1567">
        <v>0</v>
      </c>
      <c r="Y277" s="1579">
        <f>SUM($D$277*X277)</f>
        <v>0</v>
      </c>
      <c r="Z277" s="1569" t="s">
        <v>798</v>
      </c>
      <c r="AA277" s="1575"/>
      <c r="AB277" s="1621"/>
      <c r="AC277" s="1558"/>
    </row>
    <row r="278" spans="2:29" ht="13.5" thickBot="1">
      <c r="B278" s="47"/>
      <c r="C278" s="1611"/>
      <c r="D278" s="1612"/>
      <c r="E278" s="1566"/>
      <c r="F278" s="1587" t="s">
        <v>304</v>
      </c>
      <c r="G278" s="1591">
        <f>SUM(G268:G277)</f>
        <v>6097.9</v>
      </c>
      <c r="H278" s="1589"/>
      <c r="I278" s="1589"/>
      <c r="J278" s="1590"/>
      <c r="K278" s="1571"/>
      <c r="L278" s="1587" t="s">
        <v>304</v>
      </c>
      <c r="M278" s="1588">
        <f>SUM(M268:M277)</f>
        <v>8624.25</v>
      </c>
      <c r="N278" s="1589"/>
      <c r="O278" s="1589"/>
      <c r="P278" s="1590"/>
      <c r="Q278" s="1571"/>
      <c r="R278" s="1587" t="s">
        <v>304</v>
      </c>
      <c r="S278" s="1588">
        <f>SUM(S268:S277)</f>
        <v>6862.2789583333324</v>
      </c>
      <c r="T278" s="1594"/>
      <c r="U278" s="1594"/>
      <c r="V278" s="1595"/>
      <c r="W278" s="1566"/>
      <c r="X278" s="1587" t="s">
        <v>304</v>
      </c>
      <c r="Y278" s="1588">
        <f>SUM(Y268:Y277)</f>
        <v>0</v>
      </c>
      <c r="Z278" s="1594"/>
      <c r="AA278" s="1594"/>
      <c r="AB278" s="1595"/>
      <c r="AC278" s="1566"/>
    </row>
    <row r="279" spans="2:29">
      <c r="B279" s="30"/>
      <c r="C279" s="1613"/>
      <c r="D279" s="36"/>
      <c r="E279" s="1614"/>
      <c r="F279" s="1615"/>
      <c r="G279" s="1616"/>
      <c r="H279" s="1617"/>
      <c r="I279" s="1617"/>
      <c r="J279" s="1618"/>
      <c r="K279" s="1614"/>
      <c r="L279" s="1615"/>
      <c r="M279" s="1616"/>
      <c r="N279" s="1617"/>
      <c r="O279" s="1617"/>
      <c r="P279" s="1618"/>
      <c r="Q279" s="1614"/>
      <c r="R279" s="1615"/>
      <c r="S279" s="1616"/>
      <c r="T279" s="1617"/>
      <c r="U279" s="1617"/>
      <c r="V279" s="1618"/>
      <c r="W279" s="1614"/>
      <c r="X279" s="1615"/>
      <c r="Y279" s="1616"/>
      <c r="Z279" s="1617"/>
      <c r="AA279" s="1617"/>
      <c r="AB279" s="1618"/>
      <c r="AC279" s="1614"/>
    </row>
    <row r="280" spans="2:29" s="51" customFormat="1" ht="36">
      <c r="B280" s="3539" t="s">
        <v>3735</v>
      </c>
      <c r="C280" s="3540"/>
      <c r="D280" s="1596" t="s">
        <v>3246</v>
      </c>
      <c r="E280" s="1558"/>
      <c r="F280" s="1598" t="s">
        <v>3247</v>
      </c>
      <c r="G280" s="1599" t="s">
        <v>1760</v>
      </c>
      <c r="H280" s="1600" t="s">
        <v>3248</v>
      </c>
      <c r="I280" s="1600" t="s">
        <v>3249</v>
      </c>
      <c r="J280" s="1596" t="s">
        <v>3250</v>
      </c>
      <c r="K280" s="1558"/>
      <c r="L280" s="1598" t="s">
        <v>3247</v>
      </c>
      <c r="M280" s="1599" t="s">
        <v>1760</v>
      </c>
      <c r="N280" s="1600" t="s">
        <v>3248</v>
      </c>
      <c r="O280" s="1600" t="s">
        <v>3249</v>
      </c>
      <c r="P280" s="1596" t="s">
        <v>3250</v>
      </c>
      <c r="Q280" s="1558"/>
      <c r="R280" s="1598" t="s">
        <v>3247</v>
      </c>
      <c r="S280" s="1599" t="s">
        <v>1760</v>
      </c>
      <c r="T280" s="1600" t="s">
        <v>3248</v>
      </c>
      <c r="U280" s="1600" t="s">
        <v>3249</v>
      </c>
      <c r="V280" s="1596" t="s">
        <v>3250</v>
      </c>
      <c r="W280" s="1558"/>
      <c r="X280" s="1598" t="s">
        <v>3247</v>
      </c>
      <c r="Y280" s="1599" t="s">
        <v>1760</v>
      </c>
      <c r="Z280" s="1600" t="s">
        <v>3248</v>
      </c>
      <c r="AA280" s="1600" t="s">
        <v>3249</v>
      </c>
      <c r="AB280" s="1596" t="s">
        <v>3250</v>
      </c>
      <c r="AC280" s="1558"/>
    </row>
    <row r="281" spans="2:29">
      <c r="B281" s="1602">
        <v>173</v>
      </c>
      <c r="C281" s="1602" t="s">
        <v>3736</v>
      </c>
      <c r="D281" s="1603">
        <v>10</v>
      </c>
      <c r="E281" s="1558"/>
      <c r="F281" s="1567">
        <v>154</v>
      </c>
      <c r="G281" s="1579">
        <f>SUM($D$281*F281)</f>
        <v>1540</v>
      </c>
      <c r="H281" s="1575" t="s">
        <v>3597</v>
      </c>
      <c r="I281" s="1575"/>
      <c r="J281" s="1621" t="s">
        <v>3556</v>
      </c>
      <c r="K281" s="1558"/>
      <c r="L281" s="1567">
        <v>0</v>
      </c>
      <c r="M281" s="1579">
        <f>SUM($D$281*L281)</f>
        <v>0</v>
      </c>
      <c r="N281" s="1575" t="s">
        <v>798</v>
      </c>
      <c r="O281" s="1575"/>
      <c r="P281" s="1621" t="s">
        <v>798</v>
      </c>
      <c r="Q281" s="1558"/>
      <c r="R281" s="1583">
        <v>81.379374999999996</v>
      </c>
      <c r="S281" s="1581">
        <f>SUM($D$281*R281)</f>
        <v>813.79374999999993</v>
      </c>
      <c r="T281" s="1575" t="s">
        <v>3598</v>
      </c>
      <c r="U281" s="1575" t="s">
        <v>3737</v>
      </c>
      <c r="V281" s="1619">
        <v>14</v>
      </c>
      <c r="W281" s="1558"/>
      <c r="X281" s="1567">
        <v>0</v>
      </c>
      <c r="Y281" s="1568">
        <f>SUM($D$281*X281)</f>
        <v>0</v>
      </c>
      <c r="Z281" s="1569" t="s">
        <v>798</v>
      </c>
      <c r="AA281" s="1575"/>
      <c r="AB281" s="1621"/>
      <c r="AC281" s="1558"/>
    </row>
    <row r="282" spans="2:29">
      <c r="B282" s="1602">
        <v>174</v>
      </c>
      <c r="C282" s="1602" t="s">
        <v>3738</v>
      </c>
      <c r="D282" s="1603">
        <v>10</v>
      </c>
      <c r="E282" s="1558"/>
      <c r="F282" s="1567">
        <v>153</v>
      </c>
      <c r="G282" s="1579">
        <f>SUM($D$282*F282)</f>
        <v>1530</v>
      </c>
      <c r="H282" s="1575" t="s">
        <v>3597</v>
      </c>
      <c r="I282" s="1575"/>
      <c r="J282" s="1621" t="s">
        <v>3556</v>
      </c>
      <c r="K282" s="1558"/>
      <c r="L282" s="1567">
        <v>165.42</v>
      </c>
      <c r="M282" s="1579">
        <f>SUM($D$282*L282)</f>
        <v>1654.1999999999998</v>
      </c>
      <c r="N282" s="1575" t="s">
        <v>3598</v>
      </c>
      <c r="O282" s="1575"/>
      <c r="P282" s="1621" t="s">
        <v>3255</v>
      </c>
      <c r="Q282" s="1558"/>
      <c r="R282" s="1583">
        <v>135.00437500000001</v>
      </c>
      <c r="S282" s="1581">
        <f>SUM($D$282*R282)</f>
        <v>1350.04375</v>
      </c>
      <c r="T282" s="1575" t="s">
        <v>3598</v>
      </c>
      <c r="U282" s="1575" t="s">
        <v>3739</v>
      </c>
      <c r="V282" s="1619">
        <v>14</v>
      </c>
      <c r="W282" s="1558"/>
      <c r="X282" s="1567">
        <v>0</v>
      </c>
      <c r="Y282" s="1579">
        <f>SUM($D$282*X282)</f>
        <v>0</v>
      </c>
      <c r="Z282" s="1569" t="s">
        <v>798</v>
      </c>
      <c r="AA282" s="1575"/>
      <c r="AB282" s="1621"/>
      <c r="AC282" s="1558"/>
    </row>
    <row r="283" spans="2:29">
      <c r="B283" s="1602">
        <v>175</v>
      </c>
      <c r="C283" s="1602" t="s">
        <v>3740</v>
      </c>
      <c r="D283" s="1603">
        <v>10</v>
      </c>
      <c r="E283" s="1558"/>
      <c r="F283" s="1583">
        <v>194</v>
      </c>
      <c r="G283" s="1581">
        <f>SUM($D$283*F283)</f>
        <v>1940</v>
      </c>
      <c r="H283" s="1575" t="s">
        <v>3597</v>
      </c>
      <c r="I283" s="1575"/>
      <c r="J283" s="1621" t="s">
        <v>3556</v>
      </c>
      <c r="K283" s="1558"/>
      <c r="L283" s="1567">
        <v>241.61</v>
      </c>
      <c r="M283" s="1579">
        <f>SUM($D$283*L283)</f>
        <v>2416.1000000000004</v>
      </c>
      <c r="N283" s="1575" t="s">
        <v>3598</v>
      </c>
      <c r="O283" s="1575"/>
      <c r="P283" s="1621" t="s">
        <v>3255</v>
      </c>
      <c r="Q283" s="1558"/>
      <c r="R283" s="1567">
        <v>257.52229166666666</v>
      </c>
      <c r="S283" s="1579">
        <f>SUM($D$283*R283)</f>
        <v>2575.2229166666666</v>
      </c>
      <c r="T283" s="1575" t="s">
        <v>3598</v>
      </c>
      <c r="U283" s="1575" t="s">
        <v>277</v>
      </c>
      <c r="V283" s="1619">
        <v>14</v>
      </c>
      <c r="W283" s="1558"/>
      <c r="X283" s="1567">
        <v>0</v>
      </c>
      <c r="Y283" s="1579">
        <f>SUM($D$283*X283)</f>
        <v>0</v>
      </c>
      <c r="Z283" s="1569" t="s">
        <v>798</v>
      </c>
      <c r="AA283" s="1575"/>
      <c r="AB283" s="1621"/>
      <c r="AC283" s="1558"/>
    </row>
    <row r="284" spans="2:29">
      <c r="B284" s="1602">
        <v>176</v>
      </c>
      <c r="C284" s="1602" t="s">
        <v>3741</v>
      </c>
      <c r="D284" s="1603">
        <v>4</v>
      </c>
      <c r="E284" s="1558"/>
      <c r="F284" s="1567">
        <v>0</v>
      </c>
      <c r="G284" s="1579">
        <f>SUM($D$284*F284)</f>
        <v>0</v>
      </c>
      <c r="H284" s="1575" t="s">
        <v>798</v>
      </c>
      <c r="I284" s="1575"/>
      <c r="J284" s="1621" t="s">
        <v>798</v>
      </c>
      <c r="K284" s="1558"/>
      <c r="L284" s="1567">
        <v>0</v>
      </c>
      <c r="M284" s="1579">
        <f>SUM($D$284*L284)</f>
        <v>0</v>
      </c>
      <c r="N284" s="1575" t="s">
        <v>798</v>
      </c>
      <c r="O284" s="1575"/>
      <c r="P284" s="1621" t="s">
        <v>798</v>
      </c>
      <c r="Q284" s="1558"/>
      <c r="R284" s="1567">
        <v>0</v>
      </c>
      <c r="S284" s="1579">
        <f>SUM($D$284*R284)</f>
        <v>0</v>
      </c>
      <c r="T284" s="1575" t="s">
        <v>3598</v>
      </c>
      <c r="U284" s="1575" t="s">
        <v>277</v>
      </c>
      <c r="V284" s="1619">
        <v>14</v>
      </c>
      <c r="W284" s="1558"/>
      <c r="X284" s="1567">
        <v>0</v>
      </c>
      <c r="Y284" s="1579">
        <f>SUM($D$284*X284)</f>
        <v>0</v>
      </c>
      <c r="Z284" s="1569" t="s">
        <v>798</v>
      </c>
      <c r="AA284" s="1575"/>
      <c r="AB284" s="1621"/>
      <c r="AC284" s="1558"/>
    </row>
    <row r="285" spans="2:29" ht="13.5" thickBot="1">
      <c r="B285" s="1602">
        <v>177</v>
      </c>
      <c r="C285" s="1602" t="s">
        <v>3742</v>
      </c>
      <c r="D285" s="1603">
        <v>4</v>
      </c>
      <c r="E285" s="1558"/>
      <c r="F285" s="1567">
        <v>0</v>
      </c>
      <c r="G285" s="1579">
        <f>SUM($D$285*F285)</f>
        <v>0</v>
      </c>
      <c r="H285" s="1575" t="s">
        <v>798</v>
      </c>
      <c r="I285" s="1575"/>
      <c r="J285" s="1621" t="s">
        <v>798</v>
      </c>
      <c r="K285" s="1558"/>
      <c r="L285" s="1567">
        <v>0</v>
      </c>
      <c r="M285" s="1579">
        <f>SUM($D$285*L285)</f>
        <v>0</v>
      </c>
      <c r="N285" s="1575" t="s">
        <v>798</v>
      </c>
      <c r="O285" s="1575"/>
      <c r="P285" s="1621" t="s">
        <v>798</v>
      </c>
      <c r="Q285" s="1558"/>
      <c r="R285" s="1583">
        <v>723.4829166666666</v>
      </c>
      <c r="S285" s="1581">
        <f>SUM($D$285*R285)</f>
        <v>2893.9316666666664</v>
      </c>
      <c r="T285" s="1575" t="s">
        <v>3598</v>
      </c>
      <c r="U285" s="1575" t="s">
        <v>277</v>
      </c>
      <c r="V285" s="1619">
        <v>14</v>
      </c>
      <c r="W285" s="1558"/>
      <c r="X285" s="1567">
        <v>0</v>
      </c>
      <c r="Y285" s="1579">
        <f>SUM($D$285*X285)</f>
        <v>0</v>
      </c>
      <c r="Z285" s="1569" t="s">
        <v>798</v>
      </c>
      <c r="AA285" s="1575"/>
      <c r="AB285" s="1621"/>
      <c r="AC285" s="1558"/>
    </row>
    <row r="286" spans="2:29" ht="13.5" thickBot="1">
      <c r="B286" s="47"/>
      <c r="C286" s="1611"/>
      <c r="D286" s="1612"/>
      <c r="E286" s="1566"/>
      <c r="F286" s="1587" t="s">
        <v>304</v>
      </c>
      <c r="G286" s="1588">
        <f>SUM(G281:G285)</f>
        <v>5010</v>
      </c>
      <c r="H286" s="1589"/>
      <c r="I286" s="1589"/>
      <c r="J286" s="1590"/>
      <c r="K286" s="1571"/>
      <c r="L286" s="1587" t="s">
        <v>304</v>
      </c>
      <c r="M286" s="1588">
        <f>SUM(M281:M285)</f>
        <v>4070.3</v>
      </c>
      <c r="N286" s="1589"/>
      <c r="O286" s="1589"/>
      <c r="P286" s="1590"/>
      <c r="Q286" s="1571"/>
      <c r="R286" s="1587" t="s">
        <v>304</v>
      </c>
      <c r="S286" s="1588">
        <f>SUM(S281:S285)</f>
        <v>7632.9920833333335</v>
      </c>
      <c r="T286" s="1594"/>
      <c r="U286" s="1594"/>
      <c r="V286" s="1595"/>
      <c r="W286" s="1566"/>
      <c r="X286" s="1587" t="s">
        <v>304</v>
      </c>
      <c r="Y286" s="1588">
        <f>SUM(Y281:Y285)</f>
        <v>0</v>
      </c>
      <c r="Z286" s="1594"/>
      <c r="AA286" s="1594"/>
      <c r="AB286" s="1595"/>
      <c r="AC286" s="1566"/>
    </row>
    <row r="287" spans="2:29">
      <c r="B287" s="30"/>
      <c r="C287" s="1613"/>
      <c r="D287" s="36"/>
      <c r="E287" s="1614"/>
      <c r="F287" s="1615"/>
      <c r="G287" s="1616"/>
      <c r="H287" s="1617"/>
      <c r="I287" s="1617"/>
      <c r="J287" s="1618"/>
      <c r="K287" s="1614"/>
      <c r="L287" s="1615"/>
      <c r="M287" s="1616"/>
      <c r="N287" s="1617"/>
      <c r="O287" s="1617"/>
      <c r="P287" s="1618"/>
      <c r="Q287" s="1614"/>
      <c r="R287" s="1615"/>
      <c r="S287" s="1616"/>
      <c r="T287" s="1617"/>
      <c r="U287" s="1617"/>
      <c r="V287" s="1618"/>
      <c r="W287" s="1614"/>
      <c r="X287" s="1615"/>
      <c r="Y287" s="1616"/>
      <c r="Z287" s="1617"/>
      <c r="AA287" s="1617"/>
      <c r="AB287" s="1618"/>
      <c r="AC287" s="1614"/>
    </row>
    <row r="288" spans="2:29" s="51" customFormat="1" ht="36">
      <c r="B288" s="3539" t="s">
        <v>3743</v>
      </c>
      <c r="C288" s="3540"/>
      <c r="D288" s="1596" t="s">
        <v>3246</v>
      </c>
      <c r="E288" s="1558"/>
      <c r="F288" s="1598" t="s">
        <v>3247</v>
      </c>
      <c r="G288" s="1599" t="s">
        <v>1760</v>
      </c>
      <c r="H288" s="1600" t="s">
        <v>3248</v>
      </c>
      <c r="I288" s="1600" t="s">
        <v>3249</v>
      </c>
      <c r="J288" s="1596" t="s">
        <v>3250</v>
      </c>
      <c r="K288" s="1558"/>
      <c r="L288" s="1598" t="s">
        <v>3247</v>
      </c>
      <c r="M288" s="1599" t="s">
        <v>1760</v>
      </c>
      <c r="N288" s="1600" t="s">
        <v>3248</v>
      </c>
      <c r="O288" s="1600" t="s">
        <v>3249</v>
      </c>
      <c r="P288" s="1596" t="s">
        <v>3250</v>
      </c>
      <c r="Q288" s="1558"/>
      <c r="R288" s="1598" t="s">
        <v>3247</v>
      </c>
      <c r="S288" s="1599" t="s">
        <v>1760</v>
      </c>
      <c r="T288" s="1600" t="s">
        <v>3248</v>
      </c>
      <c r="U288" s="1600" t="s">
        <v>3249</v>
      </c>
      <c r="V288" s="1596" t="s">
        <v>3250</v>
      </c>
      <c r="W288" s="1558"/>
      <c r="X288" s="1598" t="s">
        <v>3247</v>
      </c>
      <c r="Y288" s="1599" t="s">
        <v>1760</v>
      </c>
      <c r="Z288" s="1600" t="s">
        <v>3248</v>
      </c>
      <c r="AA288" s="1600" t="s">
        <v>3249</v>
      </c>
      <c r="AB288" s="1596" t="s">
        <v>3250</v>
      </c>
      <c r="AC288" s="1558"/>
    </row>
    <row r="289" spans="2:29">
      <c r="B289" s="1602">
        <v>178</v>
      </c>
      <c r="C289" s="1602" t="s">
        <v>3744</v>
      </c>
      <c r="D289" s="1603">
        <v>6</v>
      </c>
      <c r="E289" s="1558"/>
      <c r="F289" s="1583">
        <v>186</v>
      </c>
      <c r="G289" s="1581">
        <f>SUM($D$289*F289)</f>
        <v>1116</v>
      </c>
      <c r="H289" s="1575" t="s">
        <v>3597</v>
      </c>
      <c r="I289" s="1575"/>
      <c r="J289" s="1621" t="s">
        <v>3556</v>
      </c>
      <c r="K289" s="1558"/>
      <c r="L289" s="1567">
        <v>255.69</v>
      </c>
      <c r="M289" s="1579">
        <f>SUM($D$289*L289)</f>
        <v>1534.1399999999999</v>
      </c>
      <c r="N289" s="1575" t="s">
        <v>3598</v>
      </c>
      <c r="O289" s="1575"/>
      <c r="P289" s="1621" t="s">
        <v>3255</v>
      </c>
      <c r="Q289" s="1558"/>
      <c r="R289" s="1567">
        <v>204.71312499999999</v>
      </c>
      <c r="S289" s="1579">
        <f>SUM($D$289*R289)</f>
        <v>1228.2787499999999</v>
      </c>
      <c r="T289" s="1575" t="s">
        <v>3598</v>
      </c>
      <c r="U289" s="1575" t="s">
        <v>3745</v>
      </c>
      <c r="V289" s="1619">
        <v>14</v>
      </c>
      <c r="W289" s="1558"/>
      <c r="X289" s="1567">
        <v>0</v>
      </c>
      <c r="Y289" s="1568">
        <f>SUM($D$289*X289)</f>
        <v>0</v>
      </c>
      <c r="Z289" s="1569" t="s">
        <v>798</v>
      </c>
      <c r="AA289" s="1575"/>
      <c r="AB289" s="1621"/>
      <c r="AC289" s="1558"/>
    </row>
    <row r="290" spans="2:29" ht="13.5" thickBot="1">
      <c r="B290" s="1602">
        <v>179</v>
      </c>
      <c r="C290" s="337" t="s">
        <v>3746</v>
      </c>
      <c r="D290" s="1603">
        <v>6</v>
      </c>
      <c r="E290" s="1558"/>
      <c r="F290" s="1567">
        <v>0</v>
      </c>
      <c r="G290" s="1630">
        <f>SUM($D$290*F290)</f>
        <v>0</v>
      </c>
      <c r="H290" s="1631" t="s">
        <v>798</v>
      </c>
      <c r="I290" s="1631"/>
      <c r="J290" s="1632" t="s">
        <v>3255</v>
      </c>
      <c r="K290" s="1558"/>
      <c r="L290" s="1567">
        <v>328.31</v>
      </c>
      <c r="M290" s="1579">
        <f>SUM($D$290*L290)</f>
        <v>1969.8600000000001</v>
      </c>
      <c r="N290" s="1575" t="s">
        <v>3598</v>
      </c>
      <c r="O290" s="1575"/>
      <c r="P290" s="1621" t="s">
        <v>3255</v>
      </c>
      <c r="Q290" s="1558"/>
      <c r="R290" s="1583">
        <v>249.11937499999999</v>
      </c>
      <c r="S290" s="1581">
        <f>SUM($D$290*R290)</f>
        <v>1494.7162499999999</v>
      </c>
      <c r="T290" s="1575" t="s">
        <v>3598</v>
      </c>
      <c r="U290" s="1575" t="s">
        <v>3747</v>
      </c>
      <c r="V290" s="1619">
        <v>14</v>
      </c>
      <c r="W290" s="1558"/>
      <c r="X290" s="1567">
        <v>0</v>
      </c>
      <c r="Y290" s="1579">
        <f>SUM($D$290*X290)</f>
        <v>0</v>
      </c>
      <c r="Z290" s="1569" t="s">
        <v>798</v>
      </c>
      <c r="AA290" s="1575"/>
      <c r="AB290" s="1621"/>
      <c r="AC290" s="1558"/>
    </row>
    <row r="291" spans="2:29" ht="13.5" thickBot="1">
      <c r="B291" s="47"/>
      <c r="C291" s="1611"/>
      <c r="D291" s="1612"/>
      <c r="E291" s="1566"/>
      <c r="F291" s="1587" t="s">
        <v>304</v>
      </c>
      <c r="G291" s="1588">
        <f>SUM(G289:G290)</f>
        <v>1116</v>
      </c>
      <c r="H291" s="1589"/>
      <c r="I291" s="1589"/>
      <c r="J291" s="1590"/>
      <c r="K291" s="1571"/>
      <c r="L291" s="1587" t="s">
        <v>304</v>
      </c>
      <c r="M291" s="1588">
        <f>SUM(M289:M290)</f>
        <v>3504</v>
      </c>
      <c r="N291" s="1589"/>
      <c r="O291" s="1589"/>
      <c r="P291" s="1590"/>
      <c r="Q291" s="1571"/>
      <c r="R291" s="1587" t="s">
        <v>304</v>
      </c>
      <c r="S291" s="1588">
        <f>SUM(S289:S290)</f>
        <v>2722.9949999999999</v>
      </c>
      <c r="T291" s="1594"/>
      <c r="U291" s="1594"/>
      <c r="V291" s="1595"/>
      <c r="W291" s="1566"/>
      <c r="X291" s="1587" t="s">
        <v>304</v>
      </c>
      <c r="Y291" s="1623">
        <f>SUM(Y289:Y290)</f>
        <v>0</v>
      </c>
      <c r="Z291" s="1594"/>
      <c r="AA291" s="1594"/>
      <c r="AB291" s="1595"/>
      <c r="AC291" s="1566"/>
    </row>
    <row r="292" spans="2:29">
      <c r="B292" s="30"/>
      <c r="C292" s="1613"/>
      <c r="D292" s="36"/>
      <c r="E292" s="1614"/>
      <c r="F292" s="1615"/>
      <c r="G292" s="1616"/>
      <c r="H292" s="1617"/>
      <c r="I292" s="1617"/>
      <c r="J292" s="1618"/>
      <c r="K292" s="1614"/>
      <c r="L292" s="1615"/>
      <c r="M292" s="1616"/>
      <c r="N292" s="1617"/>
      <c r="O292" s="1617"/>
      <c r="P292" s="1618"/>
      <c r="Q292" s="1614"/>
      <c r="R292" s="1615"/>
      <c r="S292" s="1616"/>
      <c r="T292" s="1617"/>
      <c r="U292" s="1617"/>
      <c r="V292" s="1618"/>
      <c r="W292" s="1614"/>
      <c r="X292" s="1615"/>
      <c r="Y292" s="1616"/>
      <c r="Z292" s="1617"/>
      <c r="AA292" s="1617"/>
      <c r="AB292" s="1618"/>
      <c r="AC292" s="1614"/>
    </row>
    <row r="293" spans="2:29" s="51" customFormat="1" ht="36">
      <c r="B293" s="3539" t="s">
        <v>3748</v>
      </c>
      <c r="C293" s="3540"/>
      <c r="D293" s="1596" t="s">
        <v>3246</v>
      </c>
      <c r="E293" s="1558"/>
      <c r="F293" s="1598" t="s">
        <v>3247</v>
      </c>
      <c r="G293" s="1599" t="s">
        <v>1760</v>
      </c>
      <c r="H293" s="1600" t="s">
        <v>3248</v>
      </c>
      <c r="I293" s="1600" t="s">
        <v>3249</v>
      </c>
      <c r="J293" s="1596" t="s">
        <v>3250</v>
      </c>
      <c r="K293" s="1558"/>
      <c r="L293" s="1598" t="s">
        <v>3247</v>
      </c>
      <c r="M293" s="1599" t="s">
        <v>1760</v>
      </c>
      <c r="N293" s="1600" t="s">
        <v>3248</v>
      </c>
      <c r="O293" s="1600" t="s">
        <v>3249</v>
      </c>
      <c r="P293" s="1596" t="s">
        <v>3250</v>
      </c>
      <c r="Q293" s="1558"/>
      <c r="R293" s="1598" t="s">
        <v>3247</v>
      </c>
      <c r="S293" s="1599" t="s">
        <v>1760</v>
      </c>
      <c r="T293" s="1600" t="s">
        <v>3248</v>
      </c>
      <c r="U293" s="1600" t="s">
        <v>3249</v>
      </c>
      <c r="V293" s="1596" t="s">
        <v>3250</v>
      </c>
      <c r="W293" s="1558"/>
      <c r="X293" s="1598" t="s">
        <v>3247</v>
      </c>
      <c r="Y293" s="1599" t="s">
        <v>1760</v>
      </c>
      <c r="Z293" s="1600" t="s">
        <v>3248</v>
      </c>
      <c r="AA293" s="1600" t="s">
        <v>3249</v>
      </c>
      <c r="AB293" s="1596" t="s">
        <v>3250</v>
      </c>
      <c r="AC293" s="1558"/>
    </row>
    <row r="294" spans="2:29">
      <c r="B294" s="1602">
        <v>181</v>
      </c>
      <c r="C294" s="1602" t="s">
        <v>3749</v>
      </c>
      <c r="D294" s="1603">
        <v>6</v>
      </c>
      <c r="E294" s="1558"/>
      <c r="F294" s="1583">
        <v>84.78</v>
      </c>
      <c r="G294" s="1581">
        <f>SUM($D$294*F294)</f>
        <v>508.68</v>
      </c>
      <c r="H294" s="1575" t="s">
        <v>3597</v>
      </c>
      <c r="I294" s="1575"/>
      <c r="J294" s="1621" t="s">
        <v>3556</v>
      </c>
      <c r="K294" s="1558"/>
      <c r="L294" s="1567">
        <v>103.71</v>
      </c>
      <c r="M294" s="1568">
        <f>SUM($D$294*L294)</f>
        <v>622.26</v>
      </c>
      <c r="N294" s="1575" t="s">
        <v>3598</v>
      </c>
      <c r="O294" s="1575"/>
      <c r="P294" s="1621" t="s">
        <v>3255</v>
      </c>
      <c r="Q294" s="1558"/>
      <c r="R294" s="1567">
        <v>95.307291666666657</v>
      </c>
      <c r="S294" s="1568">
        <f>SUM($D$294*R294)</f>
        <v>571.84375</v>
      </c>
      <c r="T294" s="1575" t="s">
        <v>3598</v>
      </c>
      <c r="U294" s="1575" t="s">
        <v>3750</v>
      </c>
      <c r="V294" s="1619">
        <v>14</v>
      </c>
      <c r="W294" s="1558"/>
      <c r="X294" s="1567">
        <v>0</v>
      </c>
      <c r="Y294" s="1568">
        <f>SUM($D$294*X294)</f>
        <v>0</v>
      </c>
      <c r="Z294" s="1569" t="s">
        <v>798</v>
      </c>
      <c r="AA294" s="1575"/>
      <c r="AB294" s="1621"/>
      <c r="AC294" s="1558"/>
    </row>
    <row r="295" spans="2:29">
      <c r="B295" s="1602">
        <v>182</v>
      </c>
      <c r="C295" s="1602" t="s">
        <v>3751</v>
      </c>
      <c r="D295" s="1603">
        <v>6</v>
      </c>
      <c r="E295" s="1558"/>
      <c r="F295" s="1583">
        <v>124</v>
      </c>
      <c r="G295" s="1581">
        <f>SUM($D$295*F295)</f>
        <v>744</v>
      </c>
      <c r="H295" s="1575" t="s">
        <v>3597</v>
      </c>
      <c r="I295" s="1575"/>
      <c r="J295" s="1621" t="s">
        <v>3556</v>
      </c>
      <c r="K295" s="1558"/>
      <c r="L295" s="1567">
        <v>151.41</v>
      </c>
      <c r="M295" s="1579">
        <f>SUM($D$295*L295)</f>
        <v>908.46</v>
      </c>
      <c r="N295" s="1575" t="s">
        <v>3598</v>
      </c>
      <c r="O295" s="1575"/>
      <c r="P295" s="1621" t="s">
        <v>3255</v>
      </c>
      <c r="Q295" s="1558"/>
      <c r="R295" s="1567">
        <v>132.828125</v>
      </c>
      <c r="S295" s="1579">
        <f>SUM($D$295*R295)</f>
        <v>796.96875</v>
      </c>
      <c r="T295" s="1575" t="s">
        <v>3598</v>
      </c>
      <c r="U295" s="1575" t="s">
        <v>3752</v>
      </c>
      <c r="V295" s="1619">
        <v>14</v>
      </c>
      <c r="W295" s="1558"/>
      <c r="X295" s="1567">
        <v>0</v>
      </c>
      <c r="Y295" s="1579">
        <f>SUM($D$295*X295)</f>
        <v>0</v>
      </c>
      <c r="Z295" s="1569" t="s">
        <v>798</v>
      </c>
      <c r="AA295" s="1575"/>
      <c r="AB295" s="1621"/>
      <c r="AC295" s="1558"/>
    </row>
    <row r="296" spans="2:29">
      <c r="B296" s="1602">
        <v>183</v>
      </c>
      <c r="C296" s="1602" t="s">
        <v>3753</v>
      </c>
      <c r="D296" s="1603">
        <v>6</v>
      </c>
      <c r="E296" s="1558"/>
      <c r="F296" s="1583">
        <v>163.99</v>
      </c>
      <c r="G296" s="1581">
        <f>SUM($D$296*F296)</f>
        <v>983.94</v>
      </c>
      <c r="H296" s="1575" t="s">
        <v>3597</v>
      </c>
      <c r="I296" s="1575"/>
      <c r="J296" s="1621" t="s">
        <v>3556</v>
      </c>
      <c r="K296" s="1558"/>
      <c r="L296" s="1567">
        <v>292.70999999999998</v>
      </c>
      <c r="M296" s="1579">
        <f>SUM($D$296*L296)</f>
        <v>1756.2599999999998</v>
      </c>
      <c r="N296" s="1575" t="s">
        <v>3598</v>
      </c>
      <c r="O296" s="1575"/>
      <c r="P296" s="1621" t="s">
        <v>3255</v>
      </c>
      <c r="Q296" s="1558"/>
      <c r="R296" s="1567">
        <v>166.40625</v>
      </c>
      <c r="S296" s="1579">
        <f>SUM($D$296*R296)</f>
        <v>998.4375</v>
      </c>
      <c r="T296" s="1575" t="s">
        <v>3598</v>
      </c>
      <c r="U296" s="1575" t="s">
        <v>3754</v>
      </c>
      <c r="V296" s="1619">
        <v>14</v>
      </c>
      <c r="W296" s="1558"/>
      <c r="X296" s="1567">
        <v>0</v>
      </c>
      <c r="Y296" s="1579">
        <f>SUM($D$296*X296)</f>
        <v>0</v>
      </c>
      <c r="Z296" s="1569" t="s">
        <v>798</v>
      </c>
      <c r="AA296" s="1575"/>
      <c r="AB296" s="1621"/>
      <c r="AC296" s="1558"/>
    </row>
    <row r="297" spans="2:29">
      <c r="B297" s="1602">
        <v>184</v>
      </c>
      <c r="C297" s="1602" t="s">
        <v>3755</v>
      </c>
      <c r="D297" s="1603">
        <v>4</v>
      </c>
      <c r="E297" s="1558"/>
      <c r="F297" s="1583">
        <v>274</v>
      </c>
      <c r="G297" s="1581">
        <f>SUM($D$297*F297)</f>
        <v>1096</v>
      </c>
      <c r="H297" s="1575" t="s">
        <v>3597</v>
      </c>
      <c r="I297" s="1575"/>
      <c r="J297" s="1621" t="s">
        <v>3556</v>
      </c>
      <c r="K297" s="1558"/>
      <c r="L297" s="1567">
        <v>338.81</v>
      </c>
      <c r="M297" s="1579">
        <f>SUM($D$297*L297)</f>
        <v>1355.24</v>
      </c>
      <c r="N297" s="1575" t="s">
        <v>3598</v>
      </c>
      <c r="O297" s="1575"/>
      <c r="P297" s="1621" t="s">
        <v>3255</v>
      </c>
      <c r="Q297" s="1558"/>
      <c r="R297" s="1567">
        <v>276.48958333333337</v>
      </c>
      <c r="S297" s="1579">
        <f>SUM($D$297*R297)</f>
        <v>1105.9583333333335</v>
      </c>
      <c r="T297" s="1575" t="s">
        <v>3598</v>
      </c>
      <c r="U297" s="1575" t="s">
        <v>3756</v>
      </c>
      <c r="V297" s="1619">
        <v>14</v>
      </c>
      <c r="W297" s="1558"/>
      <c r="X297" s="1567">
        <v>0</v>
      </c>
      <c r="Y297" s="1579">
        <f>SUM($D$297*X297)</f>
        <v>0</v>
      </c>
      <c r="Z297" s="1569" t="s">
        <v>798</v>
      </c>
      <c r="AA297" s="1575"/>
      <c r="AB297" s="1621"/>
      <c r="AC297" s="1558"/>
    </row>
    <row r="298" spans="2:29">
      <c r="B298" s="1602">
        <v>185</v>
      </c>
      <c r="C298" s="1602" t="s">
        <v>3757</v>
      </c>
      <c r="D298" s="1603">
        <v>4</v>
      </c>
      <c r="E298" s="1558"/>
      <c r="F298" s="1583">
        <v>310</v>
      </c>
      <c r="G298" s="1581">
        <f>SUM($D$298*F298)</f>
        <v>1240</v>
      </c>
      <c r="H298" s="1575" t="s">
        <v>3597</v>
      </c>
      <c r="I298" s="1575"/>
      <c r="J298" s="1621" t="s">
        <v>3556</v>
      </c>
      <c r="K298" s="1558"/>
      <c r="L298" s="1567">
        <v>418.73</v>
      </c>
      <c r="M298" s="1579">
        <f>SUM($D$298*L298)</f>
        <v>1674.92</v>
      </c>
      <c r="N298" s="1575" t="s">
        <v>3598</v>
      </c>
      <c r="O298" s="1575"/>
      <c r="P298" s="1621" t="s">
        <v>3255</v>
      </c>
      <c r="Q298" s="1558"/>
      <c r="R298" s="1567">
        <v>314.94791666666663</v>
      </c>
      <c r="S298" s="1579">
        <f>SUM($D$298*R298)</f>
        <v>1259.7916666666665</v>
      </c>
      <c r="T298" s="1575" t="s">
        <v>3598</v>
      </c>
      <c r="U298" s="1575" t="s">
        <v>3758</v>
      </c>
      <c r="V298" s="1619">
        <v>14</v>
      </c>
      <c r="W298" s="1558"/>
      <c r="X298" s="1567">
        <v>0</v>
      </c>
      <c r="Y298" s="1579">
        <f>SUM($D$298*X298)</f>
        <v>0</v>
      </c>
      <c r="Z298" s="1569" t="s">
        <v>798</v>
      </c>
      <c r="AA298" s="1575"/>
      <c r="AB298" s="1621"/>
      <c r="AC298" s="1558"/>
    </row>
    <row r="299" spans="2:29" ht="13.5" thickBot="1">
      <c r="B299" s="1602">
        <v>186</v>
      </c>
      <c r="C299" s="1602" t="s">
        <v>3759</v>
      </c>
      <c r="D299" s="1603">
        <v>2</v>
      </c>
      <c r="E299" s="1558"/>
      <c r="F299" s="1583">
        <v>672.84</v>
      </c>
      <c r="G299" s="1605">
        <f>SUM($D$299*F299)</f>
        <v>1345.68</v>
      </c>
      <c r="H299" s="1575" t="s">
        <v>3597</v>
      </c>
      <c r="I299" s="1575"/>
      <c r="J299" s="1621" t="s">
        <v>3556</v>
      </c>
      <c r="K299" s="1558"/>
      <c r="L299" s="1567">
        <v>976.38</v>
      </c>
      <c r="M299" s="1604">
        <f>SUM($D$299*L299)</f>
        <v>1952.76</v>
      </c>
      <c r="N299" s="1575" t="s">
        <v>3598</v>
      </c>
      <c r="O299" s="1575"/>
      <c r="P299" s="1621" t="s">
        <v>3255</v>
      </c>
      <c r="Q299" s="1558"/>
      <c r="R299" s="1567">
        <v>681.58333333333337</v>
      </c>
      <c r="S299" s="1604">
        <f>SUM($D$299*R299)</f>
        <v>1363.1666666666667</v>
      </c>
      <c r="T299" s="1575" t="s">
        <v>3598</v>
      </c>
      <c r="U299" s="1575" t="s">
        <v>3760</v>
      </c>
      <c r="V299" s="1619">
        <v>14</v>
      </c>
      <c r="W299" s="1558"/>
      <c r="X299" s="1567">
        <v>0</v>
      </c>
      <c r="Y299" s="1604">
        <f>SUM($D$299*X299)</f>
        <v>0</v>
      </c>
      <c r="Z299" s="1569" t="s">
        <v>798</v>
      </c>
      <c r="AA299" s="1575"/>
      <c r="AB299" s="1621"/>
      <c r="AC299" s="1558"/>
    </row>
    <row r="300" spans="2:29" ht="13.5" thickBot="1">
      <c r="B300" s="47"/>
      <c r="C300" s="1611"/>
      <c r="D300" s="1612"/>
      <c r="E300" s="1566"/>
      <c r="F300" s="1587" t="s">
        <v>304</v>
      </c>
      <c r="G300" s="1633">
        <f>SUM(G295:G299)</f>
        <v>5409.62</v>
      </c>
      <c r="H300" s="1594"/>
      <c r="I300" s="1594"/>
      <c r="J300" s="1595"/>
      <c r="K300" s="1566"/>
      <c r="L300" s="1587" t="s">
        <v>304</v>
      </c>
      <c r="M300" s="1634">
        <f>SUM(M295:M299)</f>
        <v>7647.64</v>
      </c>
      <c r="N300" s="1589"/>
      <c r="O300" s="1589"/>
      <c r="P300" s="1590"/>
      <c r="Q300" s="1571"/>
      <c r="R300" s="1587" t="s">
        <v>304</v>
      </c>
      <c r="S300" s="1634">
        <f>SUM(S295:S299)</f>
        <v>5524.322916666667</v>
      </c>
      <c r="T300" s="1594"/>
      <c r="U300" s="1594"/>
      <c r="V300" s="1595"/>
      <c r="W300" s="1566"/>
      <c r="X300" s="1587" t="s">
        <v>304</v>
      </c>
      <c r="Y300" s="1634">
        <f>SUM(Y295:Y299)</f>
        <v>0</v>
      </c>
      <c r="Z300" s="1594"/>
      <c r="AA300" s="1594"/>
      <c r="AB300" s="1595"/>
      <c r="AC300" s="1566"/>
    </row>
    <row r="301" spans="2:29">
      <c r="B301" s="30"/>
      <c r="C301" s="1613"/>
      <c r="D301" s="36"/>
      <c r="E301" s="1614"/>
      <c r="F301" s="1615"/>
      <c r="G301" s="1616"/>
      <c r="H301" s="1617"/>
      <c r="I301" s="1617"/>
      <c r="J301" s="1618"/>
      <c r="K301" s="1614"/>
      <c r="L301" s="1615"/>
      <c r="M301" s="1616"/>
      <c r="N301" s="1617"/>
      <c r="O301" s="1617"/>
      <c r="P301" s="1618"/>
      <c r="Q301" s="1614"/>
      <c r="R301" s="1615"/>
      <c r="S301" s="1616"/>
      <c r="T301" s="1617"/>
      <c r="U301" s="1617"/>
      <c r="V301" s="1618"/>
      <c r="W301" s="1614"/>
      <c r="X301" s="1615"/>
      <c r="Y301" s="1616"/>
      <c r="Z301" s="1617"/>
      <c r="AA301" s="1617"/>
      <c r="AB301" s="1618"/>
      <c r="AC301" s="1614"/>
    </row>
    <row r="302" spans="2:29" s="1639" customFormat="1" ht="36">
      <c r="B302" s="3544" t="s">
        <v>3761</v>
      </c>
      <c r="C302" s="3545"/>
      <c r="D302" s="1635" t="s">
        <v>3246</v>
      </c>
      <c r="E302" s="1558"/>
      <c r="F302" s="1636" t="s">
        <v>3247</v>
      </c>
      <c r="G302" s="1637" t="s">
        <v>1760</v>
      </c>
      <c r="H302" s="1638" t="s">
        <v>3248</v>
      </c>
      <c r="I302" s="1638" t="s">
        <v>3249</v>
      </c>
      <c r="J302" s="1635" t="s">
        <v>3250</v>
      </c>
      <c r="K302" s="1558"/>
      <c r="L302" s="1636" t="s">
        <v>3247</v>
      </c>
      <c r="M302" s="1637" t="s">
        <v>1760</v>
      </c>
      <c r="N302" s="1638" t="s">
        <v>3248</v>
      </c>
      <c r="O302" s="1638" t="s">
        <v>3249</v>
      </c>
      <c r="P302" s="1635" t="s">
        <v>3250</v>
      </c>
      <c r="Q302" s="1558"/>
      <c r="R302" s="1636" t="s">
        <v>3247</v>
      </c>
      <c r="S302" s="1637" t="s">
        <v>1760</v>
      </c>
      <c r="T302" s="1638" t="s">
        <v>3248</v>
      </c>
      <c r="U302" s="1638" t="s">
        <v>3249</v>
      </c>
      <c r="V302" s="1635" t="s">
        <v>3250</v>
      </c>
      <c r="W302" s="1558"/>
      <c r="X302" s="1636" t="s">
        <v>3247</v>
      </c>
      <c r="Y302" s="1637" t="s">
        <v>1760</v>
      </c>
      <c r="Z302" s="1638" t="s">
        <v>3248</v>
      </c>
      <c r="AA302" s="1638" t="s">
        <v>3249</v>
      </c>
      <c r="AB302" s="1635" t="s">
        <v>3250</v>
      </c>
      <c r="AC302" s="1558"/>
    </row>
    <row r="303" spans="2:29">
      <c r="B303" s="1602">
        <v>187</v>
      </c>
      <c r="C303" s="1602" t="s">
        <v>3762</v>
      </c>
      <c r="D303" s="1603">
        <v>5</v>
      </c>
      <c r="E303" s="1558"/>
      <c r="F303" s="1567">
        <v>90.89</v>
      </c>
      <c r="G303" s="1579">
        <f>SUM($D$303*F303)</f>
        <v>454.45</v>
      </c>
      <c r="H303" s="1575" t="s">
        <v>3597</v>
      </c>
      <c r="I303" s="1575"/>
      <c r="J303" s="1621" t="s">
        <v>3556</v>
      </c>
      <c r="K303" s="1558"/>
      <c r="L303" s="1567">
        <v>119.61</v>
      </c>
      <c r="M303" s="1568">
        <f>SUM($D$303*L303)</f>
        <v>598.04999999999995</v>
      </c>
      <c r="N303" s="1575" t="s">
        <v>3598</v>
      </c>
      <c r="O303" s="1575"/>
      <c r="P303" s="1621" t="s">
        <v>3255</v>
      </c>
      <c r="Q303" s="1558"/>
      <c r="R303" s="1583">
        <v>90.666666666666657</v>
      </c>
      <c r="S303" s="1573">
        <f>SUM($D$303*R303)</f>
        <v>453.33333333333326</v>
      </c>
      <c r="T303" s="1575" t="s">
        <v>3598</v>
      </c>
      <c r="U303" s="1575" t="s">
        <v>3763</v>
      </c>
      <c r="V303" s="1619">
        <v>14</v>
      </c>
      <c r="W303" s="1558"/>
      <c r="X303" s="1567">
        <v>0</v>
      </c>
      <c r="Y303" s="1568">
        <f>SUM($D$303*X303)</f>
        <v>0</v>
      </c>
      <c r="Z303" s="1569" t="s">
        <v>798</v>
      </c>
      <c r="AA303" s="1575"/>
      <c r="AB303" s="1621"/>
      <c r="AC303" s="1558"/>
    </row>
    <row r="304" spans="2:29">
      <c r="B304" s="1602">
        <v>188</v>
      </c>
      <c r="C304" s="1602" t="s">
        <v>3764</v>
      </c>
      <c r="D304" s="1603">
        <v>4</v>
      </c>
      <c r="E304" s="1558"/>
      <c r="F304" s="1567">
        <v>136</v>
      </c>
      <c r="G304" s="1579">
        <f>SUM($D$304*F304)</f>
        <v>544</v>
      </c>
      <c r="H304" s="1575" t="s">
        <v>3597</v>
      </c>
      <c r="I304" s="1575"/>
      <c r="J304" s="1621" t="s">
        <v>3556</v>
      </c>
      <c r="K304" s="1558"/>
      <c r="L304" s="1567">
        <v>165.31</v>
      </c>
      <c r="M304" s="1579">
        <f>SUM($D$304*L304)</f>
        <v>661.24</v>
      </c>
      <c r="N304" s="1575" t="s">
        <v>3598</v>
      </c>
      <c r="O304" s="1575"/>
      <c r="P304" s="1621" t="s">
        <v>3255</v>
      </c>
      <c r="Q304" s="1558"/>
      <c r="R304" s="1583">
        <v>125.60937500000001</v>
      </c>
      <c r="S304" s="1581">
        <f>SUM($D$304*R304)</f>
        <v>502.43750000000006</v>
      </c>
      <c r="T304" s="1575" t="s">
        <v>3598</v>
      </c>
      <c r="U304" s="1575" t="s">
        <v>3765</v>
      </c>
      <c r="V304" s="1619">
        <v>14</v>
      </c>
      <c r="W304" s="1558"/>
      <c r="X304" s="1567">
        <v>0</v>
      </c>
      <c r="Y304" s="1579">
        <f>SUM($D$304*X304)</f>
        <v>0</v>
      </c>
      <c r="Z304" s="1569" t="s">
        <v>798</v>
      </c>
      <c r="AA304" s="1575"/>
      <c r="AB304" s="1621"/>
      <c r="AC304" s="1558"/>
    </row>
    <row r="305" spans="2:29">
      <c r="B305" s="1602">
        <v>189</v>
      </c>
      <c r="C305" s="1602" t="s">
        <v>3766</v>
      </c>
      <c r="D305" s="1603">
        <v>4</v>
      </c>
      <c r="E305" s="1558"/>
      <c r="F305" s="1567">
        <v>194.21</v>
      </c>
      <c r="G305" s="1579">
        <f>SUM($D$305*F305)</f>
        <v>776.84</v>
      </c>
      <c r="H305" s="1575" t="s">
        <v>3597</v>
      </c>
      <c r="I305" s="1575"/>
      <c r="J305" s="1621" t="s">
        <v>3556</v>
      </c>
      <c r="K305" s="1558"/>
      <c r="L305" s="1567">
        <v>220.71</v>
      </c>
      <c r="M305" s="1579">
        <f>SUM($D$305*L305)</f>
        <v>882.84</v>
      </c>
      <c r="N305" s="1575" t="s">
        <v>3598</v>
      </c>
      <c r="O305" s="1575"/>
      <c r="P305" s="1621" t="s">
        <v>3255</v>
      </c>
      <c r="Q305" s="1558"/>
      <c r="R305" s="1583">
        <v>154.546875</v>
      </c>
      <c r="S305" s="1581">
        <f>SUM($D$305*R305)</f>
        <v>618.1875</v>
      </c>
      <c r="T305" s="1575" t="s">
        <v>3598</v>
      </c>
      <c r="U305" s="1575" t="s">
        <v>3767</v>
      </c>
      <c r="V305" s="1619">
        <v>14</v>
      </c>
      <c r="W305" s="1558"/>
      <c r="X305" s="1567">
        <v>0</v>
      </c>
      <c r="Y305" s="1579">
        <f>SUM($D$305*X305)</f>
        <v>0</v>
      </c>
      <c r="Z305" s="1569" t="s">
        <v>798</v>
      </c>
      <c r="AA305" s="1575"/>
      <c r="AB305" s="1621"/>
      <c r="AC305" s="1558"/>
    </row>
    <row r="306" spans="2:29">
      <c r="B306" s="1602">
        <v>190</v>
      </c>
      <c r="C306" s="1602" t="s">
        <v>3768</v>
      </c>
      <c r="D306" s="1603">
        <v>2</v>
      </c>
      <c r="E306" s="1558"/>
      <c r="F306" s="1567">
        <v>275</v>
      </c>
      <c r="G306" s="1579">
        <f>SUM($D$306*F306)</f>
        <v>550</v>
      </c>
      <c r="H306" s="1575" t="s">
        <v>3597</v>
      </c>
      <c r="I306" s="1575"/>
      <c r="J306" s="1621" t="s">
        <v>3556</v>
      </c>
      <c r="K306" s="1558"/>
      <c r="L306" s="1567">
        <v>344.14</v>
      </c>
      <c r="M306" s="1579">
        <f>SUM($D$306*L306)</f>
        <v>688.28</v>
      </c>
      <c r="N306" s="1575" t="s">
        <v>3598</v>
      </c>
      <c r="O306" s="1575"/>
      <c r="P306" s="1621" t="s">
        <v>3255</v>
      </c>
      <c r="Q306" s="1558"/>
      <c r="R306" s="1583">
        <v>268.75520833333337</v>
      </c>
      <c r="S306" s="1581">
        <f>SUM($D$306*R306)</f>
        <v>537.51041666666674</v>
      </c>
      <c r="T306" s="1575" t="s">
        <v>3598</v>
      </c>
      <c r="U306" s="1575" t="s">
        <v>3769</v>
      </c>
      <c r="V306" s="1619">
        <v>14</v>
      </c>
      <c r="W306" s="1558"/>
      <c r="X306" s="1567">
        <v>0</v>
      </c>
      <c r="Y306" s="1579">
        <f>SUM($D$306*X306)</f>
        <v>0</v>
      </c>
      <c r="Z306" s="1569" t="s">
        <v>798</v>
      </c>
      <c r="AA306" s="1575"/>
      <c r="AB306" s="1621"/>
      <c r="AC306" s="1558"/>
    </row>
    <row r="307" spans="2:29" ht="13.5" thickBot="1">
      <c r="B307" s="1602">
        <v>191</v>
      </c>
      <c r="C307" s="1602" t="s">
        <v>3770</v>
      </c>
      <c r="D307" s="1603">
        <v>4</v>
      </c>
      <c r="E307" s="1566"/>
      <c r="F307" s="1567">
        <v>330.31</v>
      </c>
      <c r="G307" s="1579">
        <f>SUM($D$307*F307)</f>
        <v>1321.24</v>
      </c>
      <c r="H307" s="1575" t="s">
        <v>3597</v>
      </c>
      <c r="I307" s="1575"/>
      <c r="J307" s="1621" t="s">
        <v>3556</v>
      </c>
      <c r="K307" s="1566"/>
      <c r="L307" s="1567">
        <v>414.02</v>
      </c>
      <c r="M307" s="1579">
        <f>SUM($D$307*L307)</f>
        <v>1656.08</v>
      </c>
      <c r="N307" s="1575" t="s">
        <v>3598</v>
      </c>
      <c r="O307" s="1575"/>
      <c r="P307" s="1621" t="s">
        <v>3255</v>
      </c>
      <c r="Q307" s="1566"/>
      <c r="R307" s="1583">
        <v>291.74479166666663</v>
      </c>
      <c r="S307" s="1581">
        <f>SUM($D$307*R307)</f>
        <v>1166.9791666666665</v>
      </c>
      <c r="T307" s="1575" t="s">
        <v>3598</v>
      </c>
      <c r="U307" s="1575" t="s">
        <v>3771</v>
      </c>
      <c r="V307" s="1619">
        <v>14</v>
      </c>
      <c r="W307" s="1566"/>
      <c r="X307" s="1567">
        <v>0</v>
      </c>
      <c r="Y307" s="1579">
        <f>SUM($D$307*X307)</f>
        <v>0</v>
      </c>
      <c r="Z307" s="1569" t="s">
        <v>798</v>
      </c>
      <c r="AA307" s="1575"/>
      <c r="AB307" s="1621"/>
      <c r="AC307" s="1566"/>
    </row>
    <row r="308" spans="2:29" ht="13.5" thickBot="1">
      <c r="B308" s="48"/>
      <c r="C308" s="48"/>
      <c r="D308" s="48"/>
      <c r="E308" s="1566"/>
      <c r="F308" s="1587" t="s">
        <v>304</v>
      </c>
      <c r="G308" s="1634">
        <f>SUM(G303:G307)</f>
        <v>3646.5299999999997</v>
      </c>
      <c r="H308" s="18"/>
      <c r="I308" s="18"/>
      <c r="J308" s="1640"/>
      <c r="K308" s="1571"/>
      <c r="L308" s="1587" t="s">
        <v>304</v>
      </c>
      <c r="M308" s="1634">
        <f>SUM(M303:M307)</f>
        <v>4486.49</v>
      </c>
      <c r="N308" s="18"/>
      <c r="O308" s="18"/>
      <c r="P308" s="1640"/>
      <c r="Q308" s="1571"/>
      <c r="R308" s="1587" t="s">
        <v>304</v>
      </c>
      <c r="S308" s="1591">
        <f>SUM(S303:S307)</f>
        <v>3278.4479166666665</v>
      </c>
      <c r="W308" s="1566"/>
      <c r="X308" s="1587" t="s">
        <v>304</v>
      </c>
      <c r="Y308" s="1634">
        <f>SUM(Y303:Y307)</f>
        <v>0</v>
      </c>
      <c r="AC308" s="1566"/>
    </row>
    <row r="309" spans="2:29">
      <c r="B309" s="47"/>
      <c r="C309" s="1611"/>
      <c r="D309" s="1612"/>
      <c r="E309" s="1566"/>
      <c r="F309" s="1642"/>
      <c r="H309" s="1594"/>
      <c r="I309" s="1594"/>
      <c r="J309" s="1595"/>
      <c r="K309" s="1566"/>
      <c r="L309" s="1642"/>
      <c r="N309" s="1594"/>
      <c r="O309" s="1594"/>
      <c r="P309" s="1595"/>
      <c r="Q309" s="1566"/>
      <c r="R309" s="1642"/>
      <c r="T309" s="1594"/>
      <c r="U309" s="1594"/>
      <c r="V309" s="1595"/>
      <c r="W309" s="1566"/>
      <c r="X309" s="1642"/>
      <c r="Z309" s="1594"/>
      <c r="AA309" s="1594"/>
      <c r="AB309" s="1595"/>
      <c r="AC309" s="1566"/>
    </row>
    <row r="310" spans="2:29">
      <c r="B310" s="30"/>
      <c r="C310" s="1613"/>
      <c r="D310" s="36"/>
      <c r="E310" s="1614"/>
      <c r="F310" s="1615"/>
      <c r="G310" s="1616"/>
      <c r="H310" s="1617"/>
      <c r="I310" s="1617"/>
      <c r="J310" s="1618"/>
      <c r="K310" s="1614"/>
      <c r="L310" s="1615"/>
      <c r="M310" s="1616"/>
      <c r="N310" s="1617"/>
      <c r="O310" s="1617"/>
      <c r="P310" s="1618"/>
      <c r="Q310" s="1614"/>
      <c r="R310" s="1615"/>
      <c r="S310" s="1616"/>
      <c r="T310" s="1617"/>
      <c r="U310" s="1617"/>
      <c r="V310" s="1618"/>
      <c r="W310" s="1614"/>
      <c r="X310" s="1615"/>
      <c r="Y310" s="1616"/>
      <c r="Z310" s="1617"/>
      <c r="AA310" s="1617"/>
      <c r="AB310" s="1618"/>
      <c r="AC310" s="1614"/>
    </row>
    <row r="311" spans="2:29" s="51" customFormat="1" ht="36">
      <c r="B311" s="3539" t="s">
        <v>3772</v>
      </c>
      <c r="C311" s="3540"/>
      <c r="D311" s="1596" t="s">
        <v>3246</v>
      </c>
      <c r="E311" s="1558"/>
      <c r="F311" s="1598" t="s">
        <v>3247</v>
      </c>
      <c r="G311" s="1599" t="s">
        <v>1760</v>
      </c>
      <c r="H311" s="1600" t="s">
        <v>3248</v>
      </c>
      <c r="I311" s="1600" t="s">
        <v>3249</v>
      </c>
      <c r="J311" s="1596" t="s">
        <v>3250</v>
      </c>
      <c r="K311" s="1558"/>
      <c r="L311" s="1598" t="s">
        <v>3247</v>
      </c>
      <c r="M311" s="1599" t="s">
        <v>1760</v>
      </c>
      <c r="N311" s="1600" t="s">
        <v>3248</v>
      </c>
      <c r="O311" s="1600" t="s">
        <v>3249</v>
      </c>
      <c r="P311" s="1596" t="s">
        <v>3250</v>
      </c>
      <c r="Q311" s="1558"/>
      <c r="R311" s="1598" t="s">
        <v>3247</v>
      </c>
      <c r="S311" s="1599" t="s">
        <v>1760</v>
      </c>
      <c r="T311" s="1600" t="s">
        <v>3248</v>
      </c>
      <c r="U311" s="1600" t="s">
        <v>3249</v>
      </c>
      <c r="V311" s="1596" t="s">
        <v>3250</v>
      </c>
      <c r="W311" s="1558"/>
      <c r="X311" s="1598" t="s">
        <v>3247</v>
      </c>
      <c r="Y311" s="1599" t="s">
        <v>1760</v>
      </c>
      <c r="Z311" s="1600" t="s">
        <v>3248</v>
      </c>
      <c r="AA311" s="1600" t="s">
        <v>3249</v>
      </c>
      <c r="AB311" s="1596" t="s">
        <v>3250</v>
      </c>
      <c r="AC311" s="1558"/>
    </row>
    <row r="312" spans="2:29">
      <c r="B312" s="1602">
        <v>192</v>
      </c>
      <c r="C312" s="1602" t="s">
        <v>3773</v>
      </c>
      <c r="D312" s="1603">
        <v>5</v>
      </c>
      <c r="E312" s="1566"/>
      <c r="F312" s="1567">
        <v>59.34</v>
      </c>
      <c r="G312" s="1568">
        <f>SUM($D$312*F312)</f>
        <v>296.70000000000005</v>
      </c>
      <c r="H312" s="1575" t="s">
        <v>3597</v>
      </c>
      <c r="I312" s="1575"/>
      <c r="J312" s="1621" t="s">
        <v>3556</v>
      </c>
      <c r="K312" s="1566"/>
      <c r="L312" s="1567">
        <v>90.41</v>
      </c>
      <c r="M312" s="1568">
        <f>SUM($D$312*L312)</f>
        <v>452.04999999999995</v>
      </c>
      <c r="N312" s="1575" t="s">
        <v>3598</v>
      </c>
      <c r="O312" s="1575"/>
      <c r="P312" s="1621" t="s">
        <v>3255</v>
      </c>
      <c r="Q312" s="1566"/>
      <c r="R312" s="1583">
        <v>43.01</v>
      </c>
      <c r="S312" s="1573">
        <f>SUM($D$312*R312)</f>
        <v>215.04999999999998</v>
      </c>
      <c r="T312" s="1575" t="s">
        <v>3598</v>
      </c>
      <c r="U312" s="1575" t="s">
        <v>3774</v>
      </c>
      <c r="V312" s="1619">
        <v>14</v>
      </c>
      <c r="W312" s="1566"/>
      <c r="X312" s="1567">
        <v>0</v>
      </c>
      <c r="Y312" s="1568">
        <f>SUM($D$312*X312)</f>
        <v>0</v>
      </c>
      <c r="Z312" s="1569" t="s">
        <v>798</v>
      </c>
      <c r="AA312" s="1575"/>
      <c r="AB312" s="1621"/>
      <c r="AC312" s="1566"/>
    </row>
    <row r="313" spans="2:29">
      <c r="B313" s="1602">
        <v>193</v>
      </c>
      <c r="C313" s="1602" t="s">
        <v>3775</v>
      </c>
      <c r="D313" s="1603">
        <v>5</v>
      </c>
      <c r="E313" s="1566"/>
      <c r="F313" s="1567">
        <v>84</v>
      </c>
      <c r="G313" s="1579">
        <f>SUM($D$313*F313)</f>
        <v>420</v>
      </c>
      <c r="H313" s="1575" t="s">
        <v>3597</v>
      </c>
      <c r="I313" s="1575"/>
      <c r="J313" s="1621" t="s">
        <v>3556</v>
      </c>
      <c r="K313" s="1566"/>
      <c r="L313" s="1567">
        <v>119.79</v>
      </c>
      <c r="M313" s="1579">
        <f>SUM($D$313*L313)</f>
        <v>598.95000000000005</v>
      </c>
      <c r="N313" s="1575" t="s">
        <v>3598</v>
      </c>
      <c r="O313" s="1575"/>
      <c r="P313" s="1621" t="s">
        <v>3255</v>
      </c>
      <c r="Q313" s="1566"/>
      <c r="R313" s="1583">
        <v>61.056875000000005</v>
      </c>
      <c r="S313" s="1581">
        <f>SUM($D$313*R313)</f>
        <v>305.28437500000001</v>
      </c>
      <c r="T313" s="1575" t="s">
        <v>3598</v>
      </c>
      <c r="U313" s="1575" t="s">
        <v>3776</v>
      </c>
      <c r="V313" s="1619">
        <v>14</v>
      </c>
      <c r="W313" s="1566"/>
      <c r="X313" s="1567">
        <v>0</v>
      </c>
      <c r="Y313" s="1579">
        <f>SUM($D$313*X313)</f>
        <v>0</v>
      </c>
      <c r="Z313" s="1569" t="s">
        <v>798</v>
      </c>
      <c r="AA313" s="1575"/>
      <c r="AB313" s="1621"/>
      <c r="AC313" s="1566"/>
    </row>
    <row r="314" spans="2:29">
      <c r="B314" s="1602">
        <v>194</v>
      </c>
      <c r="C314" s="1602" t="s">
        <v>3777</v>
      </c>
      <c r="D314" s="1603">
        <v>5</v>
      </c>
      <c r="E314" s="1566"/>
      <c r="F314" s="1567">
        <v>113</v>
      </c>
      <c r="G314" s="1579">
        <f>SUM($D$314*F314)</f>
        <v>565</v>
      </c>
      <c r="H314" s="1575" t="s">
        <v>3597</v>
      </c>
      <c r="I314" s="1575"/>
      <c r="J314" s="1621" t="s">
        <v>3556</v>
      </c>
      <c r="K314" s="1566"/>
      <c r="L314" s="1567">
        <v>159.11000000000001</v>
      </c>
      <c r="M314" s="1579">
        <f>SUM($D$314*L314)</f>
        <v>795.55000000000007</v>
      </c>
      <c r="N314" s="1575" t="s">
        <v>3598</v>
      </c>
      <c r="O314" s="1575"/>
      <c r="P314" s="1621" t="s">
        <v>3255</v>
      </c>
      <c r="Q314" s="1566"/>
      <c r="R314" s="1583">
        <v>79.763750000000002</v>
      </c>
      <c r="S314" s="1581">
        <f>SUM($D$314*R314)</f>
        <v>398.81875000000002</v>
      </c>
      <c r="T314" s="1575" t="s">
        <v>3598</v>
      </c>
      <c r="U314" s="1575" t="s">
        <v>3778</v>
      </c>
      <c r="V314" s="1619">
        <v>14</v>
      </c>
      <c r="W314" s="1566"/>
      <c r="X314" s="1567">
        <v>0</v>
      </c>
      <c r="Y314" s="1579">
        <f>SUM($D$314*X314)</f>
        <v>0</v>
      </c>
      <c r="Z314" s="1569" t="s">
        <v>798</v>
      </c>
      <c r="AA314" s="1575"/>
      <c r="AB314" s="1621"/>
      <c r="AC314" s="1566"/>
    </row>
    <row r="315" spans="2:29">
      <c r="B315" s="1602">
        <v>195</v>
      </c>
      <c r="C315" s="1602" t="s">
        <v>3779</v>
      </c>
      <c r="D315" s="1603">
        <v>2</v>
      </c>
      <c r="E315" s="1566"/>
      <c r="F315" s="1567">
        <v>187</v>
      </c>
      <c r="G315" s="1579">
        <f>SUM($D$315*F315)</f>
        <v>374</v>
      </c>
      <c r="H315" s="1575" t="s">
        <v>3597</v>
      </c>
      <c r="I315" s="1575"/>
      <c r="J315" s="1621" t="s">
        <v>3556</v>
      </c>
      <c r="K315" s="1566"/>
      <c r="L315" s="1567">
        <v>217.21</v>
      </c>
      <c r="M315" s="1579">
        <f>SUM($D$315*L315)</f>
        <v>434.42</v>
      </c>
      <c r="N315" s="1575" t="s">
        <v>3598</v>
      </c>
      <c r="O315" s="1575"/>
      <c r="P315" s="1621" t="s">
        <v>3255</v>
      </c>
      <c r="Q315" s="1566"/>
      <c r="R315" s="1583">
        <v>120.126875</v>
      </c>
      <c r="S315" s="1581">
        <f>SUM($D$315*R315)</f>
        <v>240.25375</v>
      </c>
      <c r="T315" s="1575" t="s">
        <v>3598</v>
      </c>
      <c r="U315" s="1575" t="s">
        <v>3780</v>
      </c>
      <c r="V315" s="1619">
        <v>14</v>
      </c>
      <c r="W315" s="1566"/>
      <c r="X315" s="1567">
        <v>0</v>
      </c>
      <c r="Y315" s="1579">
        <f>SUM($D$315*X315)</f>
        <v>0</v>
      </c>
      <c r="Z315" s="1569" t="s">
        <v>798</v>
      </c>
      <c r="AA315" s="1575"/>
      <c r="AB315" s="1621"/>
      <c r="AC315" s="1566"/>
    </row>
    <row r="316" spans="2:29">
      <c r="B316" s="1602">
        <v>196</v>
      </c>
      <c r="C316" s="1602" t="s">
        <v>3781</v>
      </c>
      <c r="D316" s="1603">
        <v>2</v>
      </c>
      <c r="E316" s="1566"/>
      <c r="F316" s="1567">
        <v>190</v>
      </c>
      <c r="G316" s="1579">
        <f>SUM($D$316*F316)</f>
        <v>380</v>
      </c>
      <c r="H316" s="1575" t="s">
        <v>3597</v>
      </c>
      <c r="I316" s="1575"/>
      <c r="J316" s="1621" t="s">
        <v>3556</v>
      </c>
      <c r="K316" s="1566"/>
      <c r="L316" s="1567">
        <v>248.19</v>
      </c>
      <c r="M316" s="1579">
        <f>SUM($D$316*L316)</f>
        <v>496.38</v>
      </c>
      <c r="N316" s="1575" t="s">
        <v>3598</v>
      </c>
      <c r="O316" s="1575"/>
      <c r="P316" s="1621" t="s">
        <v>3255</v>
      </c>
      <c r="Q316" s="1566"/>
      <c r="R316" s="1583">
        <v>129.38749999999999</v>
      </c>
      <c r="S316" s="1581">
        <f>SUM($D$316*R316)</f>
        <v>258.77499999999998</v>
      </c>
      <c r="T316" s="1575" t="s">
        <v>3598</v>
      </c>
      <c r="U316" s="1575" t="s">
        <v>3782</v>
      </c>
      <c r="V316" s="1619">
        <v>14</v>
      </c>
      <c r="W316" s="1566"/>
      <c r="X316" s="1567">
        <v>0</v>
      </c>
      <c r="Y316" s="1579">
        <f>SUM($D$316*X316)</f>
        <v>0</v>
      </c>
      <c r="Z316" s="1569" t="s">
        <v>798</v>
      </c>
      <c r="AA316" s="1575"/>
      <c r="AB316" s="1621"/>
      <c r="AC316" s="1566"/>
    </row>
    <row r="317" spans="2:29" ht="13.5" thickBot="1">
      <c r="B317" s="1602">
        <v>197</v>
      </c>
      <c r="C317" s="1602" t="s">
        <v>3783</v>
      </c>
      <c r="D317" s="1603">
        <v>2</v>
      </c>
      <c r="E317" s="1566"/>
      <c r="F317" s="1567">
        <v>435</v>
      </c>
      <c r="G317" s="1579">
        <f>SUM($D$317*F317)</f>
        <v>870</v>
      </c>
      <c r="H317" s="1575" t="s">
        <v>3597</v>
      </c>
      <c r="I317" s="1575"/>
      <c r="J317" s="1621" t="s">
        <v>3556</v>
      </c>
      <c r="K317" s="1566"/>
      <c r="L317" s="1567">
        <v>686.02</v>
      </c>
      <c r="M317" s="1579">
        <f>SUM($D$317*L317)</f>
        <v>1372.04</v>
      </c>
      <c r="N317" s="1575" t="s">
        <v>3598</v>
      </c>
      <c r="O317" s="1575"/>
      <c r="P317" s="1621" t="s">
        <v>3255</v>
      </c>
      <c r="Q317" s="1566"/>
      <c r="R317" s="1583">
        <v>298.88375000000002</v>
      </c>
      <c r="S317" s="1581">
        <f>SUM($D$317*R317)</f>
        <v>597.76750000000004</v>
      </c>
      <c r="T317" s="1575" t="s">
        <v>3598</v>
      </c>
      <c r="U317" s="1575" t="s">
        <v>3784</v>
      </c>
      <c r="V317" s="1619">
        <v>14</v>
      </c>
      <c r="W317" s="1566"/>
      <c r="X317" s="1567">
        <v>0</v>
      </c>
      <c r="Y317" s="1579">
        <f>SUM($D$317*X317)</f>
        <v>0</v>
      </c>
      <c r="Z317" s="1569" t="s">
        <v>798</v>
      </c>
      <c r="AA317" s="1575"/>
      <c r="AB317" s="1621"/>
      <c r="AC317" s="1566"/>
    </row>
    <row r="318" spans="2:29" ht="13.5" thickBot="1">
      <c r="B318" s="47"/>
      <c r="C318" s="1611"/>
      <c r="D318" s="1612"/>
      <c r="E318" s="1566"/>
      <c r="F318" s="1587" t="s">
        <v>304</v>
      </c>
      <c r="G318" s="1634">
        <f>SUM(G312:G317)</f>
        <v>2905.7</v>
      </c>
      <c r="H318" s="1589"/>
      <c r="I318" s="1589"/>
      <c r="J318" s="1590"/>
      <c r="K318" s="1571"/>
      <c r="L318" s="1587" t="s">
        <v>304</v>
      </c>
      <c r="M318" s="1634">
        <f>SUM(M312:M317)</f>
        <v>4149.3900000000003</v>
      </c>
      <c r="N318" s="1589"/>
      <c r="O318" s="1589"/>
      <c r="P318" s="1590"/>
      <c r="Q318" s="1571"/>
      <c r="R318" s="1587" t="s">
        <v>304</v>
      </c>
      <c r="S318" s="1591">
        <f>SUM(S312:S317)</f>
        <v>2015.9493750000001</v>
      </c>
      <c r="T318" s="1594"/>
      <c r="U318" s="1594"/>
      <c r="V318" s="1595"/>
      <c r="W318" s="1566"/>
      <c r="X318" s="1587" t="s">
        <v>304</v>
      </c>
      <c r="Y318" s="1634">
        <f>SUM(Y312:Y317)</f>
        <v>0</v>
      </c>
      <c r="Z318" s="1594"/>
      <c r="AA318" s="1594"/>
      <c r="AB318" s="1595"/>
      <c r="AC318" s="1566"/>
    </row>
    <row r="319" spans="2:29">
      <c r="B319" s="30"/>
      <c r="C319" s="1613"/>
      <c r="D319" s="36"/>
      <c r="E319" s="1614"/>
      <c r="F319" s="1615"/>
      <c r="G319" s="1616"/>
      <c r="H319" s="1617"/>
      <c r="I319" s="1617"/>
      <c r="J319" s="1618"/>
      <c r="K319" s="1614"/>
      <c r="L319" s="1615"/>
      <c r="M319" s="1616"/>
      <c r="N319" s="1617"/>
      <c r="O319" s="1617"/>
      <c r="P319" s="1618"/>
      <c r="Q319" s="1614"/>
      <c r="R319" s="1615"/>
      <c r="S319" s="1616"/>
      <c r="T319" s="1617"/>
      <c r="U319" s="1617"/>
      <c r="V319" s="1618"/>
      <c r="W319" s="1614"/>
      <c r="X319" s="1615"/>
      <c r="Y319" s="1616"/>
      <c r="Z319" s="1617"/>
      <c r="AA319" s="1617"/>
      <c r="AB319" s="1618"/>
      <c r="AC319" s="1614"/>
    </row>
    <row r="320" spans="2:29" s="51" customFormat="1" ht="36">
      <c r="B320" s="3539" t="s">
        <v>3785</v>
      </c>
      <c r="C320" s="3540"/>
      <c r="D320" s="1596" t="s">
        <v>3246</v>
      </c>
      <c r="E320" s="1558"/>
      <c r="F320" s="1598" t="s">
        <v>3247</v>
      </c>
      <c r="G320" s="1599" t="s">
        <v>1760</v>
      </c>
      <c r="H320" s="1600" t="s">
        <v>3248</v>
      </c>
      <c r="I320" s="1600" t="s">
        <v>3249</v>
      </c>
      <c r="J320" s="1596" t="s">
        <v>3250</v>
      </c>
      <c r="K320" s="1558"/>
      <c r="L320" s="1598" t="s">
        <v>3247</v>
      </c>
      <c r="M320" s="1599" t="s">
        <v>1760</v>
      </c>
      <c r="N320" s="1600" t="s">
        <v>3248</v>
      </c>
      <c r="O320" s="1600" t="s">
        <v>3249</v>
      </c>
      <c r="P320" s="1596" t="s">
        <v>3250</v>
      </c>
      <c r="Q320" s="1558"/>
      <c r="R320" s="1598" t="s">
        <v>3247</v>
      </c>
      <c r="S320" s="1599" t="s">
        <v>1760</v>
      </c>
      <c r="T320" s="1600" t="s">
        <v>3248</v>
      </c>
      <c r="U320" s="1600" t="s">
        <v>3249</v>
      </c>
      <c r="V320" s="1596" t="s">
        <v>3250</v>
      </c>
      <c r="W320" s="1558"/>
      <c r="X320" s="1598" t="s">
        <v>3247</v>
      </c>
      <c r="Y320" s="1599" t="s">
        <v>1760</v>
      </c>
      <c r="Z320" s="1600" t="s">
        <v>3248</v>
      </c>
      <c r="AA320" s="1600" t="s">
        <v>3249</v>
      </c>
      <c r="AB320" s="1596" t="s">
        <v>3250</v>
      </c>
      <c r="AC320" s="1558"/>
    </row>
    <row r="321" spans="2:29">
      <c r="B321" s="1602">
        <v>198</v>
      </c>
      <c r="C321" s="1602" t="s">
        <v>3786</v>
      </c>
      <c r="D321" s="1603">
        <v>4</v>
      </c>
      <c r="E321" s="1566"/>
      <c r="F321" s="1583">
        <v>122</v>
      </c>
      <c r="G321" s="1581">
        <f>SUM($D$321*F321)</f>
        <v>488</v>
      </c>
      <c r="H321" s="1575" t="s">
        <v>3597</v>
      </c>
      <c r="I321" s="1575"/>
      <c r="J321" s="1621" t="s">
        <v>3556</v>
      </c>
      <c r="K321" s="1566"/>
      <c r="L321" s="1567">
        <v>175.03</v>
      </c>
      <c r="M321" s="1568">
        <f>SUM($D$321*L321)</f>
        <v>700.12</v>
      </c>
      <c r="N321" s="1575" t="s">
        <v>3598</v>
      </c>
      <c r="O321" s="1575"/>
      <c r="P321" s="1621" t="s">
        <v>3255</v>
      </c>
      <c r="Q321" s="1566"/>
      <c r="R321" s="1567">
        <v>132.94791666666666</v>
      </c>
      <c r="S321" s="1568">
        <f>SUM($D$321*R321)</f>
        <v>531.79166666666663</v>
      </c>
      <c r="T321" s="1575" t="s">
        <v>3598</v>
      </c>
      <c r="U321" s="1575" t="s">
        <v>3787</v>
      </c>
      <c r="V321" s="1619">
        <v>14</v>
      </c>
      <c r="W321" s="1566"/>
      <c r="X321" s="1567">
        <v>0</v>
      </c>
      <c r="Y321" s="1568">
        <f>SUM($D$321*X321)</f>
        <v>0</v>
      </c>
      <c r="Z321" s="1569" t="s">
        <v>798</v>
      </c>
      <c r="AA321" s="1575"/>
      <c r="AB321" s="1621"/>
      <c r="AC321" s="1566"/>
    </row>
    <row r="322" spans="2:29">
      <c r="B322" s="1602">
        <v>199</v>
      </c>
      <c r="C322" s="1602" t="s">
        <v>3788</v>
      </c>
      <c r="D322" s="1603">
        <v>4</v>
      </c>
      <c r="E322" s="1566"/>
      <c r="F322" s="1583">
        <v>151</v>
      </c>
      <c r="G322" s="1581">
        <f>SUM($D$322*F322)</f>
        <v>604</v>
      </c>
      <c r="H322" s="1575" t="s">
        <v>3597</v>
      </c>
      <c r="I322" s="1575"/>
      <c r="J322" s="1621" t="s">
        <v>3556</v>
      </c>
      <c r="K322" s="1566"/>
      <c r="L322" s="1567">
        <v>224.51</v>
      </c>
      <c r="M322" s="1579">
        <f>SUM($D$322*L322)</f>
        <v>898.04</v>
      </c>
      <c r="N322" s="1575" t="s">
        <v>3598</v>
      </c>
      <c r="O322" s="1575"/>
      <c r="P322" s="1621" t="s">
        <v>3255</v>
      </c>
      <c r="Q322" s="1566"/>
      <c r="R322" s="1567">
        <v>158.09375</v>
      </c>
      <c r="S322" s="1579">
        <f>SUM($D$322*R322)</f>
        <v>632.375</v>
      </c>
      <c r="T322" s="1575" t="s">
        <v>3598</v>
      </c>
      <c r="U322" s="1575" t="s">
        <v>3789</v>
      </c>
      <c r="V322" s="1619">
        <v>14</v>
      </c>
      <c r="W322" s="1566"/>
      <c r="X322" s="1567">
        <v>0</v>
      </c>
      <c r="Y322" s="1579">
        <f>SUM($D$322*X322)</f>
        <v>0</v>
      </c>
      <c r="Z322" s="1569" t="s">
        <v>798</v>
      </c>
      <c r="AA322" s="1575"/>
      <c r="AB322" s="1621"/>
      <c r="AC322" s="1566"/>
    </row>
    <row r="323" spans="2:29" ht="13.5" thickBot="1">
      <c r="B323" s="1602">
        <v>200</v>
      </c>
      <c r="C323" s="1602" t="s">
        <v>3790</v>
      </c>
      <c r="D323" s="1603">
        <v>4</v>
      </c>
      <c r="E323" s="1566"/>
      <c r="F323" s="1583">
        <v>224</v>
      </c>
      <c r="G323" s="1581">
        <f>SUM($D$323*F323)</f>
        <v>896</v>
      </c>
      <c r="H323" s="1575" t="s">
        <v>3597</v>
      </c>
      <c r="I323" s="1575"/>
      <c r="J323" s="1621" t="s">
        <v>3556</v>
      </c>
      <c r="K323" s="1566"/>
      <c r="L323" s="1567">
        <v>321.20999999999998</v>
      </c>
      <c r="M323" s="1579">
        <f>SUM($D$323*L323)</f>
        <v>1284.8399999999999</v>
      </c>
      <c r="N323" s="1575" t="s">
        <v>3598</v>
      </c>
      <c r="O323" s="1575"/>
      <c r="P323" s="1621" t="s">
        <v>3255</v>
      </c>
      <c r="Q323" s="1566"/>
      <c r="R323" s="1567">
        <v>228.28125</v>
      </c>
      <c r="S323" s="1579">
        <f>SUM($D$323*R323)</f>
        <v>913.125</v>
      </c>
      <c r="T323" s="1575" t="s">
        <v>3598</v>
      </c>
      <c r="U323" s="1575" t="s">
        <v>3791</v>
      </c>
      <c r="V323" s="1619">
        <v>14</v>
      </c>
      <c r="W323" s="1566"/>
      <c r="X323" s="1567">
        <v>0</v>
      </c>
      <c r="Y323" s="1579">
        <f>SUM($D$323*X323)</f>
        <v>0</v>
      </c>
      <c r="Z323" s="1569" t="s">
        <v>798</v>
      </c>
      <c r="AA323" s="1575"/>
      <c r="AB323" s="1621"/>
      <c r="AC323" s="1566"/>
    </row>
    <row r="324" spans="2:29" ht="13.5" thickBot="1">
      <c r="B324" s="47"/>
      <c r="C324" s="1611"/>
      <c r="D324" s="1612"/>
      <c r="E324" s="1566"/>
      <c r="F324" s="1587" t="s">
        <v>304</v>
      </c>
      <c r="G324" s="1591">
        <f>SUM(G321:G323)</f>
        <v>1988</v>
      </c>
      <c r="H324" s="1589"/>
      <c r="I324" s="1589"/>
      <c r="J324" s="1590"/>
      <c r="K324" s="1571"/>
      <c r="L324" s="1587" t="s">
        <v>304</v>
      </c>
      <c r="M324" s="1634">
        <f>SUM(M321:M323)</f>
        <v>2883</v>
      </c>
      <c r="N324" s="1589"/>
      <c r="O324" s="1589"/>
      <c r="P324" s="1590"/>
      <c r="Q324" s="1571"/>
      <c r="R324" s="1587" t="s">
        <v>304</v>
      </c>
      <c r="S324" s="1634">
        <f>SUM(S321:S323)</f>
        <v>2077.2916666666665</v>
      </c>
      <c r="T324" s="1589"/>
      <c r="U324" s="1594"/>
      <c r="V324" s="1595"/>
      <c r="W324" s="1566"/>
      <c r="X324" s="1587" t="s">
        <v>304</v>
      </c>
      <c r="Y324" s="1634">
        <f>SUM(Y321:Y323)</f>
        <v>0</v>
      </c>
      <c r="Z324" s="1594"/>
      <c r="AA324" s="1594"/>
      <c r="AB324" s="1595"/>
      <c r="AC324" s="1566"/>
    </row>
    <row r="325" spans="2:29">
      <c r="B325" s="30"/>
      <c r="C325" s="1613"/>
      <c r="D325" s="36"/>
      <c r="E325" s="1614"/>
      <c r="F325" s="1615"/>
      <c r="G325" s="1616"/>
      <c r="H325" s="1617"/>
      <c r="I325" s="1617"/>
      <c r="J325" s="1618"/>
      <c r="K325" s="1614"/>
      <c r="L325" s="1615"/>
      <c r="M325" s="1616"/>
      <c r="N325" s="1617"/>
      <c r="O325" s="1617"/>
      <c r="P325" s="1618"/>
      <c r="Q325" s="1614"/>
      <c r="R325" s="1615"/>
      <c r="S325" s="1616"/>
      <c r="T325" s="1617"/>
      <c r="U325" s="1617"/>
      <c r="V325" s="1618"/>
      <c r="W325" s="1614"/>
      <c r="X325" s="1615"/>
      <c r="Y325" s="1616"/>
      <c r="Z325" s="1617"/>
      <c r="AA325" s="1617"/>
      <c r="AB325" s="1618"/>
      <c r="AC325" s="1614"/>
    </row>
    <row r="326" spans="2:29" s="51" customFormat="1" ht="36">
      <c r="B326" s="3539" t="s">
        <v>3792</v>
      </c>
      <c r="C326" s="3540"/>
      <c r="D326" s="1596" t="s">
        <v>3246</v>
      </c>
      <c r="E326" s="1558"/>
      <c r="F326" s="1598" t="s">
        <v>3247</v>
      </c>
      <c r="G326" s="1599" t="s">
        <v>1760</v>
      </c>
      <c r="H326" s="1600" t="s">
        <v>3248</v>
      </c>
      <c r="I326" s="1600" t="s">
        <v>3249</v>
      </c>
      <c r="J326" s="1596" t="s">
        <v>3250</v>
      </c>
      <c r="K326" s="1558"/>
      <c r="L326" s="1598" t="s">
        <v>3247</v>
      </c>
      <c r="M326" s="1599" t="s">
        <v>1760</v>
      </c>
      <c r="N326" s="1600" t="s">
        <v>3248</v>
      </c>
      <c r="O326" s="1600" t="s">
        <v>3249</v>
      </c>
      <c r="P326" s="1596" t="s">
        <v>3250</v>
      </c>
      <c r="Q326" s="1558"/>
      <c r="R326" s="1598" t="s">
        <v>3247</v>
      </c>
      <c r="S326" s="1599" t="s">
        <v>1760</v>
      </c>
      <c r="T326" s="1600" t="s">
        <v>3248</v>
      </c>
      <c r="U326" s="1600" t="s">
        <v>3249</v>
      </c>
      <c r="V326" s="1596" t="s">
        <v>3250</v>
      </c>
      <c r="W326" s="1558"/>
      <c r="X326" s="1598" t="s">
        <v>3247</v>
      </c>
      <c r="Y326" s="1599" t="s">
        <v>1760</v>
      </c>
      <c r="Z326" s="1600" t="s">
        <v>3248</v>
      </c>
      <c r="AA326" s="1600" t="s">
        <v>3249</v>
      </c>
      <c r="AB326" s="1596" t="s">
        <v>3250</v>
      </c>
      <c r="AC326" s="1558"/>
    </row>
    <row r="327" spans="2:29">
      <c r="B327" s="1602">
        <v>203</v>
      </c>
      <c r="C327" s="1602" t="s">
        <v>3793</v>
      </c>
      <c r="D327" s="1603">
        <v>20</v>
      </c>
      <c r="E327" s="1566"/>
      <c r="F327" s="1583">
        <v>1134.0999999999999</v>
      </c>
      <c r="G327" s="1581">
        <f>SUM($D$327*F327)</f>
        <v>22682</v>
      </c>
      <c r="H327" s="1575" t="s">
        <v>3794</v>
      </c>
      <c r="I327" s="1575"/>
      <c r="J327" s="1621" t="s">
        <v>3556</v>
      </c>
      <c r="K327" s="1566"/>
      <c r="L327" s="1567">
        <v>1340</v>
      </c>
      <c r="M327" s="1568">
        <f>SUM($D$327*L327)</f>
        <v>26800</v>
      </c>
      <c r="N327" s="1575" t="s">
        <v>3795</v>
      </c>
      <c r="O327" s="1575"/>
      <c r="P327" s="1621" t="s">
        <v>3255</v>
      </c>
      <c r="Q327" s="1566"/>
      <c r="R327" s="1567">
        <v>1282.3593749999998</v>
      </c>
      <c r="S327" s="1568">
        <f>SUM($D$327*R327)</f>
        <v>25647.187499999996</v>
      </c>
      <c r="T327" s="1575" t="s">
        <v>3796</v>
      </c>
      <c r="U327" s="1575" t="s">
        <v>3797</v>
      </c>
      <c r="V327" s="1619">
        <v>14</v>
      </c>
      <c r="W327" s="1566"/>
      <c r="X327" s="1567">
        <v>1482.79</v>
      </c>
      <c r="Y327" s="1568">
        <f>SUM($D$327*X327)</f>
        <v>29655.8</v>
      </c>
      <c r="Z327" s="1569" t="s">
        <v>3561</v>
      </c>
      <c r="AA327" s="1577" t="s">
        <v>3798</v>
      </c>
      <c r="AB327" s="1578"/>
      <c r="AC327" s="1566"/>
    </row>
    <row r="328" spans="2:29">
      <c r="B328" s="1602">
        <v>204</v>
      </c>
      <c r="C328" s="1602" t="s">
        <v>3799</v>
      </c>
      <c r="D328" s="1603">
        <v>20</v>
      </c>
      <c r="E328" s="1566"/>
      <c r="F328" s="1583">
        <v>1160.9100000000001</v>
      </c>
      <c r="G328" s="1581">
        <f>SUM($D$328*F328)</f>
        <v>23218.2</v>
      </c>
      <c r="H328" s="1575" t="s">
        <v>3794</v>
      </c>
      <c r="I328" s="1575"/>
      <c r="J328" s="1621" t="s">
        <v>3556</v>
      </c>
      <c r="K328" s="1566"/>
      <c r="L328" s="1567">
        <v>1372</v>
      </c>
      <c r="M328" s="1579">
        <f>SUM($D$328*L328)</f>
        <v>27440</v>
      </c>
      <c r="N328" s="1575" t="s">
        <v>3795</v>
      </c>
      <c r="O328" s="1575"/>
      <c r="P328" s="1621" t="s">
        <v>3255</v>
      </c>
      <c r="Q328" s="1566"/>
      <c r="R328" s="1567">
        <v>1312.6406249999998</v>
      </c>
      <c r="S328" s="1579">
        <f>SUM($D$328*R328)</f>
        <v>26252.812499999996</v>
      </c>
      <c r="T328" s="1575" t="s">
        <v>3796</v>
      </c>
      <c r="U328" s="1575" t="s">
        <v>3800</v>
      </c>
      <c r="V328" s="1619">
        <v>14</v>
      </c>
      <c r="W328" s="1566"/>
      <c r="X328" s="1567">
        <v>1517.36</v>
      </c>
      <c r="Y328" s="1579">
        <f>SUM($D$328*X328)</f>
        <v>30347.199999999997</v>
      </c>
      <c r="Z328" s="1569" t="s">
        <v>3561</v>
      </c>
      <c r="AA328" s="1577" t="s">
        <v>3801</v>
      </c>
      <c r="AB328" s="1578"/>
      <c r="AC328" s="1566"/>
    </row>
    <row r="329" spans="2:29">
      <c r="B329" s="1602">
        <v>205</v>
      </c>
      <c r="C329" s="1602" t="s">
        <v>3802</v>
      </c>
      <c r="D329" s="1603">
        <v>18</v>
      </c>
      <c r="E329" s="1566"/>
      <c r="F329" s="1583">
        <v>1187.98</v>
      </c>
      <c r="G329" s="1581">
        <f>SUM($D$329*F329)</f>
        <v>21383.64</v>
      </c>
      <c r="H329" s="1575" t="s">
        <v>3794</v>
      </c>
      <c r="I329" s="1575"/>
      <c r="J329" s="1621" t="s">
        <v>3556</v>
      </c>
      <c r="K329" s="1566"/>
      <c r="L329" s="1567">
        <v>1405</v>
      </c>
      <c r="M329" s="1579">
        <f>SUM($D$329*L329)</f>
        <v>25290</v>
      </c>
      <c r="N329" s="1575" t="s">
        <v>3795</v>
      </c>
      <c r="O329" s="1575"/>
      <c r="P329" s="1621" t="s">
        <v>3255</v>
      </c>
      <c r="Q329" s="1566"/>
      <c r="R329" s="1567">
        <v>1342.921875</v>
      </c>
      <c r="S329" s="1579">
        <f>SUM($D$329*R329)</f>
        <v>24172.59375</v>
      </c>
      <c r="T329" s="1575" t="s">
        <v>3796</v>
      </c>
      <c r="U329" s="1575" t="s">
        <v>3803</v>
      </c>
      <c r="V329" s="1619">
        <v>14</v>
      </c>
      <c r="W329" s="1566"/>
      <c r="X329" s="1567">
        <v>1551.92</v>
      </c>
      <c r="Y329" s="1579">
        <f>SUM($D$329*X329)</f>
        <v>27934.560000000001</v>
      </c>
      <c r="Z329" s="1569" t="s">
        <v>3561</v>
      </c>
      <c r="AA329" s="1577" t="s">
        <v>3804</v>
      </c>
      <c r="AB329" s="1578"/>
      <c r="AC329" s="1566"/>
    </row>
    <row r="330" spans="2:29" ht="13.5" thickBot="1">
      <c r="B330" s="1602">
        <v>206</v>
      </c>
      <c r="C330" s="1602" t="s">
        <v>3805</v>
      </c>
      <c r="D330" s="1603">
        <v>10</v>
      </c>
      <c r="E330" s="1558"/>
      <c r="F330" s="1583">
        <v>1241.3599999999999</v>
      </c>
      <c r="G330" s="1581">
        <f>SUM($D$330*F330)</f>
        <v>12413.599999999999</v>
      </c>
      <c r="H330" s="1575" t="s">
        <v>3794</v>
      </c>
      <c r="I330" s="1575"/>
      <c r="J330" s="1621" t="s">
        <v>3556</v>
      </c>
      <c r="K330" s="1558"/>
      <c r="L330" s="1567">
        <v>1470</v>
      </c>
      <c r="M330" s="1579">
        <f>SUM($D$330*L330)</f>
        <v>14700</v>
      </c>
      <c r="N330" s="1575" t="s">
        <v>3795</v>
      </c>
      <c r="O330" s="1575"/>
      <c r="P330" s="1621" t="s">
        <v>3255</v>
      </c>
      <c r="Q330" s="1558"/>
      <c r="R330" s="1567">
        <v>1403.4843749999998</v>
      </c>
      <c r="S330" s="1579">
        <f>SUM($D$330*R330)</f>
        <v>14034.843749999998</v>
      </c>
      <c r="T330" s="1575" t="s">
        <v>3796</v>
      </c>
      <c r="U330" s="1575" t="s">
        <v>3806</v>
      </c>
      <c r="V330" s="1619">
        <v>14</v>
      </c>
      <c r="W330" s="1558"/>
      <c r="X330" s="1567">
        <v>1621.96</v>
      </c>
      <c r="Y330" s="1579">
        <f>SUM($D$330*X330)</f>
        <v>16219.6</v>
      </c>
      <c r="Z330" s="1569" t="s">
        <v>3561</v>
      </c>
      <c r="AA330" s="1577" t="s">
        <v>3807</v>
      </c>
      <c r="AB330" s="1578"/>
      <c r="AC330" s="1558"/>
    </row>
    <row r="331" spans="2:29" ht="13.5" thickBot="1">
      <c r="B331" s="47"/>
      <c r="C331" s="1611"/>
      <c r="D331" s="1612"/>
      <c r="E331" s="1566"/>
      <c r="F331" s="1587" t="s">
        <v>304</v>
      </c>
      <c r="G331" s="1634">
        <f>SUM(G327:G330)</f>
        <v>79697.440000000002</v>
      </c>
      <c r="H331" s="1589"/>
      <c r="I331" s="1589"/>
      <c r="J331" s="1590"/>
      <c r="K331" s="1571"/>
      <c r="L331" s="1587" t="s">
        <v>304</v>
      </c>
      <c r="M331" s="1634">
        <f>SUM(M327:M330)</f>
        <v>94230</v>
      </c>
      <c r="N331" s="1589"/>
      <c r="O331" s="1589"/>
      <c r="P331" s="1590"/>
      <c r="Q331" s="1571"/>
      <c r="R331" s="1587" t="s">
        <v>304</v>
      </c>
      <c r="S331" s="1634">
        <f>SUM(S327:S330)</f>
        <v>90107.4375</v>
      </c>
      <c r="T331" s="1594"/>
      <c r="U331" s="1594"/>
      <c r="V331" s="1595"/>
      <c r="W331" s="1566"/>
      <c r="X331" s="1587" t="s">
        <v>304</v>
      </c>
      <c r="Y331" s="1634">
        <f>SUM(Y327:Y330)</f>
        <v>104157.16</v>
      </c>
      <c r="Z331" s="1594"/>
      <c r="AA331" s="1594"/>
      <c r="AB331" s="1595"/>
      <c r="AC331" s="1566"/>
    </row>
    <row r="332" spans="2:29">
      <c r="B332" s="30"/>
      <c r="C332" s="1613"/>
      <c r="D332" s="36"/>
      <c r="E332" s="1614"/>
      <c r="F332" s="1615"/>
      <c r="G332" s="1616"/>
      <c r="H332" s="1617"/>
      <c r="I332" s="1617"/>
      <c r="J332" s="1618"/>
      <c r="K332" s="1614"/>
      <c r="L332" s="1615"/>
      <c r="M332" s="1616"/>
      <c r="N332" s="1617"/>
      <c r="O332" s="1617"/>
      <c r="P332" s="1618"/>
      <c r="Q332" s="1614"/>
      <c r="R332" s="1615"/>
      <c r="S332" s="1616"/>
      <c r="T332" s="1617"/>
      <c r="U332" s="1617"/>
      <c r="V332" s="1618"/>
      <c r="W332" s="1614"/>
      <c r="X332" s="1615"/>
      <c r="Y332" s="1616"/>
      <c r="Z332" s="1617"/>
      <c r="AA332" s="1617"/>
      <c r="AB332" s="1618"/>
      <c r="AC332" s="1614"/>
    </row>
    <row r="333" spans="2:29" s="51" customFormat="1" ht="36.75" thickBot="1">
      <c r="B333" s="3539" t="s">
        <v>3808</v>
      </c>
      <c r="C333" s="3540"/>
      <c r="D333" s="1596" t="s">
        <v>3246</v>
      </c>
      <c r="E333" s="1558"/>
      <c r="F333" s="1598" t="s">
        <v>3247</v>
      </c>
      <c r="G333" s="1599" t="s">
        <v>1760</v>
      </c>
      <c r="H333" s="1600" t="s">
        <v>3248</v>
      </c>
      <c r="I333" s="1600" t="s">
        <v>3249</v>
      </c>
      <c r="J333" s="1596" t="s">
        <v>3250</v>
      </c>
      <c r="K333" s="1558"/>
      <c r="L333" s="1598" t="s">
        <v>3247</v>
      </c>
      <c r="M333" s="1599" t="s">
        <v>1760</v>
      </c>
      <c r="N333" s="1600" t="s">
        <v>3248</v>
      </c>
      <c r="O333" s="1600" t="s">
        <v>3249</v>
      </c>
      <c r="P333" s="1596" t="s">
        <v>3250</v>
      </c>
      <c r="Q333" s="1558"/>
      <c r="R333" s="1598" t="s">
        <v>3247</v>
      </c>
      <c r="S333" s="1599" t="s">
        <v>1760</v>
      </c>
      <c r="T333" s="1600" t="s">
        <v>3248</v>
      </c>
      <c r="U333" s="1600" t="s">
        <v>3249</v>
      </c>
      <c r="V333" s="1596" t="s">
        <v>3250</v>
      </c>
      <c r="W333" s="1558"/>
      <c r="X333" s="1598" t="s">
        <v>3247</v>
      </c>
      <c r="Y333" s="1599" t="s">
        <v>1760</v>
      </c>
      <c r="Z333" s="1600" t="s">
        <v>3248</v>
      </c>
      <c r="AA333" s="1600" t="s">
        <v>3249</v>
      </c>
      <c r="AB333" s="1596" t="s">
        <v>3250</v>
      </c>
      <c r="AC333" s="1558"/>
    </row>
    <row r="334" spans="2:29" ht="13.5" thickBot="1">
      <c r="B334" s="1602">
        <v>207</v>
      </c>
      <c r="C334" s="1602" t="s">
        <v>3809</v>
      </c>
      <c r="D334" s="1603">
        <v>2792</v>
      </c>
      <c r="E334" s="1558"/>
      <c r="F334" s="1567">
        <v>0.55000000000000004</v>
      </c>
      <c r="G334" s="1634">
        <f>SUM($D$334*F334)</f>
        <v>1535.6000000000001</v>
      </c>
      <c r="H334" s="1569" t="s">
        <v>3810</v>
      </c>
      <c r="I334" s="1569"/>
      <c r="J334" s="1621" t="s">
        <v>3253</v>
      </c>
      <c r="K334" s="1643"/>
      <c r="L334" s="1567">
        <v>0.46200000000000002</v>
      </c>
      <c r="M334" s="1634">
        <f>SUM($D$334*L334)</f>
        <v>1289.904</v>
      </c>
      <c r="N334" s="1569" t="s">
        <v>3811</v>
      </c>
      <c r="O334" s="1569"/>
      <c r="P334" s="1621" t="s">
        <v>3255</v>
      </c>
      <c r="Q334" s="1643"/>
      <c r="R334" s="1583">
        <v>0.435</v>
      </c>
      <c r="S334" s="1591">
        <f>SUM($D$334*R334)</f>
        <v>1214.52</v>
      </c>
      <c r="T334" s="1575" t="s">
        <v>3812</v>
      </c>
      <c r="U334" s="1575" t="s">
        <v>3813</v>
      </c>
      <c r="V334" s="1619">
        <v>14</v>
      </c>
      <c r="W334" s="1558"/>
      <c r="X334" s="1567">
        <v>0</v>
      </c>
      <c r="Y334" s="1644">
        <f>SUM($D$334*X334)</f>
        <v>0</v>
      </c>
      <c r="Z334" s="1575" t="s">
        <v>798</v>
      </c>
      <c r="AA334" s="1575"/>
      <c r="AB334" s="1621"/>
      <c r="AC334" s="1558"/>
    </row>
    <row r="335" spans="2:29">
      <c r="B335" s="30"/>
      <c r="C335" s="1613"/>
      <c r="D335" s="36"/>
      <c r="E335" s="1614"/>
      <c r="F335" s="1615"/>
      <c r="G335" s="1616"/>
      <c r="H335" s="1617"/>
      <c r="I335" s="1617"/>
      <c r="J335" s="1618"/>
      <c r="K335" s="1614"/>
      <c r="L335" s="1615"/>
      <c r="M335" s="1616"/>
      <c r="N335" s="1617"/>
      <c r="O335" s="1617"/>
      <c r="P335" s="1618"/>
      <c r="Q335" s="1614"/>
      <c r="R335" s="1615"/>
      <c r="S335" s="1616"/>
      <c r="T335" s="1617"/>
      <c r="U335" s="1617"/>
      <c r="V335" s="1618"/>
      <c r="W335" s="1614"/>
      <c r="X335" s="1615"/>
      <c r="Y335" s="1616"/>
      <c r="Z335" s="1617"/>
      <c r="AA335" s="1617"/>
      <c r="AB335" s="1618"/>
      <c r="AC335" s="1614"/>
    </row>
    <row r="336" spans="2:29" s="51" customFormat="1" ht="36">
      <c r="B336" s="3539" t="s">
        <v>3814</v>
      </c>
      <c r="C336" s="3540"/>
      <c r="D336" s="1596" t="s">
        <v>3246</v>
      </c>
      <c r="E336" s="1558"/>
      <c r="F336" s="1598" t="s">
        <v>3247</v>
      </c>
      <c r="G336" s="1599" t="s">
        <v>1760</v>
      </c>
      <c r="H336" s="1600" t="s">
        <v>3248</v>
      </c>
      <c r="I336" s="1600" t="s">
        <v>3249</v>
      </c>
      <c r="J336" s="1596" t="s">
        <v>3250</v>
      </c>
      <c r="K336" s="1558"/>
      <c r="L336" s="1598" t="s">
        <v>3247</v>
      </c>
      <c r="M336" s="1599" t="s">
        <v>1760</v>
      </c>
      <c r="N336" s="1600" t="s">
        <v>3248</v>
      </c>
      <c r="O336" s="1600" t="s">
        <v>3249</v>
      </c>
      <c r="P336" s="1596" t="s">
        <v>3250</v>
      </c>
      <c r="Q336" s="1558"/>
      <c r="R336" s="1598" t="s">
        <v>3247</v>
      </c>
      <c r="S336" s="1599" t="s">
        <v>1760</v>
      </c>
      <c r="T336" s="1600" t="s">
        <v>3248</v>
      </c>
      <c r="U336" s="1600" t="s">
        <v>3249</v>
      </c>
      <c r="V336" s="1596" t="s">
        <v>3250</v>
      </c>
      <c r="W336" s="1558"/>
      <c r="X336" s="1598" t="s">
        <v>3247</v>
      </c>
      <c r="Y336" s="1599" t="s">
        <v>1760</v>
      </c>
      <c r="Z336" s="1600" t="s">
        <v>3248</v>
      </c>
      <c r="AA336" s="1600" t="s">
        <v>3249</v>
      </c>
      <c r="AB336" s="1596" t="s">
        <v>3250</v>
      </c>
      <c r="AC336" s="1558"/>
    </row>
    <row r="337" spans="2:29">
      <c r="B337" s="1602">
        <v>222</v>
      </c>
      <c r="C337" s="1602" t="s">
        <v>3815</v>
      </c>
      <c r="D337" s="1603">
        <v>4</v>
      </c>
      <c r="E337" s="1558"/>
      <c r="F337" s="1583">
        <v>79</v>
      </c>
      <c r="G337" s="1581">
        <f>SUM($D$337*F337)</f>
        <v>316</v>
      </c>
      <c r="H337" s="1575" t="s">
        <v>3252</v>
      </c>
      <c r="I337" s="1575"/>
      <c r="J337" s="1576" t="s">
        <v>3253</v>
      </c>
      <c r="K337" s="1566"/>
      <c r="L337" s="1567">
        <v>113.64</v>
      </c>
      <c r="M337" s="1568">
        <f>SUM($D$337*L337)</f>
        <v>454.56</v>
      </c>
      <c r="N337" s="1575" t="s">
        <v>3252</v>
      </c>
      <c r="O337" s="1575" t="s">
        <v>3816</v>
      </c>
      <c r="P337" s="1621" t="s">
        <v>3255</v>
      </c>
      <c r="Q337" s="1566"/>
      <c r="R337" s="1567">
        <v>112.45833333333333</v>
      </c>
      <c r="S337" s="1568">
        <f>SUM($D$337*R337)</f>
        <v>449.83333333333331</v>
      </c>
      <c r="T337" s="1575" t="s">
        <v>3252</v>
      </c>
      <c r="U337" s="1575" t="s">
        <v>3817</v>
      </c>
      <c r="V337" s="1619">
        <v>14</v>
      </c>
      <c r="W337" s="1566"/>
      <c r="X337" s="1567">
        <v>115.14</v>
      </c>
      <c r="Y337" s="1579">
        <f>SUM($D$337*X337)</f>
        <v>460.56</v>
      </c>
      <c r="Z337" s="1569" t="s">
        <v>3818</v>
      </c>
      <c r="AA337" s="1577">
        <v>462</v>
      </c>
      <c r="AB337" s="1578" t="s">
        <v>3258</v>
      </c>
      <c r="AC337" s="1566"/>
    </row>
    <row r="338" spans="2:29">
      <c r="B338" s="1602">
        <v>223</v>
      </c>
      <c r="C338" s="1602" t="s">
        <v>3819</v>
      </c>
      <c r="D338" s="1603">
        <v>4</v>
      </c>
      <c r="E338" s="1558"/>
      <c r="F338" s="1583">
        <v>111.5</v>
      </c>
      <c r="G338" s="1581">
        <f>SUM($D$338*F338)</f>
        <v>446</v>
      </c>
      <c r="H338" s="1575" t="s">
        <v>3252</v>
      </c>
      <c r="I338" s="1575"/>
      <c r="J338" s="1576" t="s">
        <v>3253</v>
      </c>
      <c r="K338" s="1566"/>
      <c r="L338" s="1567">
        <v>138.03</v>
      </c>
      <c r="M338" s="1579">
        <f>SUM($D$338*L338)</f>
        <v>552.12</v>
      </c>
      <c r="N338" s="1575" t="s">
        <v>3252</v>
      </c>
      <c r="O338" s="1575" t="s">
        <v>3816</v>
      </c>
      <c r="P338" s="1621" t="s">
        <v>3255</v>
      </c>
      <c r="Q338" s="1566"/>
      <c r="R338" s="1567">
        <v>136.59375</v>
      </c>
      <c r="S338" s="1579">
        <f>SUM($D$338*R338)</f>
        <v>546.375</v>
      </c>
      <c r="T338" s="1575" t="s">
        <v>3252</v>
      </c>
      <c r="U338" s="1575" t="s">
        <v>3820</v>
      </c>
      <c r="V338" s="1619">
        <v>14</v>
      </c>
      <c r="W338" s="1566"/>
      <c r="X338" s="1567">
        <v>146.08000000000001</v>
      </c>
      <c r="Y338" s="1579">
        <f>SUM($D$338*X338)</f>
        <v>584.32000000000005</v>
      </c>
      <c r="Z338" s="1569" t="s">
        <v>3818</v>
      </c>
      <c r="AA338" s="1577">
        <v>462</v>
      </c>
      <c r="AB338" s="1578" t="s">
        <v>3258</v>
      </c>
      <c r="AC338" s="1566"/>
    </row>
    <row r="339" spans="2:29" ht="13.5" thickBot="1">
      <c r="B339" s="1602">
        <v>224</v>
      </c>
      <c r="C339" s="1602" t="s">
        <v>3821</v>
      </c>
      <c r="D339" s="1603">
        <v>4</v>
      </c>
      <c r="E339" s="1558"/>
      <c r="F339" s="1583">
        <v>130</v>
      </c>
      <c r="G339" s="1581">
        <f>SUM($D$339*F339)</f>
        <v>520</v>
      </c>
      <c r="H339" s="1575" t="s">
        <v>3252</v>
      </c>
      <c r="I339" s="1575"/>
      <c r="J339" s="1576" t="s">
        <v>3253</v>
      </c>
      <c r="K339" s="1566"/>
      <c r="L339" s="1567">
        <v>191.17</v>
      </c>
      <c r="M339" s="1579">
        <f>SUM($D$339*L339)</f>
        <v>764.68</v>
      </c>
      <c r="N339" s="1575" t="s">
        <v>3252</v>
      </c>
      <c r="O339" s="1575" t="s">
        <v>3816</v>
      </c>
      <c r="P339" s="1621" t="s">
        <v>3255</v>
      </c>
      <c r="Q339" s="1566"/>
      <c r="R339" s="1567">
        <v>189.1875</v>
      </c>
      <c r="S339" s="1579">
        <f>SUM($D$339*R339)</f>
        <v>756.75</v>
      </c>
      <c r="T339" s="1575" t="s">
        <v>3252</v>
      </c>
      <c r="U339" s="1575" t="s">
        <v>3822</v>
      </c>
      <c r="V339" s="1619">
        <v>14</v>
      </c>
      <c r="W339" s="1566"/>
      <c r="X339" s="1567">
        <v>202.33</v>
      </c>
      <c r="Y339" s="1579">
        <f>SUM($D$339*X339)</f>
        <v>809.32</v>
      </c>
      <c r="Z339" s="1569" t="s">
        <v>3818</v>
      </c>
      <c r="AA339" s="1577">
        <v>462</v>
      </c>
      <c r="AB339" s="1578" t="s">
        <v>3258</v>
      </c>
      <c r="AC339" s="1566"/>
    </row>
    <row r="340" spans="2:29" ht="13.5" thickBot="1">
      <c r="B340" s="47"/>
      <c r="C340" s="1611"/>
      <c r="D340" s="1612"/>
      <c r="E340" s="1566"/>
      <c r="F340" s="1587" t="s">
        <v>304</v>
      </c>
      <c r="G340" s="1591">
        <f>SUM(G337:G339)</f>
        <v>1282</v>
      </c>
      <c r="H340" s="1589"/>
      <c r="I340" s="1589"/>
      <c r="J340" s="1590"/>
      <c r="K340" s="1571"/>
      <c r="L340" s="1587" t="s">
        <v>304</v>
      </c>
      <c r="M340" s="1634">
        <f>SUM(M337:M339)</f>
        <v>1771.3600000000001</v>
      </c>
      <c r="N340" s="1589"/>
      <c r="O340" s="1589"/>
      <c r="P340" s="1590"/>
      <c r="Q340" s="1571"/>
      <c r="R340" s="1587" t="s">
        <v>304</v>
      </c>
      <c r="S340" s="1634">
        <f>SUM(S337:S339)</f>
        <v>1752.9583333333333</v>
      </c>
      <c r="T340" s="1594"/>
      <c r="U340" s="1594"/>
      <c r="V340" s="1595"/>
      <c r="W340" s="1566"/>
      <c r="X340" s="1587" t="s">
        <v>304</v>
      </c>
      <c r="Y340" s="1634">
        <f>SUM(Y337:Y339)</f>
        <v>1854.2000000000003</v>
      </c>
      <c r="Z340" s="1594"/>
      <c r="AA340" s="1594"/>
      <c r="AB340" s="1595"/>
      <c r="AC340" s="1566"/>
    </row>
    <row r="341" spans="2:29">
      <c r="B341" s="30"/>
      <c r="C341" s="1613"/>
      <c r="D341" s="36"/>
      <c r="E341" s="1614"/>
      <c r="F341" s="1615"/>
      <c r="G341" s="1616"/>
      <c r="H341" s="1617"/>
      <c r="I341" s="1617"/>
      <c r="J341" s="1618"/>
      <c r="K341" s="1614"/>
      <c r="L341" s="1615"/>
      <c r="M341" s="1616"/>
      <c r="N341" s="1617"/>
      <c r="O341" s="1617"/>
      <c r="P341" s="1618"/>
      <c r="Q341" s="1614"/>
      <c r="R341" s="1615"/>
      <c r="S341" s="1616"/>
      <c r="T341" s="1617"/>
      <c r="U341" s="1617"/>
      <c r="V341" s="1618"/>
      <c r="W341" s="1614"/>
      <c r="X341" s="1615"/>
      <c r="Y341" s="1616"/>
      <c r="Z341" s="1617"/>
      <c r="AA341" s="1617"/>
      <c r="AB341" s="1618"/>
      <c r="AC341" s="1614"/>
    </row>
    <row r="342" spans="2:29" s="51" customFormat="1" ht="36">
      <c r="B342" s="3539" t="s">
        <v>3814</v>
      </c>
      <c r="C342" s="3540"/>
      <c r="D342" s="1596" t="s">
        <v>3246</v>
      </c>
      <c r="E342" s="1558"/>
      <c r="F342" s="1598" t="s">
        <v>3247</v>
      </c>
      <c r="G342" s="1599" t="s">
        <v>1760</v>
      </c>
      <c r="H342" s="1600" t="s">
        <v>3248</v>
      </c>
      <c r="I342" s="1600" t="s">
        <v>3249</v>
      </c>
      <c r="J342" s="1596" t="s">
        <v>3250</v>
      </c>
      <c r="K342" s="1558"/>
      <c r="L342" s="1598" t="s">
        <v>3247</v>
      </c>
      <c r="M342" s="1599" t="s">
        <v>1760</v>
      </c>
      <c r="N342" s="1600" t="s">
        <v>3248</v>
      </c>
      <c r="O342" s="1600" t="s">
        <v>3249</v>
      </c>
      <c r="P342" s="1596" t="s">
        <v>3250</v>
      </c>
      <c r="Q342" s="1558"/>
      <c r="R342" s="1598" t="s">
        <v>3247</v>
      </c>
      <c r="S342" s="1599" t="s">
        <v>1760</v>
      </c>
      <c r="T342" s="1600" t="s">
        <v>3248</v>
      </c>
      <c r="U342" s="1600" t="s">
        <v>3249</v>
      </c>
      <c r="V342" s="1596" t="s">
        <v>3250</v>
      </c>
      <c r="W342" s="1558"/>
      <c r="X342" s="1598" t="s">
        <v>3247</v>
      </c>
      <c r="Y342" s="1599" t="s">
        <v>1760</v>
      </c>
      <c r="Z342" s="1600" t="s">
        <v>3248</v>
      </c>
      <c r="AA342" s="1600" t="s">
        <v>3249</v>
      </c>
      <c r="AB342" s="1596" t="s">
        <v>3250</v>
      </c>
      <c r="AC342" s="1558"/>
    </row>
    <row r="343" spans="2:29">
      <c r="B343" s="1602">
        <v>225</v>
      </c>
      <c r="C343" s="1602" t="s">
        <v>3823</v>
      </c>
      <c r="D343" s="1603">
        <v>2</v>
      </c>
      <c r="E343" s="1558"/>
      <c r="F343" s="1567">
        <v>125</v>
      </c>
      <c r="G343" s="1579">
        <f>SUM($D$343*F343)</f>
        <v>250</v>
      </c>
      <c r="H343" s="1575" t="s">
        <v>3252</v>
      </c>
      <c r="I343" s="1575"/>
      <c r="J343" s="1576" t="s">
        <v>3253</v>
      </c>
      <c r="K343" s="1566"/>
      <c r="L343" s="1567">
        <v>100.35</v>
      </c>
      <c r="M343" s="1568">
        <f>SUM($D$343*L343)</f>
        <v>200.7</v>
      </c>
      <c r="N343" s="1575" t="s">
        <v>3252</v>
      </c>
      <c r="O343" s="1575" t="s">
        <v>3824</v>
      </c>
      <c r="P343" s="1621" t="s">
        <v>3255</v>
      </c>
      <c r="Q343" s="1566"/>
      <c r="R343" s="1583">
        <v>99.312500000000014</v>
      </c>
      <c r="S343" s="1573">
        <f>SUM($D$343*R343)</f>
        <v>198.62500000000003</v>
      </c>
      <c r="T343" s="1575" t="s">
        <v>3252</v>
      </c>
      <c r="U343" s="1575" t="s">
        <v>3825</v>
      </c>
      <c r="V343" s="1619">
        <v>14</v>
      </c>
      <c r="W343" s="1566"/>
      <c r="X343" s="1567">
        <v>121.85</v>
      </c>
      <c r="Y343" s="1579">
        <f>SUM($D$343*X343)</f>
        <v>243.7</v>
      </c>
      <c r="Z343" s="1569" t="s">
        <v>3818</v>
      </c>
      <c r="AA343" s="1577">
        <v>441</v>
      </c>
      <c r="AB343" s="1578" t="s">
        <v>3258</v>
      </c>
      <c r="AC343" s="1566"/>
    </row>
    <row r="344" spans="2:29">
      <c r="B344" s="1602">
        <v>226</v>
      </c>
      <c r="C344" s="1602" t="s">
        <v>3826</v>
      </c>
      <c r="D344" s="1603">
        <v>4</v>
      </c>
      <c r="E344" s="1558"/>
      <c r="F344" s="1567">
        <v>171</v>
      </c>
      <c r="G344" s="1579">
        <f>SUM($D$344*F344)</f>
        <v>684</v>
      </c>
      <c r="H344" s="1575" t="s">
        <v>3252</v>
      </c>
      <c r="I344" s="1575"/>
      <c r="J344" s="1576" t="s">
        <v>3253</v>
      </c>
      <c r="K344" s="1566"/>
      <c r="L344" s="1567">
        <v>119.56</v>
      </c>
      <c r="M344" s="1579">
        <f>SUM($D$344*L344)</f>
        <v>478.24</v>
      </c>
      <c r="N344" s="1575" t="s">
        <v>3252</v>
      </c>
      <c r="O344" s="1575" t="s">
        <v>3824</v>
      </c>
      <c r="P344" s="1621" t="s">
        <v>3255</v>
      </c>
      <c r="Q344" s="1566"/>
      <c r="R344" s="1583">
        <v>118.32291666666667</v>
      </c>
      <c r="S344" s="1581">
        <f>SUM($D$344*R344)</f>
        <v>473.29166666666669</v>
      </c>
      <c r="T344" s="1575" t="s">
        <v>3252</v>
      </c>
      <c r="U344" s="1575" t="s">
        <v>3827</v>
      </c>
      <c r="V344" s="1619">
        <v>14</v>
      </c>
      <c r="W344" s="1566"/>
      <c r="X344" s="1567">
        <v>146.72999999999999</v>
      </c>
      <c r="Y344" s="1579">
        <f>SUM($D$344*X344)</f>
        <v>586.91999999999996</v>
      </c>
      <c r="Z344" s="1569" t="s">
        <v>3818</v>
      </c>
      <c r="AA344" s="1577">
        <v>441</v>
      </c>
      <c r="AB344" s="1578" t="s">
        <v>3258</v>
      </c>
      <c r="AC344" s="1566"/>
    </row>
    <row r="345" spans="2:29">
      <c r="B345" s="1602">
        <v>227</v>
      </c>
      <c r="C345" s="1602" t="s">
        <v>3828</v>
      </c>
      <c r="D345" s="1603">
        <v>2</v>
      </c>
      <c r="E345" s="1558"/>
      <c r="F345" s="1567">
        <v>375</v>
      </c>
      <c r="G345" s="1579">
        <f>SUM($D$345*F345)</f>
        <v>750</v>
      </c>
      <c r="H345" s="1575" t="s">
        <v>3252</v>
      </c>
      <c r="I345" s="1575"/>
      <c r="J345" s="1576" t="s">
        <v>3253</v>
      </c>
      <c r="K345" s="1566"/>
      <c r="L345" s="1583">
        <v>257.60000000000002</v>
      </c>
      <c r="M345" s="1581">
        <f>SUM($D$345*L345)</f>
        <v>515.20000000000005</v>
      </c>
      <c r="N345" s="1575" t="s">
        <v>3252</v>
      </c>
      <c r="O345" s="1575" t="s">
        <v>3824</v>
      </c>
      <c r="P345" s="1621" t="s">
        <v>3255</v>
      </c>
      <c r="Q345" s="1566"/>
      <c r="R345" s="1645">
        <v>258.94791666666669</v>
      </c>
      <c r="S345" s="1630">
        <f>SUM($D$345*R345)</f>
        <v>517.89583333333337</v>
      </c>
      <c r="T345" s="1575" t="s">
        <v>3252</v>
      </c>
      <c r="U345" s="1575" t="s">
        <v>3829</v>
      </c>
      <c r="V345" s="1619">
        <v>14</v>
      </c>
      <c r="W345" s="1566"/>
      <c r="X345" s="1567">
        <v>328.26</v>
      </c>
      <c r="Y345" s="1579">
        <f>SUM($D$345*X345)</f>
        <v>656.52</v>
      </c>
      <c r="Z345" s="1569" t="s">
        <v>3818</v>
      </c>
      <c r="AA345" s="1577">
        <v>441</v>
      </c>
      <c r="AB345" s="1578" t="s">
        <v>3258</v>
      </c>
      <c r="AC345" s="1566"/>
    </row>
    <row r="346" spans="2:29">
      <c r="B346" s="1602">
        <v>228</v>
      </c>
      <c r="C346" s="1602" t="s">
        <v>3830</v>
      </c>
      <c r="D346" s="1603">
        <v>2</v>
      </c>
      <c r="E346" s="1558"/>
      <c r="F346" s="1567">
        <v>375</v>
      </c>
      <c r="G346" s="1579">
        <f>SUM($D$346*F346)</f>
        <v>750</v>
      </c>
      <c r="H346" s="1575" t="s">
        <v>3252</v>
      </c>
      <c r="I346" s="1575"/>
      <c r="J346" s="1576" t="s">
        <v>3253</v>
      </c>
      <c r="K346" s="1566"/>
      <c r="L346" s="1567">
        <v>355.46</v>
      </c>
      <c r="M346" s="1579">
        <f>SUM($D$346*L346)</f>
        <v>710.92</v>
      </c>
      <c r="N346" s="1575" t="s">
        <v>3252</v>
      </c>
      <c r="O346" s="1575" t="s">
        <v>3824</v>
      </c>
      <c r="P346" s="1621" t="s">
        <v>3255</v>
      </c>
      <c r="Q346" s="1566"/>
      <c r="R346" s="1583">
        <v>352.85416666666669</v>
      </c>
      <c r="S346" s="1581">
        <f>SUM($D$346*R346)</f>
        <v>705.70833333333337</v>
      </c>
      <c r="T346" s="1575" t="s">
        <v>3252</v>
      </c>
      <c r="U346" s="1575" t="s">
        <v>3831</v>
      </c>
      <c r="V346" s="1619">
        <v>14</v>
      </c>
      <c r="W346" s="1566"/>
      <c r="X346" s="1567">
        <v>343.2</v>
      </c>
      <c r="Y346" s="1579">
        <f>SUM($D$346*X346)</f>
        <v>686.4</v>
      </c>
      <c r="Z346" s="1569" t="s">
        <v>3818</v>
      </c>
      <c r="AA346" s="1577">
        <v>441</v>
      </c>
      <c r="AB346" s="1578" t="s">
        <v>3258</v>
      </c>
      <c r="AC346" s="1566"/>
    </row>
    <row r="347" spans="2:29">
      <c r="B347" s="1602">
        <v>229</v>
      </c>
      <c r="C347" s="1602" t="s">
        <v>3832</v>
      </c>
      <c r="D347" s="1603">
        <v>3</v>
      </c>
      <c r="E347" s="1558"/>
      <c r="F347" s="1567">
        <v>124</v>
      </c>
      <c r="G347" s="1579">
        <f>SUM($D$347*F347)</f>
        <v>372</v>
      </c>
      <c r="H347" s="1575" t="s">
        <v>3252</v>
      </c>
      <c r="I347" s="1575"/>
      <c r="J347" s="1576" t="s">
        <v>3253</v>
      </c>
      <c r="K347" s="1566"/>
      <c r="L347" s="1567">
        <v>119.95</v>
      </c>
      <c r="M347" s="1579">
        <f>SUM($D$347*L347)</f>
        <v>359.85</v>
      </c>
      <c r="N347" s="1575" t="s">
        <v>3252</v>
      </c>
      <c r="O347" s="1575" t="s">
        <v>3833</v>
      </c>
      <c r="P347" s="1621" t="s">
        <v>3255</v>
      </c>
      <c r="Q347" s="1566"/>
      <c r="R347" s="1583">
        <v>93.4375</v>
      </c>
      <c r="S347" s="1581">
        <f>SUM($D$347*R347)</f>
        <v>280.3125</v>
      </c>
      <c r="T347" s="1575" t="s">
        <v>3252</v>
      </c>
      <c r="U347" s="1575" t="s">
        <v>3834</v>
      </c>
      <c r="V347" s="1619">
        <v>14</v>
      </c>
      <c r="W347" s="1566"/>
      <c r="X347" s="1567">
        <v>121.85</v>
      </c>
      <c r="Y347" s="1579">
        <f>SUM($D$347*X347)</f>
        <v>365.54999999999995</v>
      </c>
      <c r="Z347" s="1569" t="s">
        <v>3818</v>
      </c>
      <c r="AA347" s="1577">
        <v>441</v>
      </c>
      <c r="AB347" s="1578" t="s">
        <v>3258</v>
      </c>
      <c r="AC347" s="1566"/>
    </row>
    <row r="348" spans="2:29">
      <c r="B348" s="1602">
        <v>230</v>
      </c>
      <c r="C348" s="1602" t="s">
        <v>3835</v>
      </c>
      <c r="D348" s="1603">
        <v>2</v>
      </c>
      <c r="E348" s="1558"/>
      <c r="F348" s="1567">
        <v>131</v>
      </c>
      <c r="G348" s="1579">
        <f>SUM($D$348*F348)</f>
        <v>262</v>
      </c>
      <c r="H348" s="1575" t="s">
        <v>3252</v>
      </c>
      <c r="I348" s="1575"/>
      <c r="J348" s="1576" t="s">
        <v>3253</v>
      </c>
      <c r="K348" s="1566"/>
      <c r="L348" s="1567">
        <v>144.44</v>
      </c>
      <c r="M348" s="1579">
        <f>SUM($D$348*L348)</f>
        <v>288.88</v>
      </c>
      <c r="N348" s="1575" t="s">
        <v>3252</v>
      </c>
      <c r="O348" s="1575" t="s">
        <v>3833</v>
      </c>
      <c r="P348" s="1621" t="s">
        <v>3255</v>
      </c>
      <c r="Q348" s="1566"/>
      <c r="R348" s="1583">
        <v>105.11458333333333</v>
      </c>
      <c r="S348" s="1581">
        <f>SUM($D$348*R348)</f>
        <v>210.22916666666666</v>
      </c>
      <c r="T348" s="1575" t="s">
        <v>3252</v>
      </c>
      <c r="U348" s="1575" t="s">
        <v>3836</v>
      </c>
      <c r="V348" s="1619">
        <v>14</v>
      </c>
      <c r="W348" s="1566"/>
      <c r="X348" s="1567">
        <v>146.72999999999999</v>
      </c>
      <c r="Y348" s="1579">
        <f>SUM($D$348*X348)</f>
        <v>293.45999999999998</v>
      </c>
      <c r="Z348" s="1569" t="s">
        <v>3818</v>
      </c>
      <c r="AA348" s="1577">
        <v>441</v>
      </c>
      <c r="AB348" s="1578" t="s">
        <v>3258</v>
      </c>
      <c r="AC348" s="1566"/>
    </row>
    <row r="349" spans="2:29" ht="13.5" thickBot="1">
      <c r="B349" s="1602">
        <v>231</v>
      </c>
      <c r="C349" s="1602" t="s">
        <v>3837</v>
      </c>
      <c r="D349" s="1603">
        <v>2</v>
      </c>
      <c r="E349" s="1558"/>
      <c r="F349" s="1567">
        <v>375</v>
      </c>
      <c r="G349" s="1579">
        <f>SUM($D$349*F349)</f>
        <v>750</v>
      </c>
      <c r="H349" s="1575" t="s">
        <v>3252</v>
      </c>
      <c r="I349" s="1575"/>
      <c r="J349" s="1576" t="s">
        <v>3253</v>
      </c>
      <c r="K349" s="1566"/>
      <c r="L349" s="1567">
        <v>323.16000000000003</v>
      </c>
      <c r="M349" s="1579">
        <f>SUM($D$349*L349)</f>
        <v>646.32000000000005</v>
      </c>
      <c r="N349" s="1575" t="s">
        <v>3252</v>
      </c>
      <c r="O349" s="1575" t="s">
        <v>3833</v>
      </c>
      <c r="P349" s="1621" t="s">
        <v>3255</v>
      </c>
      <c r="Q349" s="1566"/>
      <c r="R349" s="1583">
        <v>253.0625</v>
      </c>
      <c r="S349" s="1581">
        <f>SUM($D$349*R349)</f>
        <v>506.125</v>
      </c>
      <c r="T349" s="1575" t="s">
        <v>3252</v>
      </c>
      <c r="U349" s="1575" t="s">
        <v>3829</v>
      </c>
      <c r="V349" s="1619">
        <v>14</v>
      </c>
      <c r="W349" s="1566"/>
      <c r="X349" s="1567">
        <v>328.26</v>
      </c>
      <c r="Y349" s="1579">
        <f>SUM($D$349*X349)</f>
        <v>656.52</v>
      </c>
      <c r="Z349" s="1569" t="s">
        <v>3818</v>
      </c>
      <c r="AA349" s="1577">
        <v>441</v>
      </c>
      <c r="AB349" s="1578" t="s">
        <v>3258</v>
      </c>
      <c r="AC349" s="1566"/>
    </row>
    <row r="350" spans="2:29" ht="13.5" thickBot="1">
      <c r="B350" s="47"/>
      <c r="C350" s="1611"/>
      <c r="D350" s="1612"/>
      <c r="E350" s="1566"/>
      <c r="F350" s="1587" t="s">
        <v>304</v>
      </c>
      <c r="G350" s="1634">
        <f>SUM(G343:G349)</f>
        <v>3818</v>
      </c>
      <c r="H350" s="1589"/>
      <c r="I350" s="1589"/>
      <c r="J350" s="1590"/>
      <c r="K350" s="1571"/>
      <c r="L350" s="1587" t="s">
        <v>304</v>
      </c>
      <c r="M350" s="1634">
        <f>SUM(M343:M349)</f>
        <v>3200.11</v>
      </c>
      <c r="N350" s="1589"/>
      <c r="O350" s="1589"/>
      <c r="P350" s="1590"/>
      <c r="Q350" s="1571"/>
      <c r="R350" s="1587" t="s">
        <v>304</v>
      </c>
      <c r="S350" s="1591">
        <f>SUM(S343:S349)</f>
        <v>2892.1875</v>
      </c>
      <c r="T350" s="1594"/>
      <c r="U350" s="1594"/>
      <c r="V350" s="1595"/>
      <c r="W350" s="1566"/>
      <c r="X350" s="1587" t="s">
        <v>304</v>
      </c>
      <c r="Y350" s="1634">
        <f>SUM(Y343:Y349)</f>
        <v>3489.07</v>
      </c>
      <c r="Z350" s="1594"/>
      <c r="AA350" s="1594"/>
      <c r="AB350" s="1595"/>
      <c r="AC350" s="1566"/>
    </row>
    <row r="351" spans="2:29">
      <c r="B351" s="30"/>
      <c r="C351" s="1613"/>
      <c r="D351" s="36"/>
      <c r="E351" s="1614"/>
      <c r="F351" s="1615"/>
      <c r="G351" s="1616"/>
      <c r="H351" s="1617"/>
      <c r="I351" s="1617"/>
      <c r="J351" s="1618"/>
      <c r="K351" s="1614"/>
      <c r="L351" s="1615"/>
      <c r="M351" s="1616"/>
      <c r="N351" s="1617"/>
      <c r="O351" s="1617"/>
      <c r="P351" s="1618"/>
      <c r="Q351" s="1614"/>
      <c r="R351" s="1615"/>
      <c r="S351" s="1616"/>
      <c r="T351" s="1617"/>
      <c r="U351" s="1617"/>
      <c r="V351" s="1618"/>
      <c r="W351" s="1614"/>
      <c r="X351" s="1615"/>
      <c r="Y351" s="1616"/>
      <c r="Z351" s="1617"/>
      <c r="AA351" s="1617"/>
      <c r="AB351" s="1618"/>
      <c r="AC351" s="1614"/>
    </row>
    <row r="352" spans="2:29" s="51" customFormat="1" ht="36">
      <c r="B352" s="3539" t="s">
        <v>3838</v>
      </c>
      <c r="C352" s="3540"/>
      <c r="D352" s="1596" t="s">
        <v>3246</v>
      </c>
      <c r="E352" s="1558"/>
      <c r="F352" s="1598" t="s">
        <v>3247</v>
      </c>
      <c r="G352" s="1599" t="s">
        <v>1760</v>
      </c>
      <c r="H352" s="1600" t="s">
        <v>3248</v>
      </c>
      <c r="I352" s="1600" t="s">
        <v>3249</v>
      </c>
      <c r="J352" s="1596" t="s">
        <v>3250</v>
      </c>
      <c r="K352" s="1558"/>
      <c r="L352" s="1598" t="s">
        <v>3247</v>
      </c>
      <c r="M352" s="1599" t="s">
        <v>1760</v>
      </c>
      <c r="N352" s="1600" t="s">
        <v>3248</v>
      </c>
      <c r="O352" s="1600" t="s">
        <v>3249</v>
      </c>
      <c r="P352" s="1596" t="s">
        <v>3250</v>
      </c>
      <c r="Q352" s="1558"/>
      <c r="R352" s="1598" t="s">
        <v>3247</v>
      </c>
      <c r="S352" s="1599" t="s">
        <v>1760</v>
      </c>
      <c r="T352" s="1600" t="s">
        <v>3248</v>
      </c>
      <c r="U352" s="1600" t="s">
        <v>3249</v>
      </c>
      <c r="V352" s="1596" t="s">
        <v>3250</v>
      </c>
      <c r="W352" s="1558"/>
      <c r="X352" s="1598" t="s">
        <v>3247</v>
      </c>
      <c r="Y352" s="1599" t="s">
        <v>1760</v>
      </c>
      <c r="Z352" s="1600" t="s">
        <v>3248</v>
      </c>
      <c r="AA352" s="1600" t="s">
        <v>3249</v>
      </c>
      <c r="AB352" s="1596" t="s">
        <v>3250</v>
      </c>
      <c r="AC352" s="1558"/>
    </row>
    <row r="353" spans="2:29">
      <c r="B353" s="1602">
        <v>232</v>
      </c>
      <c r="C353" s="1602" t="s">
        <v>3839</v>
      </c>
      <c r="D353" s="1603">
        <v>10</v>
      </c>
      <c r="E353" s="1558"/>
      <c r="F353" s="1567">
        <v>0</v>
      </c>
      <c r="G353" s="1579">
        <f>SUM($D$353*F353)</f>
        <v>0</v>
      </c>
      <c r="H353" s="1575" t="s">
        <v>798</v>
      </c>
      <c r="I353" s="1575"/>
      <c r="J353" s="1621"/>
      <c r="K353" s="1566"/>
      <c r="L353" s="1583">
        <v>35.89</v>
      </c>
      <c r="M353" s="1573">
        <f>SUM($D$353*L353)</f>
        <v>358.9</v>
      </c>
      <c r="N353" s="1575" t="s">
        <v>3840</v>
      </c>
      <c r="O353" s="1575" t="s">
        <v>3841</v>
      </c>
      <c r="P353" s="1621" t="s">
        <v>3255</v>
      </c>
      <c r="Q353" s="1566"/>
      <c r="R353" s="1567">
        <v>0</v>
      </c>
      <c r="S353" s="1568">
        <f>SUM($D$353*R353)</f>
        <v>0</v>
      </c>
      <c r="T353" s="1575" t="s">
        <v>798</v>
      </c>
      <c r="U353" s="1575"/>
      <c r="V353" s="1619"/>
      <c r="W353" s="1566"/>
      <c r="X353" s="1567">
        <v>36.46</v>
      </c>
      <c r="Y353" s="1568">
        <f>SUM($D$353*X353)</f>
        <v>364.6</v>
      </c>
      <c r="Z353" s="1569" t="s">
        <v>3818</v>
      </c>
      <c r="AA353" s="1577">
        <v>226</v>
      </c>
      <c r="AB353" s="1578" t="s">
        <v>3258</v>
      </c>
      <c r="AC353" s="1566"/>
    </row>
    <row r="354" spans="2:29">
      <c r="B354" s="1602">
        <v>233</v>
      </c>
      <c r="C354" s="1602" t="s">
        <v>3842</v>
      </c>
      <c r="D354" s="1603">
        <v>30</v>
      </c>
      <c r="E354" s="1558"/>
      <c r="F354" s="1567">
        <v>0</v>
      </c>
      <c r="G354" s="1579">
        <f>SUM($D$354*F354)</f>
        <v>0</v>
      </c>
      <c r="H354" s="1575" t="s">
        <v>798</v>
      </c>
      <c r="I354" s="1575"/>
      <c r="J354" s="1621"/>
      <c r="K354" s="1566"/>
      <c r="L354" s="1583">
        <v>34.67</v>
      </c>
      <c r="M354" s="1581">
        <f>SUM($D$354*L354)</f>
        <v>1040.1000000000001</v>
      </c>
      <c r="N354" s="1575" t="s">
        <v>3840</v>
      </c>
      <c r="O354" s="1575" t="s">
        <v>3841</v>
      </c>
      <c r="P354" s="1621" t="s">
        <v>3255</v>
      </c>
      <c r="Q354" s="1566"/>
      <c r="R354" s="1567">
        <v>0</v>
      </c>
      <c r="S354" s="1579">
        <f>SUM($D$354*R354)</f>
        <v>0</v>
      </c>
      <c r="T354" s="1575" t="s">
        <v>798</v>
      </c>
      <c r="U354" s="1575"/>
      <c r="V354" s="1619"/>
      <c r="W354" s="1566"/>
      <c r="X354" s="1567">
        <v>35.22</v>
      </c>
      <c r="Y354" s="1579">
        <f>SUM($D$354*X354)</f>
        <v>1056.5999999999999</v>
      </c>
      <c r="Z354" s="1569" t="s">
        <v>3818</v>
      </c>
      <c r="AA354" s="1577">
        <v>226</v>
      </c>
      <c r="AB354" s="1578" t="s">
        <v>3258</v>
      </c>
      <c r="AC354" s="1566"/>
    </row>
    <row r="355" spans="2:29">
      <c r="B355" s="1602">
        <v>234</v>
      </c>
      <c r="C355" s="1602" t="s">
        <v>3843</v>
      </c>
      <c r="D355" s="1603">
        <v>15</v>
      </c>
      <c r="E355" s="1558"/>
      <c r="F355" s="1567">
        <v>0</v>
      </c>
      <c r="G355" s="1579">
        <f>SUM($D$355*F355)</f>
        <v>0</v>
      </c>
      <c r="H355" s="1575" t="s">
        <v>798</v>
      </c>
      <c r="I355" s="1575"/>
      <c r="J355" s="1621"/>
      <c r="K355" s="1566"/>
      <c r="L355" s="1583">
        <v>58.54</v>
      </c>
      <c r="M355" s="1581">
        <f>SUM($D$355*L355)</f>
        <v>878.1</v>
      </c>
      <c r="N355" s="1575" t="s">
        <v>3840</v>
      </c>
      <c r="O355" s="1575" t="s">
        <v>3841</v>
      </c>
      <c r="P355" s="1621" t="s">
        <v>3255</v>
      </c>
      <c r="Q355" s="1566"/>
      <c r="R355" s="1567">
        <v>0</v>
      </c>
      <c r="S355" s="1579">
        <f>SUM($D$355*R355)</f>
        <v>0</v>
      </c>
      <c r="T355" s="1575" t="s">
        <v>798</v>
      </c>
      <c r="U355" s="1575"/>
      <c r="V355" s="1619"/>
      <c r="W355" s="1566"/>
      <c r="X355" s="1567">
        <v>59.47</v>
      </c>
      <c r="Y355" s="1579">
        <f>SUM($D$355*X355)</f>
        <v>892.05</v>
      </c>
      <c r="Z355" s="1569" t="s">
        <v>3818</v>
      </c>
      <c r="AA355" s="1577">
        <v>226</v>
      </c>
      <c r="AB355" s="1578" t="s">
        <v>3258</v>
      </c>
      <c r="AC355" s="1566"/>
    </row>
    <row r="356" spans="2:29">
      <c r="B356" s="1602">
        <v>235</v>
      </c>
      <c r="C356" s="1602" t="s">
        <v>3844</v>
      </c>
      <c r="D356" s="1603">
        <v>12</v>
      </c>
      <c r="E356" s="1558"/>
      <c r="F356" s="1567">
        <v>0</v>
      </c>
      <c r="G356" s="1579">
        <f>SUM($D$356*F356)</f>
        <v>0</v>
      </c>
      <c r="H356" s="1575" t="s">
        <v>798</v>
      </c>
      <c r="I356" s="1575"/>
      <c r="J356" s="1621"/>
      <c r="K356" s="1566"/>
      <c r="L356" s="1583">
        <v>58.54</v>
      </c>
      <c r="M356" s="1581">
        <f>SUM($D$356*L356)</f>
        <v>702.48</v>
      </c>
      <c r="N356" s="1575" t="s">
        <v>3840</v>
      </c>
      <c r="O356" s="1575" t="s">
        <v>3841</v>
      </c>
      <c r="P356" s="1621" t="s">
        <v>3255</v>
      </c>
      <c r="Q356" s="1566"/>
      <c r="R356" s="1567">
        <v>0</v>
      </c>
      <c r="S356" s="1579">
        <f>SUM($D$356*R356)</f>
        <v>0</v>
      </c>
      <c r="T356" s="1575" t="s">
        <v>798</v>
      </c>
      <c r="U356" s="1575"/>
      <c r="V356" s="1619"/>
      <c r="W356" s="1566"/>
      <c r="X356" s="1567">
        <v>59.47</v>
      </c>
      <c r="Y356" s="1579">
        <f>SUM($D$356*X356)</f>
        <v>713.64</v>
      </c>
      <c r="Z356" s="1569" t="s">
        <v>3818</v>
      </c>
      <c r="AA356" s="1577">
        <v>226</v>
      </c>
      <c r="AB356" s="1578" t="s">
        <v>3258</v>
      </c>
      <c r="AC356" s="1566"/>
    </row>
    <row r="357" spans="2:29">
      <c r="B357" s="1602">
        <v>236</v>
      </c>
      <c r="C357" s="1602" t="s">
        <v>3845</v>
      </c>
      <c r="D357" s="1603">
        <v>10</v>
      </c>
      <c r="E357" s="1558"/>
      <c r="F357" s="1567">
        <v>0</v>
      </c>
      <c r="G357" s="1579">
        <f>SUM($D$357*F357)</f>
        <v>0</v>
      </c>
      <c r="H357" s="1575" t="s">
        <v>798</v>
      </c>
      <c r="I357" s="1575"/>
      <c r="J357" s="1621"/>
      <c r="K357" s="1566"/>
      <c r="L357" s="1583">
        <v>95.29</v>
      </c>
      <c r="M357" s="1581">
        <f>SUM($D$357*L357)</f>
        <v>952.90000000000009</v>
      </c>
      <c r="N357" s="1575" t="s">
        <v>3840</v>
      </c>
      <c r="O357" s="1575" t="s">
        <v>3841</v>
      </c>
      <c r="P357" s="1621" t="s">
        <v>3255</v>
      </c>
      <c r="Q357" s="1566"/>
      <c r="R357" s="1567">
        <v>0</v>
      </c>
      <c r="S357" s="1579">
        <f>SUM($D$357*R357)</f>
        <v>0</v>
      </c>
      <c r="T357" s="1575" t="s">
        <v>798</v>
      </c>
      <c r="U357" s="1575"/>
      <c r="V357" s="1619"/>
      <c r="W357" s="1566"/>
      <c r="X357" s="1567">
        <v>96.8</v>
      </c>
      <c r="Y357" s="1579">
        <f>SUM($D$357*X357)</f>
        <v>968</v>
      </c>
      <c r="Z357" s="1569" t="s">
        <v>3818</v>
      </c>
      <c r="AA357" s="1577">
        <v>226</v>
      </c>
      <c r="AB357" s="1578" t="s">
        <v>3258</v>
      </c>
      <c r="AC357" s="1566"/>
    </row>
    <row r="358" spans="2:29">
      <c r="B358" s="1602">
        <v>237</v>
      </c>
      <c r="C358" s="1602" t="s">
        <v>3846</v>
      </c>
      <c r="D358" s="1603">
        <v>20</v>
      </c>
      <c r="E358" s="1558"/>
      <c r="F358" s="1567">
        <v>0</v>
      </c>
      <c r="G358" s="1579">
        <f>SUM($D$358*F358)</f>
        <v>0</v>
      </c>
      <c r="H358" s="1575" t="s">
        <v>798</v>
      </c>
      <c r="I358" s="1575"/>
      <c r="J358" s="1621"/>
      <c r="K358" s="1566"/>
      <c r="L358" s="1583">
        <v>42.36</v>
      </c>
      <c r="M358" s="1581">
        <f>SUM($D$358*L358)</f>
        <v>847.2</v>
      </c>
      <c r="N358" s="1575" t="s">
        <v>3840</v>
      </c>
      <c r="O358" s="1575" t="s">
        <v>3841</v>
      </c>
      <c r="P358" s="1621" t="s">
        <v>3255</v>
      </c>
      <c r="Q358" s="1566"/>
      <c r="R358" s="1567">
        <v>0</v>
      </c>
      <c r="S358" s="1579">
        <f>SUM($D$358*R358)</f>
        <v>0</v>
      </c>
      <c r="T358" s="1575" t="s">
        <v>798</v>
      </c>
      <c r="U358" s="1575"/>
      <c r="V358" s="1619"/>
      <c r="W358" s="1566"/>
      <c r="X358" s="1567">
        <v>43.03</v>
      </c>
      <c r="Y358" s="1579">
        <f>SUM($D$358*X358)</f>
        <v>860.6</v>
      </c>
      <c r="Z358" s="1569" t="s">
        <v>3818</v>
      </c>
      <c r="AA358" s="1577">
        <v>226</v>
      </c>
      <c r="AB358" s="1578" t="s">
        <v>3258</v>
      </c>
      <c r="AC358" s="1566"/>
    </row>
    <row r="359" spans="2:29">
      <c r="B359" s="1602">
        <v>238</v>
      </c>
      <c r="C359" s="1602" t="s">
        <v>3847</v>
      </c>
      <c r="D359" s="1603">
        <v>50</v>
      </c>
      <c r="E359" s="1558"/>
      <c r="F359" s="1567">
        <v>0</v>
      </c>
      <c r="G359" s="1579">
        <f>SUM($D$359*F359)</f>
        <v>0</v>
      </c>
      <c r="H359" s="1575" t="s">
        <v>798</v>
      </c>
      <c r="I359" s="1575"/>
      <c r="J359" s="1621"/>
      <c r="K359" s="1566"/>
      <c r="L359" s="1583">
        <v>67.75</v>
      </c>
      <c r="M359" s="1581">
        <f>SUM($D$359*L359)</f>
        <v>3387.5</v>
      </c>
      <c r="N359" s="1575" t="s">
        <v>3840</v>
      </c>
      <c r="O359" s="1575" t="s">
        <v>3841</v>
      </c>
      <c r="P359" s="1621" t="s">
        <v>3255</v>
      </c>
      <c r="Q359" s="1566"/>
      <c r="R359" s="1567">
        <v>0</v>
      </c>
      <c r="S359" s="1579">
        <f>SUM($D$359*R359)</f>
        <v>0</v>
      </c>
      <c r="T359" s="1575" t="s">
        <v>798</v>
      </c>
      <c r="U359" s="1575"/>
      <c r="V359" s="1619"/>
      <c r="W359" s="1566"/>
      <c r="X359" s="1567">
        <v>68.819999999999993</v>
      </c>
      <c r="Y359" s="1579">
        <f>SUM($D$359*X359)</f>
        <v>3440.9999999999995</v>
      </c>
      <c r="Z359" s="1569" t="s">
        <v>3818</v>
      </c>
      <c r="AA359" s="1577">
        <v>226</v>
      </c>
      <c r="AB359" s="1578" t="s">
        <v>3258</v>
      </c>
      <c r="AC359" s="1566"/>
    </row>
    <row r="360" spans="2:29">
      <c r="B360" s="1602">
        <v>239</v>
      </c>
      <c r="C360" s="1602" t="s">
        <v>3848</v>
      </c>
      <c r="D360" s="1603">
        <v>10</v>
      </c>
      <c r="E360" s="1558"/>
      <c r="F360" s="1567">
        <v>0</v>
      </c>
      <c r="G360" s="1579">
        <f>SUM($D$360*F360)</f>
        <v>0</v>
      </c>
      <c r="H360" s="1575" t="s">
        <v>798</v>
      </c>
      <c r="I360" s="1575"/>
      <c r="J360" s="1621"/>
      <c r="K360" s="1566"/>
      <c r="L360" s="1583">
        <v>114.08</v>
      </c>
      <c r="M360" s="1581">
        <f>SUM($D$360*L360)</f>
        <v>1140.8</v>
      </c>
      <c r="N360" s="1575" t="s">
        <v>3840</v>
      </c>
      <c r="O360" s="1575" t="s">
        <v>3841</v>
      </c>
      <c r="P360" s="1621" t="s">
        <v>3255</v>
      </c>
      <c r="Q360" s="1566"/>
      <c r="R360" s="1567">
        <v>0</v>
      </c>
      <c r="S360" s="1579">
        <f>SUM($D$360*R360)</f>
        <v>0</v>
      </c>
      <c r="T360" s="1575" t="s">
        <v>798</v>
      </c>
      <c r="U360" s="1575"/>
      <c r="V360" s="1619"/>
      <c r="W360" s="1566"/>
      <c r="X360" s="1567">
        <v>115.88</v>
      </c>
      <c r="Y360" s="1579">
        <f>SUM($D$360*X360)</f>
        <v>1158.8</v>
      </c>
      <c r="Z360" s="1569" t="s">
        <v>3818</v>
      </c>
      <c r="AA360" s="1577">
        <v>226</v>
      </c>
      <c r="AB360" s="1578" t="s">
        <v>3258</v>
      </c>
      <c r="AC360" s="1566"/>
    </row>
    <row r="361" spans="2:29">
      <c r="B361" s="1602">
        <v>240</v>
      </c>
      <c r="C361" s="1602" t="s">
        <v>3849</v>
      </c>
      <c r="D361" s="1603">
        <v>10</v>
      </c>
      <c r="E361" s="1558"/>
      <c r="F361" s="1567">
        <v>0</v>
      </c>
      <c r="G361" s="1579">
        <f>SUM($D$361*F361)</f>
        <v>0</v>
      </c>
      <c r="H361" s="1575" t="s">
        <v>798</v>
      </c>
      <c r="I361" s="1575"/>
      <c r="J361" s="1621"/>
      <c r="K361" s="1566"/>
      <c r="L361" s="1583">
        <v>50.67</v>
      </c>
      <c r="M361" s="1581">
        <f>SUM($D$361*L361)</f>
        <v>506.70000000000005</v>
      </c>
      <c r="N361" s="1575" t="s">
        <v>3840</v>
      </c>
      <c r="O361" s="1575" t="s">
        <v>3841</v>
      </c>
      <c r="P361" s="1621" t="s">
        <v>3255</v>
      </c>
      <c r="Q361" s="1566"/>
      <c r="R361" s="1567">
        <v>0</v>
      </c>
      <c r="S361" s="1579">
        <f>SUM($D$361*R361)</f>
        <v>0</v>
      </c>
      <c r="T361" s="1575" t="s">
        <v>798</v>
      </c>
      <c r="U361" s="1575"/>
      <c r="V361" s="1619"/>
      <c r="W361" s="1566"/>
      <c r="X361" s="1567">
        <v>51.47</v>
      </c>
      <c r="Y361" s="1579">
        <f>SUM($D$361*X361)</f>
        <v>514.70000000000005</v>
      </c>
      <c r="Z361" s="1569" t="s">
        <v>3818</v>
      </c>
      <c r="AA361" s="1577">
        <v>226</v>
      </c>
      <c r="AB361" s="1578" t="s">
        <v>3258</v>
      </c>
      <c r="AC361" s="1566"/>
    </row>
    <row r="362" spans="2:29">
      <c r="B362" s="1602">
        <v>241</v>
      </c>
      <c r="C362" s="1602" t="s">
        <v>3850</v>
      </c>
      <c r="D362" s="1603">
        <v>25</v>
      </c>
      <c r="E362" s="1558"/>
      <c r="F362" s="1567">
        <v>0</v>
      </c>
      <c r="G362" s="1579">
        <f>SUM($D$362*F362)</f>
        <v>0</v>
      </c>
      <c r="H362" s="1575" t="s">
        <v>798</v>
      </c>
      <c r="I362" s="1575"/>
      <c r="J362" s="1621"/>
      <c r="K362" s="1566"/>
      <c r="L362" s="1583">
        <v>81.150000000000006</v>
      </c>
      <c r="M362" s="1581">
        <f>SUM($D$362*L362)</f>
        <v>2028.7500000000002</v>
      </c>
      <c r="N362" s="1575" t="s">
        <v>3840</v>
      </c>
      <c r="O362" s="1575" t="s">
        <v>3841</v>
      </c>
      <c r="P362" s="1621" t="s">
        <v>3255</v>
      </c>
      <c r="Q362" s="1566"/>
      <c r="R362" s="1567">
        <v>0</v>
      </c>
      <c r="S362" s="1579">
        <f>SUM($D$362*R362)</f>
        <v>0</v>
      </c>
      <c r="T362" s="1575" t="s">
        <v>798</v>
      </c>
      <c r="U362" s="1575"/>
      <c r="V362" s="1619"/>
      <c r="W362" s="1566"/>
      <c r="X362" s="1567">
        <v>82.43</v>
      </c>
      <c r="Y362" s="1579">
        <f>SUM($D$362*X362)</f>
        <v>2060.75</v>
      </c>
      <c r="Z362" s="1569" t="s">
        <v>3818</v>
      </c>
      <c r="AA362" s="1577">
        <v>226</v>
      </c>
      <c r="AB362" s="1578" t="s">
        <v>3258</v>
      </c>
      <c r="AC362" s="1566"/>
    </row>
    <row r="363" spans="2:29">
      <c r="B363" s="1602">
        <v>242</v>
      </c>
      <c r="C363" s="1602" t="s">
        <v>3851</v>
      </c>
      <c r="D363" s="1603">
        <v>10</v>
      </c>
      <c r="E363" s="1558"/>
      <c r="F363" s="1567">
        <v>0</v>
      </c>
      <c r="G363" s="1579">
        <f>SUM($D$363*F363)</f>
        <v>0</v>
      </c>
      <c r="H363" s="1575" t="s">
        <v>798</v>
      </c>
      <c r="I363" s="1575"/>
      <c r="J363" s="1621"/>
      <c r="K363" s="1566"/>
      <c r="L363" s="1583">
        <v>133.94999999999999</v>
      </c>
      <c r="M363" s="1581">
        <f>SUM($D$363*L363)</f>
        <v>1339.5</v>
      </c>
      <c r="N363" s="1575" t="s">
        <v>3840</v>
      </c>
      <c r="O363" s="1575" t="s">
        <v>3841</v>
      </c>
      <c r="P363" s="1621" t="s">
        <v>3255</v>
      </c>
      <c r="Q363" s="1566"/>
      <c r="R363" s="1567">
        <v>0</v>
      </c>
      <c r="S363" s="1579">
        <f>SUM($D$363*R363)</f>
        <v>0</v>
      </c>
      <c r="T363" s="1575" t="s">
        <v>798</v>
      </c>
      <c r="U363" s="1575"/>
      <c r="V363" s="1619"/>
      <c r="W363" s="1566"/>
      <c r="X363" s="1567">
        <v>136.07</v>
      </c>
      <c r="Y363" s="1579">
        <f>SUM($D$363*X363)</f>
        <v>1360.6999999999998</v>
      </c>
      <c r="Z363" s="1569" t="s">
        <v>3818</v>
      </c>
      <c r="AA363" s="1577">
        <v>226</v>
      </c>
      <c r="AB363" s="1578" t="s">
        <v>3258</v>
      </c>
      <c r="AC363" s="1566"/>
    </row>
    <row r="364" spans="2:29" ht="13.5" thickBot="1">
      <c r="B364" s="1602">
        <v>243</v>
      </c>
      <c r="C364" s="1602" t="s">
        <v>3852</v>
      </c>
      <c r="D364" s="1603">
        <v>10</v>
      </c>
      <c r="E364" s="1558"/>
      <c r="F364" s="1567">
        <v>0</v>
      </c>
      <c r="G364" s="1579">
        <f>SUM($D$364*F364)</f>
        <v>0</v>
      </c>
      <c r="H364" s="1575" t="s">
        <v>798</v>
      </c>
      <c r="I364" s="1575"/>
      <c r="J364" s="1621"/>
      <c r="K364" s="1566"/>
      <c r="L364" s="1583">
        <v>54.24</v>
      </c>
      <c r="M364" s="1581">
        <f>SUM($D$364*L364)</f>
        <v>542.4</v>
      </c>
      <c r="N364" s="1575" t="s">
        <v>3840</v>
      </c>
      <c r="O364" s="1575" t="s">
        <v>3841</v>
      </c>
      <c r="P364" s="1621" t="s">
        <v>3255</v>
      </c>
      <c r="Q364" s="1566"/>
      <c r="R364" s="1567">
        <v>0</v>
      </c>
      <c r="S364" s="1579">
        <f>SUM($D$364*R364)</f>
        <v>0</v>
      </c>
      <c r="T364" s="1575" t="s">
        <v>798</v>
      </c>
      <c r="U364" s="1575"/>
      <c r="V364" s="1619"/>
      <c r="W364" s="1566"/>
      <c r="X364" s="1567">
        <v>55.11</v>
      </c>
      <c r="Y364" s="1579">
        <f>SUM($D$364*X364)</f>
        <v>551.1</v>
      </c>
      <c r="Z364" s="1569" t="s">
        <v>3818</v>
      </c>
      <c r="AA364" s="1577">
        <v>226</v>
      </c>
      <c r="AB364" s="1578" t="s">
        <v>3258</v>
      </c>
      <c r="AC364" s="1566"/>
    </row>
    <row r="365" spans="2:29" ht="13.5" thickBot="1">
      <c r="B365" s="47"/>
      <c r="C365" s="1611"/>
      <c r="D365" s="1612"/>
      <c r="E365" s="1566"/>
      <c r="F365" s="1587" t="s">
        <v>304</v>
      </c>
      <c r="G365" s="1634">
        <f>SUM(G353:G364)</f>
        <v>0</v>
      </c>
      <c r="H365" s="1589"/>
      <c r="I365" s="1589"/>
      <c r="J365" s="1590"/>
      <c r="K365" s="1571"/>
      <c r="L365" s="1587" t="s">
        <v>304</v>
      </c>
      <c r="M365" s="1591">
        <f>SUM(M353:M364)</f>
        <v>13725.33</v>
      </c>
      <c r="N365" s="1589"/>
      <c r="O365" s="1589"/>
      <c r="P365" s="1590"/>
      <c r="Q365" s="1571"/>
      <c r="R365" s="1587" t="s">
        <v>304</v>
      </c>
      <c r="S365" s="1634">
        <f>SUM(S353:S364)</f>
        <v>0</v>
      </c>
      <c r="T365" s="1594"/>
      <c r="U365" s="1594"/>
      <c r="V365" s="1595"/>
      <c r="W365" s="1566"/>
      <c r="X365" s="1587" t="s">
        <v>304</v>
      </c>
      <c r="Y365" s="1634">
        <f>SUM(Y353:Y364)</f>
        <v>13942.539999999999</v>
      </c>
      <c r="Z365" s="1594"/>
      <c r="AA365" s="1594"/>
      <c r="AB365" s="1595"/>
      <c r="AC365" s="1566"/>
    </row>
    <row r="366" spans="2:29">
      <c r="B366" s="30"/>
      <c r="C366" s="1613"/>
      <c r="D366" s="36"/>
      <c r="E366" s="1614"/>
      <c r="F366" s="1615"/>
      <c r="G366" s="1616"/>
      <c r="H366" s="1617"/>
      <c r="I366" s="1617"/>
      <c r="J366" s="1618"/>
      <c r="K366" s="1614"/>
      <c r="L366" s="1615"/>
      <c r="M366" s="1616"/>
      <c r="N366" s="1617"/>
      <c r="O366" s="1617"/>
      <c r="P366" s="1618"/>
      <c r="Q366" s="1614"/>
      <c r="R366" s="1615"/>
      <c r="S366" s="1616"/>
      <c r="T366" s="1617"/>
      <c r="U366" s="1617"/>
      <c r="V366" s="1618"/>
      <c r="W366" s="1614"/>
      <c r="X366" s="1615"/>
      <c r="Y366" s="1616"/>
      <c r="Z366" s="1617"/>
      <c r="AA366" s="1617"/>
      <c r="AB366" s="1618"/>
      <c r="AC366" s="1614"/>
    </row>
    <row r="367" spans="2:29" s="51" customFormat="1" ht="36">
      <c r="B367" s="3539" t="s">
        <v>3853</v>
      </c>
      <c r="C367" s="3540"/>
      <c r="D367" s="1596" t="s">
        <v>3246</v>
      </c>
      <c r="E367" s="1558"/>
      <c r="F367" s="1598" t="s">
        <v>3247</v>
      </c>
      <c r="G367" s="1599" t="s">
        <v>1760</v>
      </c>
      <c r="H367" s="1600" t="s">
        <v>3248</v>
      </c>
      <c r="I367" s="1600" t="s">
        <v>3249</v>
      </c>
      <c r="J367" s="1596" t="s">
        <v>3250</v>
      </c>
      <c r="K367" s="1558"/>
      <c r="L367" s="1598" t="s">
        <v>3247</v>
      </c>
      <c r="M367" s="1599" t="s">
        <v>1760</v>
      </c>
      <c r="N367" s="1600" t="s">
        <v>3248</v>
      </c>
      <c r="O367" s="1600" t="s">
        <v>3249</v>
      </c>
      <c r="P367" s="1596" t="s">
        <v>3250</v>
      </c>
      <c r="Q367" s="1558"/>
      <c r="R367" s="1598" t="s">
        <v>3247</v>
      </c>
      <c r="S367" s="1599" t="s">
        <v>1760</v>
      </c>
      <c r="T367" s="1600" t="s">
        <v>3248</v>
      </c>
      <c r="U367" s="1600" t="s">
        <v>3249</v>
      </c>
      <c r="V367" s="1596" t="s">
        <v>3250</v>
      </c>
      <c r="W367" s="1558"/>
      <c r="X367" s="1598" t="s">
        <v>3247</v>
      </c>
      <c r="Y367" s="1599" t="s">
        <v>1760</v>
      </c>
      <c r="Z367" s="1600" t="s">
        <v>3248</v>
      </c>
      <c r="AA367" s="1600" t="s">
        <v>3249</v>
      </c>
      <c r="AB367" s="1596" t="s">
        <v>3250</v>
      </c>
      <c r="AC367" s="1558"/>
    </row>
    <row r="368" spans="2:29">
      <c r="B368" s="1602">
        <v>244</v>
      </c>
      <c r="C368" s="1602" t="s">
        <v>3854</v>
      </c>
      <c r="D368" s="1603">
        <v>10</v>
      </c>
      <c r="E368" s="1558"/>
      <c r="F368" s="1567">
        <v>0</v>
      </c>
      <c r="G368" s="1579">
        <f>SUM($D$368*F368)</f>
        <v>0</v>
      </c>
      <c r="H368" s="1575" t="s">
        <v>798</v>
      </c>
      <c r="I368" s="1575"/>
      <c r="J368" s="1621"/>
      <c r="K368" s="1566"/>
      <c r="L368" s="1583">
        <v>50.35</v>
      </c>
      <c r="M368" s="1573">
        <f>SUM($D$368*L368)</f>
        <v>503.5</v>
      </c>
      <c r="N368" s="1575" t="s">
        <v>3840</v>
      </c>
      <c r="O368" s="1575" t="s">
        <v>3855</v>
      </c>
      <c r="P368" s="1621" t="s">
        <v>3255</v>
      </c>
      <c r="Q368" s="1566"/>
      <c r="R368" s="1567">
        <v>0</v>
      </c>
      <c r="S368" s="1568">
        <f>SUM($D$368*R368)</f>
        <v>0</v>
      </c>
      <c r="T368" s="1575" t="s">
        <v>798</v>
      </c>
      <c r="U368" s="1575"/>
      <c r="V368" s="1619"/>
      <c r="W368" s="1566"/>
      <c r="X368" s="1567">
        <v>51.15</v>
      </c>
      <c r="Y368" s="1579">
        <f>SUM($D$368*X368)</f>
        <v>511.5</v>
      </c>
      <c r="Z368" s="1569" t="s">
        <v>3818</v>
      </c>
      <c r="AA368" s="1577">
        <v>227</v>
      </c>
      <c r="AB368" s="1578" t="s">
        <v>3258</v>
      </c>
      <c r="AC368" s="1566"/>
    </row>
    <row r="369" spans="2:29">
      <c r="B369" s="1602">
        <v>245</v>
      </c>
      <c r="C369" s="1602" t="s">
        <v>3856</v>
      </c>
      <c r="D369" s="1603">
        <v>10</v>
      </c>
      <c r="E369" s="1558"/>
      <c r="F369" s="1567">
        <v>0</v>
      </c>
      <c r="G369" s="1579">
        <f>SUM($D$369*F369)</f>
        <v>0</v>
      </c>
      <c r="H369" s="1575" t="s">
        <v>798</v>
      </c>
      <c r="I369" s="1575"/>
      <c r="J369" s="1621"/>
      <c r="K369" s="1566"/>
      <c r="L369" s="1583">
        <v>90.53</v>
      </c>
      <c r="M369" s="1581">
        <f>SUM($D$369*L369)</f>
        <v>905.3</v>
      </c>
      <c r="N369" s="1575" t="s">
        <v>3840</v>
      </c>
      <c r="O369" s="1575" t="s">
        <v>3855</v>
      </c>
      <c r="P369" s="1621" t="s">
        <v>3255</v>
      </c>
      <c r="Q369" s="1566"/>
      <c r="R369" s="1567">
        <v>0</v>
      </c>
      <c r="S369" s="1579">
        <f>SUM($D$369*R369)</f>
        <v>0</v>
      </c>
      <c r="T369" s="1575" t="s">
        <v>798</v>
      </c>
      <c r="U369" s="1575"/>
      <c r="V369" s="1619"/>
      <c r="W369" s="1566"/>
      <c r="X369" s="1567">
        <v>91.97</v>
      </c>
      <c r="Y369" s="1579">
        <f>SUM($D$369*X369)</f>
        <v>919.7</v>
      </c>
      <c r="Z369" s="1569" t="s">
        <v>3818</v>
      </c>
      <c r="AA369" s="1577">
        <v>227</v>
      </c>
      <c r="AB369" s="1578" t="s">
        <v>3258</v>
      </c>
      <c r="AC369" s="1566"/>
    </row>
    <row r="370" spans="2:29">
      <c r="B370" s="1602">
        <v>246</v>
      </c>
      <c r="C370" s="1602" t="s">
        <v>3857</v>
      </c>
      <c r="D370" s="1603">
        <v>10</v>
      </c>
      <c r="E370" s="1558"/>
      <c r="F370" s="1567">
        <v>0</v>
      </c>
      <c r="G370" s="1579">
        <f>SUM($D$370*F370)</f>
        <v>0</v>
      </c>
      <c r="H370" s="1575" t="s">
        <v>798</v>
      </c>
      <c r="I370" s="1575"/>
      <c r="J370" s="1621"/>
      <c r="K370" s="1566"/>
      <c r="L370" s="1583">
        <v>97.38</v>
      </c>
      <c r="M370" s="1581">
        <f>SUM($D$370*L370)</f>
        <v>973.8</v>
      </c>
      <c r="N370" s="1575" t="s">
        <v>3840</v>
      </c>
      <c r="O370" s="1575" t="s">
        <v>3855</v>
      </c>
      <c r="P370" s="1621" t="s">
        <v>3255</v>
      </c>
      <c r="Q370" s="1566"/>
      <c r="R370" s="1567">
        <v>0</v>
      </c>
      <c r="S370" s="1579">
        <f>SUM($D$370*R370)</f>
        <v>0</v>
      </c>
      <c r="T370" s="1575" t="s">
        <v>798</v>
      </c>
      <c r="U370" s="1575"/>
      <c r="V370" s="1619"/>
      <c r="W370" s="1566"/>
      <c r="X370" s="1567">
        <v>98.93</v>
      </c>
      <c r="Y370" s="1579">
        <f>SUM($D$370*X370)</f>
        <v>989.30000000000007</v>
      </c>
      <c r="Z370" s="1569" t="s">
        <v>3818</v>
      </c>
      <c r="AA370" s="1577">
        <v>227</v>
      </c>
      <c r="AB370" s="1578" t="s">
        <v>3258</v>
      </c>
      <c r="AC370" s="1566"/>
    </row>
    <row r="371" spans="2:29">
      <c r="B371" s="1602">
        <v>247</v>
      </c>
      <c r="C371" s="1602" t="s">
        <v>3858</v>
      </c>
      <c r="D371" s="1603">
        <v>5</v>
      </c>
      <c r="E371" s="1558"/>
      <c r="F371" s="1567">
        <v>0</v>
      </c>
      <c r="G371" s="1579">
        <f>SUM($D$371*F371)</f>
        <v>0</v>
      </c>
      <c r="H371" s="1575" t="s">
        <v>798</v>
      </c>
      <c r="I371" s="1575"/>
      <c r="J371" s="1621"/>
      <c r="K371" s="1566"/>
      <c r="L371" s="1583">
        <v>139.34</v>
      </c>
      <c r="M371" s="1581">
        <f>SUM($D$371*L371)</f>
        <v>696.7</v>
      </c>
      <c r="N371" s="1575" t="s">
        <v>3840</v>
      </c>
      <c r="O371" s="1575" t="s">
        <v>3855</v>
      </c>
      <c r="P371" s="1621" t="s">
        <v>3255</v>
      </c>
      <c r="Q371" s="1566"/>
      <c r="R371" s="1567">
        <v>0</v>
      </c>
      <c r="S371" s="1579">
        <f>SUM($D$371*R371)</f>
        <v>0</v>
      </c>
      <c r="T371" s="1575" t="s">
        <v>798</v>
      </c>
      <c r="U371" s="1575"/>
      <c r="V371" s="1619"/>
      <c r="W371" s="1566"/>
      <c r="X371" s="1567">
        <v>141.55000000000001</v>
      </c>
      <c r="Y371" s="1579">
        <f>SUM($D$371*X371)</f>
        <v>707.75</v>
      </c>
      <c r="Z371" s="1569" t="s">
        <v>3818</v>
      </c>
      <c r="AA371" s="1577">
        <v>227</v>
      </c>
      <c r="AB371" s="1578" t="s">
        <v>3258</v>
      </c>
      <c r="AC371" s="1566"/>
    </row>
    <row r="372" spans="2:29">
      <c r="B372" s="1602">
        <v>248</v>
      </c>
      <c r="C372" s="1602" t="s">
        <v>3859</v>
      </c>
      <c r="D372" s="1603">
        <v>6</v>
      </c>
      <c r="E372" s="1558"/>
      <c r="F372" s="1567">
        <v>0</v>
      </c>
      <c r="G372" s="1579">
        <f>SUM($D$372*F372)</f>
        <v>0</v>
      </c>
      <c r="H372" s="1575" t="s">
        <v>798</v>
      </c>
      <c r="I372" s="1575"/>
      <c r="J372" s="1621"/>
      <c r="K372" s="1566"/>
      <c r="L372" s="1583">
        <v>167.9</v>
      </c>
      <c r="M372" s="1581">
        <f>SUM($D$372*L372)</f>
        <v>1007.4000000000001</v>
      </c>
      <c r="N372" s="1575" t="s">
        <v>3840</v>
      </c>
      <c r="O372" s="1575" t="s">
        <v>3855</v>
      </c>
      <c r="P372" s="1621" t="s">
        <v>3255</v>
      </c>
      <c r="Q372" s="1566"/>
      <c r="R372" s="1567">
        <v>0</v>
      </c>
      <c r="S372" s="1579">
        <f>SUM($D$372*R372)</f>
        <v>0</v>
      </c>
      <c r="T372" s="1575" t="s">
        <v>798</v>
      </c>
      <c r="U372" s="1575"/>
      <c r="V372" s="1619"/>
      <c r="W372" s="1566"/>
      <c r="X372" s="1567">
        <v>170.56</v>
      </c>
      <c r="Y372" s="1579">
        <f>SUM($D$372*X372)</f>
        <v>1023.36</v>
      </c>
      <c r="Z372" s="1569" t="s">
        <v>3818</v>
      </c>
      <c r="AA372" s="1577">
        <v>227</v>
      </c>
      <c r="AB372" s="1578" t="s">
        <v>3258</v>
      </c>
      <c r="AC372" s="1566"/>
    </row>
    <row r="373" spans="2:29">
      <c r="B373" s="1602">
        <v>249</v>
      </c>
      <c r="C373" s="1602" t="s">
        <v>3860</v>
      </c>
      <c r="D373" s="1603">
        <v>6</v>
      </c>
      <c r="E373" s="1558"/>
      <c r="F373" s="1567">
        <v>0</v>
      </c>
      <c r="G373" s="1579">
        <f>SUM($D$373*F373)</f>
        <v>0</v>
      </c>
      <c r="H373" s="1575" t="s">
        <v>798</v>
      </c>
      <c r="I373" s="1575"/>
      <c r="J373" s="1621"/>
      <c r="K373" s="1566"/>
      <c r="L373" s="1567">
        <v>288.8</v>
      </c>
      <c r="M373" s="1579">
        <f>SUM($D$373*L373)</f>
        <v>1732.8000000000002</v>
      </c>
      <c r="N373" s="1575" t="s">
        <v>3840</v>
      </c>
      <c r="O373" s="1575" t="s">
        <v>3861</v>
      </c>
      <c r="P373" s="1621" t="s">
        <v>3255</v>
      </c>
      <c r="Q373" s="1566"/>
      <c r="R373" s="1567">
        <v>0</v>
      </c>
      <c r="S373" s="1579">
        <f>SUM($D$373*R373)</f>
        <v>0</v>
      </c>
      <c r="T373" s="1575" t="s">
        <v>798</v>
      </c>
      <c r="U373" s="1575"/>
      <c r="V373" s="1619"/>
      <c r="W373" s="1566"/>
      <c r="X373" s="1583">
        <v>189.37</v>
      </c>
      <c r="Y373" s="1581">
        <f>SUM($D$373*X373)</f>
        <v>1136.22</v>
      </c>
      <c r="Z373" s="1569" t="s">
        <v>3818</v>
      </c>
      <c r="AA373" s="1577">
        <v>227</v>
      </c>
      <c r="AB373" s="1578" t="s">
        <v>3258</v>
      </c>
      <c r="AC373" s="1566"/>
    </row>
    <row r="374" spans="2:29">
      <c r="B374" s="1602">
        <v>250</v>
      </c>
      <c r="C374" s="337" t="s">
        <v>3862</v>
      </c>
      <c r="D374" s="1603">
        <v>6</v>
      </c>
      <c r="E374" s="1558"/>
      <c r="F374" s="1567">
        <v>0</v>
      </c>
      <c r="G374" s="1579">
        <f>SUM($D$374*F374)</f>
        <v>0</v>
      </c>
      <c r="H374" s="1575" t="s">
        <v>798</v>
      </c>
      <c r="I374" s="1575"/>
      <c r="J374" s="1621"/>
      <c r="K374" s="1566"/>
      <c r="L374" s="1583">
        <v>309.89</v>
      </c>
      <c r="M374" s="1581">
        <f>SUM($D$374*L374)</f>
        <v>1859.34</v>
      </c>
      <c r="N374" s="1575" t="s">
        <v>3840</v>
      </c>
      <c r="O374" s="1575" t="s">
        <v>3855</v>
      </c>
      <c r="P374" s="1621" t="s">
        <v>3255</v>
      </c>
      <c r="Q374" s="1566"/>
      <c r="R374" s="1567">
        <v>0</v>
      </c>
      <c r="S374" s="1579">
        <f>SUM($D$374*R374)</f>
        <v>0</v>
      </c>
      <c r="T374" s="1575" t="s">
        <v>798</v>
      </c>
      <c r="U374" s="1575"/>
      <c r="V374" s="1619"/>
      <c r="W374" s="1566"/>
      <c r="X374" s="1567">
        <v>314.79000000000002</v>
      </c>
      <c r="Y374" s="1579">
        <f>SUM($D$374*X374)</f>
        <v>1888.7400000000002</v>
      </c>
      <c r="Z374" s="1569" t="s">
        <v>3818</v>
      </c>
      <c r="AA374" s="1577">
        <v>227</v>
      </c>
      <c r="AB374" s="1578" t="s">
        <v>3258</v>
      </c>
      <c r="AC374" s="1566"/>
    </row>
    <row r="375" spans="2:29">
      <c r="B375" s="1602">
        <v>251</v>
      </c>
      <c r="C375" s="1602" t="s">
        <v>3863</v>
      </c>
      <c r="D375" s="1603">
        <v>6</v>
      </c>
      <c r="E375" s="1558"/>
      <c r="F375" s="1567">
        <v>0</v>
      </c>
      <c r="G375" s="1579">
        <f>SUM($D$375*F375)</f>
        <v>0</v>
      </c>
      <c r="H375" s="1575" t="s">
        <v>798</v>
      </c>
      <c r="I375" s="1575"/>
      <c r="J375" s="1621"/>
      <c r="K375" s="1566"/>
      <c r="L375" s="1583">
        <v>245.54</v>
      </c>
      <c r="M375" s="1581">
        <f>SUM($D$375*L375)</f>
        <v>1473.24</v>
      </c>
      <c r="N375" s="1575" t="s">
        <v>3840</v>
      </c>
      <c r="O375" s="1575" t="s">
        <v>3861</v>
      </c>
      <c r="P375" s="1621" t="s">
        <v>3255</v>
      </c>
      <c r="Q375" s="1566"/>
      <c r="R375" s="1567">
        <v>0</v>
      </c>
      <c r="S375" s="1579">
        <f>SUM($D$375*R375)</f>
        <v>0</v>
      </c>
      <c r="T375" s="1575" t="s">
        <v>798</v>
      </c>
      <c r="U375" s="1575"/>
      <c r="V375" s="1619"/>
      <c r="W375" s="1566"/>
      <c r="X375" s="1567">
        <v>249.42</v>
      </c>
      <c r="Y375" s="1579">
        <f>SUM($D$375*X375)</f>
        <v>1496.52</v>
      </c>
      <c r="Z375" s="1569" t="s">
        <v>3818</v>
      </c>
      <c r="AA375" s="1577">
        <v>227</v>
      </c>
      <c r="AB375" s="1578" t="s">
        <v>3258</v>
      </c>
      <c r="AC375" s="1566"/>
    </row>
    <row r="376" spans="2:29">
      <c r="B376" s="1602">
        <v>252</v>
      </c>
      <c r="C376" s="1602" t="s">
        <v>3864</v>
      </c>
      <c r="D376" s="1603">
        <v>5</v>
      </c>
      <c r="E376" s="1558"/>
      <c r="F376" s="1567">
        <v>0</v>
      </c>
      <c r="G376" s="1579">
        <f>SUM($D$376*F376)</f>
        <v>0</v>
      </c>
      <c r="H376" s="1575" t="s">
        <v>798</v>
      </c>
      <c r="I376" s="1575"/>
      <c r="J376" s="1621"/>
      <c r="K376" s="1566"/>
      <c r="L376" s="1567">
        <v>369.78</v>
      </c>
      <c r="M376" s="1579">
        <f>SUM($D$376*L376)</f>
        <v>1848.8999999999999</v>
      </c>
      <c r="N376" s="1575" t="s">
        <v>3840</v>
      </c>
      <c r="O376" s="1575" t="s">
        <v>3861</v>
      </c>
      <c r="P376" s="1621" t="s">
        <v>3255</v>
      </c>
      <c r="Q376" s="1566"/>
      <c r="R376" s="1567">
        <v>0</v>
      </c>
      <c r="S376" s="1579">
        <f>SUM($D$376*R376)</f>
        <v>0</v>
      </c>
      <c r="T376" s="1575" t="s">
        <v>798</v>
      </c>
      <c r="U376" s="1575"/>
      <c r="V376" s="1619"/>
      <c r="W376" s="1566"/>
      <c r="X376" s="1583">
        <v>375.62</v>
      </c>
      <c r="Y376" s="1581">
        <f>SUM($D$376*X376)</f>
        <v>1878.1</v>
      </c>
      <c r="Z376" s="1569" t="s">
        <v>3818</v>
      </c>
      <c r="AA376" s="1577">
        <v>228</v>
      </c>
      <c r="AB376" s="1578" t="s">
        <v>3258</v>
      </c>
      <c r="AC376" s="1566"/>
    </row>
    <row r="377" spans="2:29">
      <c r="B377" s="1602">
        <v>253</v>
      </c>
      <c r="C377" s="1602" t="s">
        <v>3865</v>
      </c>
      <c r="D377" s="1603">
        <v>5</v>
      </c>
      <c r="E377" s="1558"/>
      <c r="F377" s="1567">
        <v>0</v>
      </c>
      <c r="G377" s="1579">
        <f>SUM($D$377*F377)</f>
        <v>0</v>
      </c>
      <c r="H377" s="1575" t="s">
        <v>798</v>
      </c>
      <c r="I377" s="1575"/>
      <c r="J377" s="1621"/>
      <c r="K377" s="1566"/>
      <c r="L377" s="1583">
        <v>378.06</v>
      </c>
      <c r="M377" s="1581">
        <f>SUM($D$377*L377)</f>
        <v>1890.3</v>
      </c>
      <c r="N377" s="1575" t="s">
        <v>3840</v>
      </c>
      <c r="O377" s="1575" t="s">
        <v>3861</v>
      </c>
      <c r="P377" s="1621" t="s">
        <v>3255</v>
      </c>
      <c r="Q377" s="1566"/>
      <c r="R377" s="1567">
        <v>0</v>
      </c>
      <c r="S377" s="1579">
        <f>SUM($D$377*R377)</f>
        <v>0</v>
      </c>
      <c r="T377" s="1575" t="s">
        <v>798</v>
      </c>
      <c r="U377" s="1575"/>
      <c r="V377" s="1619"/>
      <c r="W377" s="1566"/>
      <c r="X377" s="1567">
        <v>384.03</v>
      </c>
      <c r="Y377" s="1579">
        <f>SUM($D$377*X377)</f>
        <v>1920.1499999999999</v>
      </c>
      <c r="Z377" s="1569" t="s">
        <v>3818</v>
      </c>
      <c r="AA377" s="1577">
        <v>228</v>
      </c>
      <c r="AB377" s="1578" t="s">
        <v>3258</v>
      </c>
      <c r="AC377" s="1566"/>
    </row>
    <row r="378" spans="2:29">
      <c r="B378" s="1602">
        <v>254</v>
      </c>
      <c r="C378" s="1602" t="s">
        <v>3866</v>
      </c>
      <c r="D378" s="1603">
        <v>4</v>
      </c>
      <c r="E378" s="1558"/>
      <c r="F378" s="1567">
        <v>0</v>
      </c>
      <c r="G378" s="1579">
        <f>SUM($D$378*F378)</f>
        <v>0</v>
      </c>
      <c r="H378" s="1575" t="s">
        <v>798</v>
      </c>
      <c r="I378" s="1575"/>
      <c r="J378" s="1621"/>
      <c r="K378" s="1566"/>
      <c r="L378" s="1583">
        <v>420.02</v>
      </c>
      <c r="M378" s="1581">
        <f>SUM($D$378*L378)</f>
        <v>1680.08</v>
      </c>
      <c r="N378" s="1575" t="s">
        <v>3840</v>
      </c>
      <c r="O378" s="1575" t="s">
        <v>3861</v>
      </c>
      <c r="P378" s="1621" t="s">
        <v>3255</v>
      </c>
      <c r="Q378" s="1566"/>
      <c r="R378" s="1567">
        <v>0</v>
      </c>
      <c r="S378" s="1579">
        <f>SUM($D$378*R378)</f>
        <v>0</v>
      </c>
      <c r="T378" s="1575" t="s">
        <v>798</v>
      </c>
      <c r="U378" s="1575"/>
      <c r="V378" s="1619"/>
      <c r="W378" s="1566"/>
      <c r="X378" s="1567">
        <v>426.65</v>
      </c>
      <c r="Y378" s="1579">
        <f>SUM($D$378*X378)</f>
        <v>1706.6</v>
      </c>
      <c r="Z378" s="1569" t="s">
        <v>3818</v>
      </c>
      <c r="AA378" s="1577" t="s">
        <v>3867</v>
      </c>
      <c r="AB378" s="1578" t="s">
        <v>3258</v>
      </c>
      <c r="AC378" s="1566"/>
    </row>
    <row r="379" spans="2:29">
      <c r="B379" s="1602">
        <v>255</v>
      </c>
      <c r="C379" s="1602" t="s">
        <v>3868</v>
      </c>
      <c r="D379" s="1603">
        <v>4</v>
      </c>
      <c r="E379" s="1558"/>
      <c r="F379" s="1567">
        <v>0</v>
      </c>
      <c r="G379" s="1579">
        <f>SUM($D$379*F379)</f>
        <v>0</v>
      </c>
      <c r="H379" s="1575" t="s">
        <v>798</v>
      </c>
      <c r="I379" s="1575"/>
      <c r="J379" s="1621"/>
      <c r="K379" s="1566"/>
      <c r="L379" s="1583">
        <v>413</v>
      </c>
      <c r="M379" s="1581">
        <f>SUM($D$379*L379)</f>
        <v>1652</v>
      </c>
      <c r="N379" s="1575" t="s">
        <v>3840</v>
      </c>
      <c r="O379" s="1575" t="s">
        <v>3861</v>
      </c>
      <c r="P379" s="1621" t="s">
        <v>3255</v>
      </c>
      <c r="Q379" s="1566"/>
      <c r="R379" s="1567">
        <v>0</v>
      </c>
      <c r="S379" s="1579">
        <f>SUM($D$379*R379)</f>
        <v>0</v>
      </c>
      <c r="T379" s="1575" t="s">
        <v>798</v>
      </c>
      <c r="U379" s="1575"/>
      <c r="V379" s="1619"/>
      <c r="W379" s="1566"/>
      <c r="X379" s="1567">
        <v>419.53</v>
      </c>
      <c r="Y379" s="1579">
        <f>SUM($D$379*X379)</f>
        <v>1678.12</v>
      </c>
      <c r="Z379" s="1569" t="s">
        <v>3818</v>
      </c>
      <c r="AA379" s="1577">
        <v>228</v>
      </c>
      <c r="AB379" s="1578" t="s">
        <v>3258</v>
      </c>
      <c r="AC379" s="1566"/>
    </row>
    <row r="380" spans="2:29" ht="13.5" thickBot="1">
      <c r="B380" s="1602">
        <v>256</v>
      </c>
      <c r="C380" s="1602" t="s">
        <v>3869</v>
      </c>
      <c r="D380" s="1603">
        <v>4</v>
      </c>
      <c r="E380" s="1566"/>
      <c r="F380" s="1567">
        <v>0</v>
      </c>
      <c r="G380" s="1579">
        <f>SUM($D$380*F380)</f>
        <v>0</v>
      </c>
      <c r="H380" s="1575" t="s">
        <v>798</v>
      </c>
      <c r="I380" s="1575"/>
      <c r="J380" s="1621"/>
      <c r="K380" s="1566"/>
      <c r="L380" s="1583">
        <v>449.02</v>
      </c>
      <c r="M380" s="1581">
        <f>SUM($D$380*L380)</f>
        <v>1796.08</v>
      </c>
      <c r="N380" s="1575" t="s">
        <v>3840</v>
      </c>
      <c r="O380" s="1575" t="s">
        <v>3861</v>
      </c>
      <c r="P380" s="1621" t="s">
        <v>3255</v>
      </c>
      <c r="Q380" s="1566"/>
      <c r="R380" s="1567">
        <v>0</v>
      </c>
      <c r="S380" s="1579">
        <f>SUM($D$380*R380)</f>
        <v>0</v>
      </c>
      <c r="T380" s="1575" t="s">
        <v>798</v>
      </c>
      <c r="U380" s="1575"/>
      <c r="V380" s="1619"/>
      <c r="W380" s="1566"/>
      <c r="X380" s="1567">
        <v>506.91</v>
      </c>
      <c r="Y380" s="1579">
        <f>SUM($D$380*X380)</f>
        <v>2027.64</v>
      </c>
      <c r="Z380" s="1569" t="s">
        <v>3818</v>
      </c>
      <c r="AA380" s="1577">
        <v>228</v>
      </c>
      <c r="AB380" s="1578" t="s">
        <v>3258</v>
      </c>
      <c r="AC380" s="1566"/>
    </row>
    <row r="381" spans="2:29" ht="13.5" thickBot="1">
      <c r="B381" s="47"/>
      <c r="C381" s="1611"/>
      <c r="D381" s="1612"/>
      <c r="E381" s="1566"/>
      <c r="F381" s="1587" t="s">
        <v>304</v>
      </c>
      <c r="G381" s="1634">
        <f>SUM(G368:G380)</f>
        <v>0</v>
      </c>
      <c r="H381" s="1589"/>
      <c r="I381" s="1589"/>
      <c r="J381" s="1590"/>
      <c r="K381" s="1571"/>
      <c r="L381" s="1587" t="s">
        <v>304</v>
      </c>
      <c r="M381" s="1591">
        <f>SUM(M368:M380)</f>
        <v>18019.439999999999</v>
      </c>
      <c r="N381" s="1589"/>
      <c r="O381" s="1589"/>
      <c r="P381" s="1590"/>
      <c r="Q381" s="1571"/>
      <c r="R381" s="1587" t="s">
        <v>304</v>
      </c>
      <c r="S381" s="1634">
        <f>SUM(S368:S380)</f>
        <v>0</v>
      </c>
      <c r="T381" s="1594"/>
      <c r="U381" s="1594"/>
      <c r="V381" s="1595"/>
      <c r="W381" s="1566"/>
      <c r="X381" s="1587" t="s">
        <v>304</v>
      </c>
      <c r="Y381" s="1634">
        <f>SUM(Y368:Y380)</f>
        <v>17883.7</v>
      </c>
      <c r="Z381" s="1594"/>
      <c r="AA381" s="1594"/>
      <c r="AB381" s="1595"/>
      <c r="AC381" s="1566"/>
    </row>
    <row r="382" spans="2:29">
      <c r="B382" s="30"/>
      <c r="C382" s="1613"/>
      <c r="D382" s="36"/>
      <c r="E382" s="1614"/>
      <c r="F382" s="1615"/>
      <c r="G382" s="1616"/>
      <c r="H382" s="1617"/>
      <c r="I382" s="1617"/>
      <c r="J382" s="1618"/>
      <c r="K382" s="1614"/>
      <c r="L382" s="1615"/>
      <c r="M382" s="1616"/>
      <c r="N382" s="1617"/>
      <c r="O382" s="1617"/>
      <c r="P382" s="1618"/>
      <c r="Q382" s="1614"/>
      <c r="R382" s="1615"/>
      <c r="S382" s="1616"/>
      <c r="T382" s="1617"/>
      <c r="U382" s="1617"/>
      <c r="V382" s="1618"/>
      <c r="W382" s="1614"/>
      <c r="X382" s="1615"/>
      <c r="Y382" s="1616"/>
      <c r="Z382" s="1617"/>
      <c r="AA382" s="1617"/>
      <c r="AB382" s="1618"/>
      <c r="AC382" s="1614"/>
    </row>
    <row r="383" spans="2:29" s="51" customFormat="1" ht="36">
      <c r="B383" s="3539" t="s">
        <v>3870</v>
      </c>
      <c r="C383" s="3540"/>
      <c r="D383" s="1596" t="s">
        <v>3246</v>
      </c>
      <c r="E383" s="1558"/>
      <c r="F383" s="1598" t="s">
        <v>3247</v>
      </c>
      <c r="G383" s="1599" t="s">
        <v>1760</v>
      </c>
      <c r="H383" s="1600" t="s">
        <v>3248</v>
      </c>
      <c r="I383" s="1600" t="s">
        <v>3249</v>
      </c>
      <c r="J383" s="1596" t="s">
        <v>3250</v>
      </c>
      <c r="K383" s="1558"/>
      <c r="L383" s="1598" t="s">
        <v>3247</v>
      </c>
      <c r="M383" s="1599" t="s">
        <v>1760</v>
      </c>
      <c r="N383" s="1600" t="s">
        <v>3248</v>
      </c>
      <c r="O383" s="1600" t="s">
        <v>3249</v>
      </c>
      <c r="P383" s="1596" t="s">
        <v>3250</v>
      </c>
      <c r="Q383" s="1558"/>
      <c r="R383" s="1598" t="s">
        <v>3247</v>
      </c>
      <c r="S383" s="1599" t="s">
        <v>1760</v>
      </c>
      <c r="T383" s="1600" t="s">
        <v>3248</v>
      </c>
      <c r="U383" s="1600" t="s">
        <v>3249</v>
      </c>
      <c r="V383" s="1596" t="s">
        <v>3250</v>
      </c>
      <c r="W383" s="1558"/>
      <c r="X383" s="1598" t="s">
        <v>3247</v>
      </c>
      <c r="Y383" s="1599" t="s">
        <v>1760</v>
      </c>
      <c r="Z383" s="1600" t="s">
        <v>3248</v>
      </c>
      <c r="AA383" s="1600" t="s">
        <v>3249</v>
      </c>
      <c r="AB383" s="1596" t="s">
        <v>3250</v>
      </c>
      <c r="AC383" s="1558"/>
    </row>
    <row r="384" spans="2:29">
      <c r="B384" s="1602">
        <v>257</v>
      </c>
      <c r="C384" s="1602" t="s">
        <v>3871</v>
      </c>
      <c r="D384" s="1603">
        <v>75</v>
      </c>
      <c r="E384" s="1566"/>
      <c r="F384" s="1567">
        <v>0</v>
      </c>
      <c r="G384" s="1579">
        <f>SUM($D$384*F384)</f>
        <v>0</v>
      </c>
      <c r="H384" s="1575" t="s">
        <v>798</v>
      </c>
      <c r="I384" s="1575"/>
      <c r="J384" s="1621"/>
      <c r="K384" s="1566"/>
      <c r="L384" s="1567">
        <v>4.96</v>
      </c>
      <c r="M384" s="1568">
        <f>SUM($D$384*L384)</f>
        <v>372</v>
      </c>
      <c r="N384" s="1575" t="s">
        <v>3840</v>
      </c>
      <c r="O384" s="1575" t="s">
        <v>3872</v>
      </c>
      <c r="P384" s="1621" t="s">
        <v>3255</v>
      </c>
      <c r="Q384" s="1566"/>
      <c r="R384" s="1567">
        <v>0</v>
      </c>
      <c r="S384" s="1568">
        <f>SUM($D$384*R384)</f>
        <v>0</v>
      </c>
      <c r="T384" s="1575" t="s">
        <v>798</v>
      </c>
      <c r="U384" s="1575"/>
      <c r="V384" s="1619"/>
      <c r="W384" s="1566"/>
      <c r="X384" s="1583">
        <v>4.8600000000000003</v>
      </c>
      <c r="Y384" s="1573">
        <f>SUM($D$384*X384)</f>
        <v>364.5</v>
      </c>
      <c r="Z384" s="1569" t="s">
        <v>3818</v>
      </c>
      <c r="AA384" s="1606" t="s">
        <v>3872</v>
      </c>
      <c r="AB384" s="1578" t="s">
        <v>3258</v>
      </c>
      <c r="AC384" s="1566"/>
    </row>
    <row r="385" spans="2:29">
      <c r="B385" s="1602">
        <v>258</v>
      </c>
      <c r="C385" s="1602" t="s">
        <v>3873</v>
      </c>
      <c r="D385" s="1603">
        <v>4</v>
      </c>
      <c r="E385" s="1566"/>
      <c r="F385" s="1567">
        <v>0</v>
      </c>
      <c r="G385" s="1579">
        <f>SUM($D$385*F385)</f>
        <v>0</v>
      </c>
      <c r="H385" s="1575" t="s">
        <v>798</v>
      </c>
      <c r="I385" s="1575"/>
      <c r="J385" s="1621"/>
      <c r="K385" s="1566"/>
      <c r="L385" s="1567">
        <v>6.18</v>
      </c>
      <c r="M385" s="1579">
        <f>SUM($D$385*L385)</f>
        <v>24.72</v>
      </c>
      <c r="N385" s="1575" t="s">
        <v>3840</v>
      </c>
      <c r="O385" s="1575" t="s">
        <v>3872</v>
      </c>
      <c r="P385" s="1621" t="s">
        <v>3255</v>
      </c>
      <c r="Q385" s="1566"/>
      <c r="R385" s="1567">
        <v>0</v>
      </c>
      <c r="S385" s="1579">
        <f>SUM($D$385*R385)</f>
        <v>0</v>
      </c>
      <c r="T385" s="1575" t="s">
        <v>798</v>
      </c>
      <c r="U385" s="1575"/>
      <c r="V385" s="1619"/>
      <c r="W385" s="1566"/>
      <c r="X385" s="1583">
        <v>6.12</v>
      </c>
      <c r="Y385" s="1581">
        <f>SUM($D$385*X385)</f>
        <v>24.48</v>
      </c>
      <c r="Z385" s="1569" t="s">
        <v>3818</v>
      </c>
      <c r="AA385" s="1606" t="s">
        <v>3872</v>
      </c>
      <c r="AB385" s="1578" t="s">
        <v>3258</v>
      </c>
      <c r="AC385" s="1566"/>
    </row>
    <row r="386" spans="2:29">
      <c r="B386" s="1602">
        <v>259</v>
      </c>
      <c r="C386" s="1602" t="s">
        <v>3874</v>
      </c>
      <c r="D386" s="1603">
        <v>2</v>
      </c>
      <c r="E386" s="1566"/>
      <c r="F386" s="1567">
        <v>0</v>
      </c>
      <c r="G386" s="1579">
        <f>SUM($D$386*F386)</f>
        <v>0</v>
      </c>
      <c r="H386" s="1575" t="s">
        <v>798</v>
      </c>
      <c r="I386" s="1575"/>
      <c r="J386" s="1621"/>
      <c r="K386" s="1566"/>
      <c r="L386" s="1567">
        <v>3.51</v>
      </c>
      <c r="M386" s="1579">
        <f>SUM($D$386*L386)</f>
        <v>7.02</v>
      </c>
      <c r="N386" s="1575" t="s">
        <v>3840</v>
      </c>
      <c r="O386" s="1575" t="s">
        <v>3872</v>
      </c>
      <c r="P386" s="1621" t="s">
        <v>3255</v>
      </c>
      <c r="Q386" s="1566"/>
      <c r="R386" s="1567">
        <v>0</v>
      </c>
      <c r="S386" s="1579">
        <f>SUM($D$386*R386)</f>
        <v>0</v>
      </c>
      <c r="T386" s="1575" t="s">
        <v>798</v>
      </c>
      <c r="U386" s="1575"/>
      <c r="V386" s="1619"/>
      <c r="W386" s="1566"/>
      <c r="X386" s="1583">
        <v>3.47</v>
      </c>
      <c r="Y386" s="1581">
        <f>SUM($D$386*X386)</f>
        <v>6.94</v>
      </c>
      <c r="Z386" s="1569" t="s">
        <v>3818</v>
      </c>
      <c r="AA386" s="1606" t="s">
        <v>3872</v>
      </c>
      <c r="AB386" s="1578" t="s">
        <v>3258</v>
      </c>
      <c r="AC386" s="1566"/>
    </row>
    <row r="387" spans="2:29">
      <c r="B387" s="1602">
        <v>260</v>
      </c>
      <c r="C387" s="1602" t="s">
        <v>3875</v>
      </c>
      <c r="D387" s="1603">
        <v>10</v>
      </c>
      <c r="E387" s="1566"/>
      <c r="F387" s="1567">
        <v>0</v>
      </c>
      <c r="G387" s="1579">
        <f>SUM($D$387*F387)</f>
        <v>0</v>
      </c>
      <c r="H387" s="1575" t="s">
        <v>798</v>
      </c>
      <c r="I387" s="1575"/>
      <c r="J387" s="1621"/>
      <c r="K387" s="1566"/>
      <c r="L387" s="1567">
        <v>3.57</v>
      </c>
      <c r="M387" s="1579">
        <f>SUM($D$387*L387)</f>
        <v>35.699999999999996</v>
      </c>
      <c r="N387" s="1575" t="s">
        <v>3840</v>
      </c>
      <c r="O387" s="1575" t="s">
        <v>3872</v>
      </c>
      <c r="P387" s="1621" t="s">
        <v>3255</v>
      </c>
      <c r="Q387" s="1566"/>
      <c r="R387" s="1567">
        <v>0</v>
      </c>
      <c r="S387" s="1579">
        <f>SUM($D$387*R387)</f>
        <v>0</v>
      </c>
      <c r="T387" s="1575" t="s">
        <v>798</v>
      </c>
      <c r="U387" s="1575"/>
      <c r="V387" s="1619"/>
      <c r="W387" s="1566"/>
      <c r="X387" s="1583">
        <v>3.54</v>
      </c>
      <c r="Y387" s="1581">
        <f>SUM($D$387*X387)</f>
        <v>35.4</v>
      </c>
      <c r="Z387" s="1569" t="s">
        <v>3818</v>
      </c>
      <c r="AA387" s="1606" t="s">
        <v>3872</v>
      </c>
      <c r="AB387" s="1578" t="s">
        <v>3258</v>
      </c>
      <c r="AC387" s="1566"/>
    </row>
    <row r="388" spans="2:29">
      <c r="B388" s="1602">
        <v>261</v>
      </c>
      <c r="C388" s="1602" t="s">
        <v>3876</v>
      </c>
      <c r="D388" s="1603">
        <v>60</v>
      </c>
      <c r="E388" s="1566"/>
      <c r="F388" s="1567">
        <v>0</v>
      </c>
      <c r="G388" s="1579">
        <f>SUM($D$388*F388)</f>
        <v>0</v>
      </c>
      <c r="H388" s="1575" t="s">
        <v>798</v>
      </c>
      <c r="I388" s="1575"/>
      <c r="J388" s="1621"/>
      <c r="K388" s="1566"/>
      <c r="L388" s="1567">
        <v>3.9</v>
      </c>
      <c r="M388" s="1579">
        <f>SUM($D$388*L388)</f>
        <v>234</v>
      </c>
      <c r="N388" s="1575" t="s">
        <v>3840</v>
      </c>
      <c r="O388" s="1575" t="s">
        <v>3872</v>
      </c>
      <c r="P388" s="1621" t="s">
        <v>3255</v>
      </c>
      <c r="Q388" s="1566"/>
      <c r="R388" s="1567">
        <v>0</v>
      </c>
      <c r="S388" s="1579">
        <f>SUM($D$388*R388)</f>
        <v>0</v>
      </c>
      <c r="T388" s="1575" t="s">
        <v>798</v>
      </c>
      <c r="U388" s="1575"/>
      <c r="V388" s="1619"/>
      <c r="W388" s="1566"/>
      <c r="X388" s="1583">
        <v>3.86</v>
      </c>
      <c r="Y388" s="1581">
        <f>SUM($D$388*X388)</f>
        <v>231.6</v>
      </c>
      <c r="Z388" s="1569" t="s">
        <v>3818</v>
      </c>
      <c r="AA388" s="1606" t="s">
        <v>3872</v>
      </c>
      <c r="AB388" s="1578" t="s">
        <v>3258</v>
      </c>
      <c r="AC388" s="1566"/>
    </row>
    <row r="389" spans="2:29">
      <c r="B389" s="1602">
        <v>262</v>
      </c>
      <c r="C389" s="1602" t="s">
        <v>3877</v>
      </c>
      <c r="D389" s="1603">
        <v>10</v>
      </c>
      <c r="E389" s="1566"/>
      <c r="F389" s="1567">
        <v>0</v>
      </c>
      <c r="G389" s="1579">
        <f>SUM($D$389*F389)</f>
        <v>0</v>
      </c>
      <c r="H389" s="1575" t="s">
        <v>798</v>
      </c>
      <c r="I389" s="1575"/>
      <c r="J389" s="1621"/>
      <c r="K389" s="1566"/>
      <c r="L389" s="1567">
        <v>4.0199999999999996</v>
      </c>
      <c r="M389" s="1579">
        <f>SUM($D$389*L389)</f>
        <v>40.199999999999996</v>
      </c>
      <c r="N389" s="1575" t="s">
        <v>3840</v>
      </c>
      <c r="O389" s="1575" t="s">
        <v>3872</v>
      </c>
      <c r="P389" s="1621" t="s">
        <v>3255</v>
      </c>
      <c r="Q389" s="1566"/>
      <c r="R389" s="1567">
        <v>0</v>
      </c>
      <c r="S389" s="1579">
        <f>SUM($D$389*R389)</f>
        <v>0</v>
      </c>
      <c r="T389" s="1575" t="s">
        <v>798</v>
      </c>
      <c r="U389" s="1575"/>
      <c r="V389" s="1619"/>
      <c r="W389" s="1566"/>
      <c r="X389" s="1583">
        <v>3.98</v>
      </c>
      <c r="Y389" s="1581">
        <f>SUM($D$389*X389)</f>
        <v>39.799999999999997</v>
      </c>
      <c r="Z389" s="1569" t="s">
        <v>3818</v>
      </c>
      <c r="AA389" s="1606" t="s">
        <v>3872</v>
      </c>
      <c r="AB389" s="1578" t="s">
        <v>3258</v>
      </c>
      <c r="AC389" s="1566"/>
    </row>
    <row r="390" spans="2:29">
      <c r="B390" s="1602">
        <v>263</v>
      </c>
      <c r="C390" s="1602" t="s">
        <v>3878</v>
      </c>
      <c r="D390" s="1603">
        <v>10</v>
      </c>
      <c r="E390" s="1566"/>
      <c r="F390" s="1567">
        <v>0</v>
      </c>
      <c r="G390" s="1579">
        <f>SUM($D$390*F390)</f>
        <v>0</v>
      </c>
      <c r="H390" s="1575" t="s">
        <v>798</v>
      </c>
      <c r="I390" s="1575"/>
      <c r="J390" s="1621"/>
      <c r="K390" s="1566"/>
      <c r="L390" s="1567">
        <v>4.3</v>
      </c>
      <c r="M390" s="1579">
        <f>SUM($D$390*L390)</f>
        <v>43</v>
      </c>
      <c r="N390" s="1575" t="s">
        <v>3840</v>
      </c>
      <c r="O390" s="1575" t="s">
        <v>3872</v>
      </c>
      <c r="P390" s="1621" t="s">
        <v>3255</v>
      </c>
      <c r="Q390" s="1566"/>
      <c r="R390" s="1567">
        <v>0</v>
      </c>
      <c r="S390" s="1579">
        <f>SUM($D$390*R390)</f>
        <v>0</v>
      </c>
      <c r="T390" s="1575" t="s">
        <v>798</v>
      </c>
      <c r="U390" s="1575"/>
      <c r="V390" s="1619"/>
      <c r="W390" s="1566"/>
      <c r="X390" s="1583">
        <v>4.26</v>
      </c>
      <c r="Y390" s="1581">
        <f>SUM($D$390*X390)</f>
        <v>42.599999999999994</v>
      </c>
      <c r="Z390" s="1569" t="s">
        <v>3818</v>
      </c>
      <c r="AA390" s="1606" t="s">
        <v>3872</v>
      </c>
      <c r="AB390" s="1578" t="s">
        <v>3258</v>
      </c>
      <c r="AC390" s="1566"/>
    </row>
    <row r="391" spans="2:29">
      <c r="B391" s="1602">
        <v>264</v>
      </c>
      <c r="C391" s="1602" t="s">
        <v>3879</v>
      </c>
      <c r="D391" s="1603">
        <v>10</v>
      </c>
      <c r="E391" s="1566"/>
      <c r="F391" s="1567">
        <v>0</v>
      </c>
      <c r="G391" s="1579">
        <f>SUM($D$391*F391)</f>
        <v>0</v>
      </c>
      <c r="H391" s="1575" t="s">
        <v>798</v>
      </c>
      <c r="I391" s="1575"/>
      <c r="J391" s="1621"/>
      <c r="K391" s="1566"/>
      <c r="L391" s="1583">
        <v>8.99</v>
      </c>
      <c r="M391" s="1581">
        <f>SUM($D$391*L391)</f>
        <v>89.9</v>
      </c>
      <c r="N391" s="1575" t="s">
        <v>3840</v>
      </c>
      <c r="O391" s="1575" t="s">
        <v>3872</v>
      </c>
      <c r="P391" s="1621" t="s">
        <v>3255</v>
      </c>
      <c r="Q391" s="1566"/>
      <c r="R391" s="1567">
        <v>0</v>
      </c>
      <c r="S391" s="1579">
        <f>SUM($D$391*R391)</f>
        <v>0</v>
      </c>
      <c r="T391" s="1575" t="s">
        <v>798</v>
      </c>
      <c r="U391" s="1575"/>
      <c r="V391" s="1619"/>
      <c r="W391" s="1566"/>
      <c r="X391" s="1567">
        <v>9.14</v>
      </c>
      <c r="Y391" s="1579">
        <f>SUM($D$391*X391)</f>
        <v>91.4</v>
      </c>
      <c r="Z391" s="1569" t="s">
        <v>3818</v>
      </c>
      <c r="AA391" s="1606" t="s">
        <v>3872</v>
      </c>
      <c r="AB391" s="1578" t="s">
        <v>3258</v>
      </c>
      <c r="AC391" s="1566"/>
    </row>
    <row r="392" spans="2:29">
      <c r="B392" s="1602">
        <v>265</v>
      </c>
      <c r="C392" s="1602" t="s">
        <v>3880</v>
      </c>
      <c r="D392" s="1603">
        <v>5</v>
      </c>
      <c r="E392" s="1566"/>
      <c r="F392" s="1567">
        <v>0</v>
      </c>
      <c r="G392" s="1579">
        <f>SUM($D$392*F392)</f>
        <v>0</v>
      </c>
      <c r="H392" s="1575" t="s">
        <v>798</v>
      </c>
      <c r="I392" s="1575"/>
      <c r="J392" s="1621"/>
      <c r="K392" s="1566"/>
      <c r="L392" s="1567">
        <v>7.48</v>
      </c>
      <c r="M392" s="1579">
        <f>SUM($D$392*L392)</f>
        <v>37.400000000000006</v>
      </c>
      <c r="N392" s="1575" t="s">
        <v>3840</v>
      </c>
      <c r="O392" s="1575" t="s">
        <v>3872</v>
      </c>
      <c r="P392" s="1621" t="s">
        <v>3255</v>
      </c>
      <c r="Q392" s="1566"/>
      <c r="R392" s="1567">
        <v>0</v>
      </c>
      <c r="S392" s="1579">
        <f>SUM($D$392*R392)</f>
        <v>0</v>
      </c>
      <c r="T392" s="1575" t="s">
        <v>798</v>
      </c>
      <c r="U392" s="1575"/>
      <c r="V392" s="1619"/>
      <c r="W392" s="1566"/>
      <c r="X392" s="1583">
        <v>7.41</v>
      </c>
      <c r="Y392" s="1581">
        <f>SUM($D$392*X392)</f>
        <v>37.049999999999997</v>
      </c>
      <c r="Z392" s="1569" t="s">
        <v>3818</v>
      </c>
      <c r="AA392" s="1606" t="s">
        <v>3872</v>
      </c>
      <c r="AB392" s="1578" t="s">
        <v>3258</v>
      </c>
      <c r="AC392" s="1566"/>
    </row>
    <row r="393" spans="2:29" ht="13.5" thickBot="1">
      <c r="B393" s="1602">
        <v>266</v>
      </c>
      <c r="C393" s="1602" t="s">
        <v>3881</v>
      </c>
      <c r="D393" s="1603">
        <v>5</v>
      </c>
      <c r="E393" s="1566"/>
      <c r="F393" s="1567">
        <v>0</v>
      </c>
      <c r="G393" s="1579">
        <f>SUM($D$393*F393)</f>
        <v>0</v>
      </c>
      <c r="H393" s="1575" t="s">
        <v>798</v>
      </c>
      <c r="I393" s="1575"/>
      <c r="J393" s="1621"/>
      <c r="K393" s="1566"/>
      <c r="L393" s="1567">
        <v>8.1199999999999992</v>
      </c>
      <c r="M393" s="1579">
        <f>SUM($D$393*L393)</f>
        <v>40.599999999999994</v>
      </c>
      <c r="N393" s="1575" t="s">
        <v>3840</v>
      </c>
      <c r="O393" s="1575" t="s">
        <v>3872</v>
      </c>
      <c r="P393" s="1621" t="s">
        <v>3255</v>
      </c>
      <c r="Q393" s="1566"/>
      <c r="R393" s="1567">
        <v>0</v>
      </c>
      <c r="S393" s="1579">
        <f>SUM($D$393*R393)</f>
        <v>0</v>
      </c>
      <c r="T393" s="1575" t="s">
        <v>798</v>
      </c>
      <c r="U393" s="1575"/>
      <c r="V393" s="1619"/>
      <c r="W393" s="1566"/>
      <c r="X393" s="1583">
        <v>8.0399999999999991</v>
      </c>
      <c r="Y393" s="1581">
        <f>SUM($D$393*X393)</f>
        <v>40.199999999999996</v>
      </c>
      <c r="Z393" s="1569" t="s">
        <v>3818</v>
      </c>
      <c r="AA393" s="1606" t="s">
        <v>3872</v>
      </c>
      <c r="AB393" s="1578" t="s">
        <v>3258</v>
      </c>
      <c r="AC393" s="1566"/>
    </row>
    <row r="394" spans="2:29" ht="13.5" thickBot="1">
      <c r="B394" s="47"/>
      <c r="C394" s="1611"/>
      <c r="D394" s="1612"/>
      <c r="E394" s="1566"/>
      <c r="F394" s="1587" t="s">
        <v>304</v>
      </c>
      <c r="G394" s="1634">
        <f>SUM(G384:G393)</f>
        <v>0</v>
      </c>
      <c r="H394" s="1589"/>
      <c r="I394" s="1589"/>
      <c r="J394" s="1590"/>
      <c r="K394" s="1571"/>
      <c r="L394" s="1587" t="s">
        <v>304</v>
      </c>
      <c r="M394" s="1634">
        <f>SUM(M384:M393)</f>
        <v>924.54000000000008</v>
      </c>
      <c r="N394" s="1589"/>
      <c r="O394" s="1589"/>
      <c r="P394" s="1590"/>
      <c r="Q394" s="1571"/>
      <c r="R394" s="1587" t="s">
        <v>304</v>
      </c>
      <c r="S394" s="1634">
        <f>SUM(S384:S393)</f>
        <v>0</v>
      </c>
      <c r="T394" s="1594"/>
      <c r="U394" s="1594"/>
      <c r="V394" s="1595"/>
      <c r="W394" s="1566"/>
      <c r="X394" s="1587" t="s">
        <v>304</v>
      </c>
      <c r="Y394" s="1591">
        <f>SUM(Y384:Y393)</f>
        <v>913.96999999999991</v>
      </c>
      <c r="Z394" s="1594"/>
      <c r="AA394" s="1594"/>
      <c r="AB394" s="1595"/>
      <c r="AC394" s="1566"/>
    </row>
    <row r="395" spans="2:29">
      <c r="B395" s="30"/>
      <c r="C395" s="1613"/>
      <c r="D395" s="36"/>
      <c r="E395" s="1614"/>
      <c r="F395" s="1615"/>
      <c r="G395" s="1616"/>
      <c r="H395" s="1617"/>
      <c r="I395" s="1617"/>
      <c r="J395" s="1618"/>
      <c r="K395" s="1614"/>
      <c r="L395" s="1615"/>
      <c r="M395" s="1616"/>
      <c r="N395" s="1617"/>
      <c r="O395" s="1617"/>
      <c r="P395" s="1618"/>
      <c r="Q395" s="1614"/>
      <c r="R395" s="1615"/>
      <c r="S395" s="1616"/>
      <c r="T395" s="1617"/>
      <c r="U395" s="1617"/>
      <c r="V395" s="1618"/>
      <c r="W395" s="1614"/>
      <c r="X395" s="1615"/>
      <c r="Y395" s="1616"/>
      <c r="Z395" s="1617"/>
      <c r="AA395" s="1617"/>
      <c r="AB395" s="1618"/>
      <c r="AC395" s="1614"/>
    </row>
    <row r="396" spans="2:29" s="51" customFormat="1" ht="36">
      <c r="B396" s="3539" t="s">
        <v>3882</v>
      </c>
      <c r="C396" s="3540"/>
      <c r="D396" s="1596" t="s">
        <v>3246</v>
      </c>
      <c r="E396" s="1558"/>
      <c r="F396" s="1598" t="s">
        <v>3247</v>
      </c>
      <c r="G396" s="1599" t="s">
        <v>1760</v>
      </c>
      <c r="H396" s="1600" t="s">
        <v>3248</v>
      </c>
      <c r="I396" s="1600" t="s">
        <v>3249</v>
      </c>
      <c r="J396" s="1596" t="s">
        <v>3250</v>
      </c>
      <c r="K396" s="1558"/>
      <c r="L396" s="1598" t="s">
        <v>3247</v>
      </c>
      <c r="M396" s="1599" t="s">
        <v>1760</v>
      </c>
      <c r="N396" s="1600" t="s">
        <v>3248</v>
      </c>
      <c r="O396" s="1600" t="s">
        <v>3249</v>
      </c>
      <c r="P396" s="1596" t="s">
        <v>3250</v>
      </c>
      <c r="Q396" s="1558"/>
      <c r="R396" s="1598" t="s">
        <v>3247</v>
      </c>
      <c r="S396" s="1599" t="s">
        <v>1760</v>
      </c>
      <c r="T396" s="1600" t="s">
        <v>3248</v>
      </c>
      <c r="U396" s="1600" t="s">
        <v>3249</v>
      </c>
      <c r="V396" s="1596" t="s">
        <v>3250</v>
      </c>
      <c r="W396" s="1558"/>
      <c r="X396" s="1598" t="s">
        <v>3247</v>
      </c>
      <c r="Y396" s="1599" t="s">
        <v>1760</v>
      </c>
      <c r="Z396" s="1600" t="s">
        <v>3248</v>
      </c>
      <c r="AA396" s="1600" t="s">
        <v>3249</v>
      </c>
      <c r="AB396" s="1596" t="s">
        <v>3250</v>
      </c>
      <c r="AC396" s="1558"/>
    </row>
    <row r="397" spans="2:29">
      <c r="B397" s="1602">
        <v>267</v>
      </c>
      <c r="C397" s="1602" t="s">
        <v>3883</v>
      </c>
      <c r="D397" s="1603">
        <v>30</v>
      </c>
      <c r="E397" s="1566"/>
      <c r="F397" s="1567">
        <v>0</v>
      </c>
      <c r="G397" s="1579">
        <f>SUM($D$397*F397)</f>
        <v>0</v>
      </c>
      <c r="H397" s="1575" t="s">
        <v>798</v>
      </c>
      <c r="I397" s="1575"/>
      <c r="J397" s="1621"/>
      <c r="K397" s="1566"/>
      <c r="L397" s="1583">
        <v>26.64</v>
      </c>
      <c r="M397" s="1581">
        <f>SUM($D$397*L397)</f>
        <v>799.2</v>
      </c>
      <c r="N397" s="1575" t="s">
        <v>3840</v>
      </c>
      <c r="O397" s="1575" t="s">
        <v>3841</v>
      </c>
      <c r="P397" s="1621" t="s">
        <v>3255</v>
      </c>
      <c r="Q397" s="1566"/>
      <c r="R397" s="1567">
        <v>0</v>
      </c>
      <c r="S397" s="1568">
        <f>SUM($D$397*R397)</f>
        <v>0</v>
      </c>
      <c r="T397" s="1575" t="s">
        <v>798</v>
      </c>
      <c r="U397" s="1575"/>
      <c r="V397" s="1619"/>
      <c r="W397" s="1566"/>
      <c r="X397" s="1567">
        <v>26.99</v>
      </c>
      <c r="Y397" s="1568">
        <f>SUM($D$397*X397)</f>
        <v>809.69999999999993</v>
      </c>
      <c r="Z397" s="1569" t="s">
        <v>3818</v>
      </c>
      <c r="AA397" s="1606" t="s">
        <v>3841</v>
      </c>
      <c r="AB397" s="1578" t="s">
        <v>3258</v>
      </c>
      <c r="AC397" s="1566"/>
    </row>
    <row r="398" spans="2:29">
      <c r="B398" s="1602">
        <v>268</v>
      </c>
      <c r="C398" s="1602" t="s">
        <v>3884</v>
      </c>
      <c r="D398" s="1603">
        <v>6</v>
      </c>
      <c r="E398" s="1566"/>
      <c r="F398" s="1567">
        <v>0</v>
      </c>
      <c r="G398" s="1579">
        <f>SUM($D$398*F398)</f>
        <v>0</v>
      </c>
      <c r="H398" s="1575" t="s">
        <v>798</v>
      </c>
      <c r="I398" s="1575"/>
      <c r="J398" s="1621"/>
      <c r="K398" s="1566"/>
      <c r="L398" s="1583">
        <v>53.04</v>
      </c>
      <c r="M398" s="1581">
        <f>SUM($D$398*L398)</f>
        <v>318.24</v>
      </c>
      <c r="N398" s="1575" t="s">
        <v>3840</v>
      </c>
      <c r="O398" s="1575" t="s">
        <v>3885</v>
      </c>
      <c r="P398" s="1621" t="s">
        <v>3255</v>
      </c>
      <c r="Q398" s="1566"/>
      <c r="R398" s="1567">
        <v>0</v>
      </c>
      <c r="S398" s="1579">
        <f>SUM($D$398*R398)</f>
        <v>0</v>
      </c>
      <c r="T398" s="1575" t="s">
        <v>798</v>
      </c>
      <c r="U398" s="1575"/>
      <c r="V398" s="1619"/>
      <c r="W398" s="1566"/>
      <c r="X398" s="1567">
        <v>53.88</v>
      </c>
      <c r="Y398" s="1579">
        <f>SUM($D$398*X398)</f>
        <v>323.28000000000003</v>
      </c>
      <c r="Z398" s="1569" t="s">
        <v>3818</v>
      </c>
      <c r="AA398" s="1606" t="s">
        <v>3885</v>
      </c>
      <c r="AB398" s="1578" t="s">
        <v>3258</v>
      </c>
      <c r="AC398" s="1566"/>
    </row>
    <row r="399" spans="2:29">
      <c r="B399" s="1602">
        <v>269</v>
      </c>
      <c r="C399" s="1602" t="s">
        <v>3886</v>
      </c>
      <c r="D399" s="1603">
        <v>6</v>
      </c>
      <c r="E399" s="1566"/>
      <c r="F399" s="1567">
        <v>0</v>
      </c>
      <c r="G399" s="1579">
        <f>SUM($D$399*F399)</f>
        <v>0</v>
      </c>
      <c r="H399" s="1575" t="s">
        <v>798</v>
      </c>
      <c r="I399" s="1575"/>
      <c r="J399" s="1621"/>
      <c r="K399" s="1566"/>
      <c r="L399" s="1583">
        <v>75.959999999999994</v>
      </c>
      <c r="M399" s="1581">
        <f>SUM($D$399*L399)</f>
        <v>455.76</v>
      </c>
      <c r="N399" s="1575" t="s">
        <v>3840</v>
      </c>
      <c r="O399" s="1575" t="s">
        <v>3885</v>
      </c>
      <c r="P399" s="1621" t="s">
        <v>3255</v>
      </c>
      <c r="Q399" s="1566"/>
      <c r="R399" s="1567">
        <v>0</v>
      </c>
      <c r="S399" s="1579">
        <f>SUM($D$399*R399)</f>
        <v>0</v>
      </c>
      <c r="T399" s="1575" t="s">
        <v>798</v>
      </c>
      <c r="U399" s="1575"/>
      <c r="V399" s="1619"/>
      <c r="W399" s="1566"/>
      <c r="X399" s="1567">
        <v>77.17</v>
      </c>
      <c r="Y399" s="1579">
        <f>SUM($D$399*X399)</f>
        <v>463.02</v>
      </c>
      <c r="Z399" s="1569" t="s">
        <v>3818</v>
      </c>
      <c r="AA399" s="1606" t="s">
        <v>3885</v>
      </c>
      <c r="AB399" s="1578" t="s">
        <v>3258</v>
      </c>
      <c r="AC399" s="1566"/>
    </row>
    <row r="400" spans="2:29">
      <c r="B400" s="1602">
        <v>270</v>
      </c>
      <c r="C400" s="1602" t="s">
        <v>3887</v>
      </c>
      <c r="D400" s="1603">
        <v>10</v>
      </c>
      <c r="E400" s="1566"/>
      <c r="F400" s="1567">
        <v>0</v>
      </c>
      <c r="G400" s="1579">
        <f>SUM($D$400*F400)</f>
        <v>0</v>
      </c>
      <c r="H400" s="1575" t="s">
        <v>798</v>
      </c>
      <c r="I400" s="1575"/>
      <c r="J400" s="1621"/>
      <c r="K400" s="1566"/>
      <c r="L400" s="1583">
        <v>59.5</v>
      </c>
      <c r="M400" s="1581">
        <f>SUM($D$400*L400)</f>
        <v>595</v>
      </c>
      <c r="N400" s="1575" t="s">
        <v>3840</v>
      </c>
      <c r="O400" s="1575" t="s">
        <v>3885</v>
      </c>
      <c r="P400" s="1621" t="s">
        <v>3255</v>
      </c>
      <c r="Q400" s="1566"/>
      <c r="R400" s="1567">
        <v>0</v>
      </c>
      <c r="S400" s="1579">
        <f>SUM($D$400*R400)</f>
        <v>0</v>
      </c>
      <c r="T400" s="1575" t="s">
        <v>798</v>
      </c>
      <c r="U400" s="1575"/>
      <c r="V400" s="1619"/>
      <c r="W400" s="1566"/>
      <c r="X400" s="1567">
        <v>60.44</v>
      </c>
      <c r="Y400" s="1579">
        <f>SUM($D$400*X400)</f>
        <v>604.4</v>
      </c>
      <c r="Z400" s="1569" t="s">
        <v>3818</v>
      </c>
      <c r="AA400" s="1606" t="s">
        <v>3885</v>
      </c>
      <c r="AB400" s="1578" t="s">
        <v>3258</v>
      </c>
      <c r="AC400" s="1566"/>
    </row>
    <row r="401" spans="2:29">
      <c r="B401" s="1602">
        <v>271</v>
      </c>
      <c r="C401" s="1602" t="s">
        <v>3888</v>
      </c>
      <c r="D401" s="1603">
        <v>10</v>
      </c>
      <c r="E401" s="1566"/>
      <c r="F401" s="1567">
        <v>0</v>
      </c>
      <c r="G401" s="1579">
        <f>SUM($D$401*F401)</f>
        <v>0</v>
      </c>
      <c r="H401" s="1575" t="s">
        <v>798</v>
      </c>
      <c r="I401" s="1575"/>
      <c r="J401" s="1621"/>
      <c r="K401" s="1566"/>
      <c r="L401" s="1583">
        <v>84.9</v>
      </c>
      <c r="M401" s="1581">
        <f>SUM($D$401*L401)</f>
        <v>849</v>
      </c>
      <c r="N401" s="1575" t="s">
        <v>3840</v>
      </c>
      <c r="O401" s="1575" t="s">
        <v>3885</v>
      </c>
      <c r="P401" s="1621" t="s">
        <v>3255</v>
      </c>
      <c r="Q401" s="1566"/>
      <c r="R401" s="1567">
        <v>0</v>
      </c>
      <c r="S401" s="1579">
        <f>SUM($D$401*R401)</f>
        <v>0</v>
      </c>
      <c r="T401" s="1575" t="s">
        <v>798</v>
      </c>
      <c r="U401" s="1575"/>
      <c r="V401" s="1619"/>
      <c r="W401" s="1566"/>
      <c r="X401" s="1567">
        <v>86.24</v>
      </c>
      <c r="Y401" s="1579">
        <f>SUM($D$401*X401)</f>
        <v>862.4</v>
      </c>
      <c r="Z401" s="1569" t="s">
        <v>3818</v>
      </c>
      <c r="AA401" s="1606" t="s">
        <v>3885</v>
      </c>
      <c r="AB401" s="1578" t="s">
        <v>3258</v>
      </c>
      <c r="AC401" s="1566"/>
    </row>
    <row r="402" spans="2:29">
      <c r="B402" s="1602">
        <v>272</v>
      </c>
      <c r="C402" s="1602" t="s">
        <v>3889</v>
      </c>
      <c r="D402" s="1603">
        <v>10</v>
      </c>
      <c r="E402" s="1566"/>
      <c r="F402" s="1567">
        <v>0</v>
      </c>
      <c r="G402" s="1579">
        <f>SUM($D$402*F402)</f>
        <v>0</v>
      </c>
      <c r="H402" s="1575" t="s">
        <v>798</v>
      </c>
      <c r="I402" s="1575"/>
      <c r="J402" s="1621"/>
      <c r="K402" s="1566"/>
      <c r="L402" s="1583">
        <v>67.819999999999993</v>
      </c>
      <c r="M402" s="1581">
        <f>SUM($D$402*L402)</f>
        <v>678.19999999999993</v>
      </c>
      <c r="N402" s="1575" t="s">
        <v>3840</v>
      </c>
      <c r="O402" s="1575" t="s">
        <v>3885</v>
      </c>
      <c r="P402" s="1621" t="s">
        <v>3255</v>
      </c>
      <c r="Q402" s="1566"/>
      <c r="R402" s="1567">
        <v>0</v>
      </c>
      <c r="S402" s="1579">
        <f>SUM($D$402*R402)</f>
        <v>0</v>
      </c>
      <c r="T402" s="1575" t="s">
        <v>798</v>
      </c>
      <c r="U402" s="1575"/>
      <c r="V402" s="1619"/>
      <c r="W402" s="1566"/>
      <c r="X402" s="1567">
        <v>68.89</v>
      </c>
      <c r="Y402" s="1579">
        <f>SUM($D$402*X402)</f>
        <v>688.9</v>
      </c>
      <c r="Z402" s="1569" t="s">
        <v>3818</v>
      </c>
      <c r="AA402" s="1606" t="s">
        <v>3885</v>
      </c>
      <c r="AB402" s="1578" t="s">
        <v>3258</v>
      </c>
      <c r="AC402" s="1566"/>
    </row>
    <row r="403" spans="2:29">
      <c r="B403" s="1602">
        <v>273</v>
      </c>
      <c r="C403" s="1602" t="s">
        <v>3890</v>
      </c>
      <c r="D403" s="1603">
        <v>6</v>
      </c>
      <c r="E403" s="1566"/>
      <c r="F403" s="1567">
        <v>0</v>
      </c>
      <c r="G403" s="1579">
        <f>SUM($D$403*F403)</f>
        <v>0</v>
      </c>
      <c r="H403" s="1575" t="s">
        <v>798</v>
      </c>
      <c r="I403" s="1575"/>
      <c r="J403" s="1621"/>
      <c r="K403" s="1566"/>
      <c r="L403" s="1583">
        <v>98.3</v>
      </c>
      <c r="M403" s="1581">
        <f>SUM($D$403*L403)</f>
        <v>589.79999999999995</v>
      </c>
      <c r="N403" s="1575" t="s">
        <v>3840</v>
      </c>
      <c r="O403" s="1575" t="s">
        <v>3885</v>
      </c>
      <c r="P403" s="1621" t="s">
        <v>3255</v>
      </c>
      <c r="Q403" s="1566"/>
      <c r="R403" s="1567">
        <v>0</v>
      </c>
      <c r="S403" s="1579">
        <f>SUM($D$403*R403)</f>
        <v>0</v>
      </c>
      <c r="T403" s="1575" t="s">
        <v>798</v>
      </c>
      <c r="U403" s="1575"/>
      <c r="V403" s="1619"/>
      <c r="W403" s="1566"/>
      <c r="X403" s="1567">
        <v>99.85</v>
      </c>
      <c r="Y403" s="1579">
        <f>SUM($D$403*X403)</f>
        <v>599.09999999999991</v>
      </c>
      <c r="Z403" s="1569" t="s">
        <v>3818</v>
      </c>
      <c r="AA403" s="1606" t="s">
        <v>3885</v>
      </c>
      <c r="AB403" s="1578" t="s">
        <v>3258</v>
      </c>
      <c r="AC403" s="1566"/>
    </row>
    <row r="404" spans="2:29">
      <c r="B404" s="1602">
        <v>274</v>
      </c>
      <c r="C404" s="1602" t="s">
        <v>3891</v>
      </c>
      <c r="D404" s="1603">
        <v>6</v>
      </c>
      <c r="E404" s="1566"/>
      <c r="F404" s="1567">
        <v>0</v>
      </c>
      <c r="G404" s="1579">
        <f>SUM($D$404*F404)</f>
        <v>0</v>
      </c>
      <c r="H404" s="1575" t="s">
        <v>798</v>
      </c>
      <c r="I404" s="1575"/>
      <c r="J404" s="1621"/>
      <c r="K404" s="1566"/>
      <c r="L404" s="1583">
        <v>172.23</v>
      </c>
      <c r="M404" s="1581">
        <f>SUM($D$404*L404)</f>
        <v>1033.3799999999999</v>
      </c>
      <c r="N404" s="1575" t="s">
        <v>3840</v>
      </c>
      <c r="O404" s="1575" t="s">
        <v>3892</v>
      </c>
      <c r="P404" s="1621" t="s">
        <v>3255</v>
      </c>
      <c r="Q404" s="1566"/>
      <c r="R404" s="1567">
        <v>0</v>
      </c>
      <c r="S404" s="1579">
        <f>SUM($D$404*R404)</f>
        <v>0</v>
      </c>
      <c r="T404" s="1575" t="s">
        <v>798</v>
      </c>
      <c r="U404" s="1575"/>
      <c r="V404" s="1619"/>
      <c r="W404" s="1566"/>
      <c r="X404" s="1567">
        <v>174.96</v>
      </c>
      <c r="Y404" s="1579">
        <f>SUM($D$404*X404)</f>
        <v>1049.76</v>
      </c>
      <c r="Z404" s="1569" t="s">
        <v>3818</v>
      </c>
      <c r="AA404" s="1606" t="s">
        <v>3892</v>
      </c>
      <c r="AB404" s="1578" t="s">
        <v>3258</v>
      </c>
      <c r="AC404" s="1566"/>
    </row>
    <row r="405" spans="2:29" ht="13.5" thickBot="1">
      <c r="B405" s="1602">
        <v>275</v>
      </c>
      <c r="C405" s="1602" t="s">
        <v>3893</v>
      </c>
      <c r="D405" s="1603">
        <v>5</v>
      </c>
      <c r="E405" s="1566"/>
      <c r="F405" s="1567">
        <v>0</v>
      </c>
      <c r="G405" s="1579">
        <f>SUM($D$405*F405)</f>
        <v>0</v>
      </c>
      <c r="H405" s="1575" t="s">
        <v>798</v>
      </c>
      <c r="I405" s="1575"/>
      <c r="J405" s="1621"/>
      <c r="K405" s="1566"/>
      <c r="L405" s="1583">
        <v>170.89</v>
      </c>
      <c r="M405" s="1581">
        <f>SUM($D$405*L405)</f>
        <v>854.44999999999993</v>
      </c>
      <c r="N405" s="1575" t="s">
        <v>3840</v>
      </c>
      <c r="O405" s="1575" t="s">
        <v>3892</v>
      </c>
      <c r="P405" s="1621" t="s">
        <v>3255</v>
      </c>
      <c r="Q405" s="1566"/>
      <c r="R405" s="1567">
        <v>0</v>
      </c>
      <c r="S405" s="1579">
        <f>SUM($D$405*R405)</f>
        <v>0</v>
      </c>
      <c r="T405" s="1575" t="s">
        <v>798</v>
      </c>
      <c r="U405" s="1575"/>
      <c r="V405" s="1619"/>
      <c r="W405" s="1566"/>
      <c r="X405" s="1567">
        <v>173.59</v>
      </c>
      <c r="Y405" s="1579">
        <f>SUM($D$405*X405)</f>
        <v>867.95</v>
      </c>
      <c r="Z405" s="1569" t="s">
        <v>3818</v>
      </c>
      <c r="AA405" s="1606" t="s">
        <v>3892</v>
      </c>
      <c r="AB405" s="1578" t="s">
        <v>3258</v>
      </c>
      <c r="AC405" s="1566"/>
    </row>
    <row r="406" spans="2:29" ht="13.5" thickBot="1">
      <c r="B406" s="47"/>
      <c r="C406" s="1611"/>
      <c r="D406" s="1612"/>
      <c r="E406" s="1566"/>
      <c r="F406" s="1587" t="s">
        <v>304</v>
      </c>
      <c r="G406" s="1634">
        <f>SUM(G397:G405)</f>
        <v>0</v>
      </c>
      <c r="H406" s="1589"/>
      <c r="I406" s="1589"/>
      <c r="J406" s="1590"/>
      <c r="K406" s="1571"/>
      <c r="L406" s="1587" t="s">
        <v>304</v>
      </c>
      <c r="M406" s="1591">
        <f>SUM(M397:M405)</f>
        <v>6173.03</v>
      </c>
      <c r="N406" s="1589"/>
      <c r="O406" s="1589"/>
      <c r="P406" s="1590"/>
      <c r="Q406" s="1571"/>
      <c r="R406" s="1587" t="s">
        <v>304</v>
      </c>
      <c r="S406" s="1634">
        <f>SUM(S397:S405)</f>
        <v>0</v>
      </c>
      <c r="T406" s="1594"/>
      <c r="U406" s="1594"/>
      <c r="V406" s="1595"/>
      <c r="W406" s="1566"/>
      <c r="X406" s="1587" t="s">
        <v>304</v>
      </c>
      <c r="Y406" s="1634">
        <f>SUM(Y397:Y405)</f>
        <v>6268.51</v>
      </c>
      <c r="Z406" s="1594"/>
      <c r="AA406" s="1594"/>
      <c r="AB406" s="1595"/>
      <c r="AC406" s="1566"/>
    </row>
    <row r="407" spans="2:29">
      <c r="B407" s="30"/>
      <c r="C407" s="1613"/>
      <c r="D407" s="36"/>
      <c r="E407" s="1614"/>
      <c r="F407" s="1615"/>
      <c r="G407" s="1616"/>
      <c r="H407" s="1617"/>
      <c r="I407" s="1617"/>
      <c r="J407" s="1618"/>
      <c r="K407" s="1614"/>
      <c r="L407" s="1615"/>
      <c r="M407" s="1616"/>
      <c r="N407" s="1617"/>
      <c r="O407" s="1617"/>
      <c r="P407" s="1618"/>
      <c r="Q407" s="1614"/>
      <c r="R407" s="1615"/>
      <c r="S407" s="1616"/>
      <c r="T407" s="1617"/>
      <c r="U407" s="1617"/>
      <c r="V407" s="1618"/>
      <c r="W407" s="1614"/>
      <c r="X407" s="1615"/>
      <c r="Y407" s="1616"/>
      <c r="Z407" s="1617"/>
      <c r="AA407" s="1617"/>
      <c r="AB407" s="1618"/>
      <c r="AC407" s="1614"/>
    </row>
    <row r="408" spans="2:29" s="51" customFormat="1" ht="36">
      <c r="B408" s="3539" t="s">
        <v>3894</v>
      </c>
      <c r="C408" s="3540"/>
      <c r="D408" s="1596" t="s">
        <v>3246</v>
      </c>
      <c r="E408" s="1558"/>
      <c r="F408" s="1598" t="s">
        <v>3247</v>
      </c>
      <c r="G408" s="1599" t="s">
        <v>1760</v>
      </c>
      <c r="H408" s="1600" t="s">
        <v>3248</v>
      </c>
      <c r="I408" s="1600" t="s">
        <v>3249</v>
      </c>
      <c r="J408" s="1596" t="s">
        <v>3250</v>
      </c>
      <c r="K408" s="1558"/>
      <c r="L408" s="1598" t="s">
        <v>3247</v>
      </c>
      <c r="M408" s="1599" t="s">
        <v>1760</v>
      </c>
      <c r="N408" s="1600" t="s">
        <v>3248</v>
      </c>
      <c r="O408" s="1600" t="s">
        <v>3249</v>
      </c>
      <c r="P408" s="1596" t="s">
        <v>3250</v>
      </c>
      <c r="Q408" s="1558"/>
      <c r="R408" s="1598" t="s">
        <v>3247</v>
      </c>
      <c r="S408" s="1599" t="s">
        <v>1760</v>
      </c>
      <c r="T408" s="1600" t="s">
        <v>3248</v>
      </c>
      <c r="U408" s="1600" t="s">
        <v>3249</v>
      </c>
      <c r="V408" s="1596" t="s">
        <v>3250</v>
      </c>
      <c r="W408" s="1558"/>
      <c r="X408" s="1598" t="s">
        <v>3247</v>
      </c>
      <c r="Y408" s="1599" t="s">
        <v>1760</v>
      </c>
      <c r="Z408" s="1600" t="s">
        <v>3248</v>
      </c>
      <c r="AA408" s="1600" t="s">
        <v>3249</v>
      </c>
      <c r="AB408" s="1596" t="s">
        <v>3250</v>
      </c>
      <c r="AC408" s="1558"/>
    </row>
    <row r="409" spans="2:29">
      <c r="B409" s="1602">
        <v>276</v>
      </c>
      <c r="C409" s="1602" t="s">
        <v>3895</v>
      </c>
      <c r="D409" s="1603">
        <v>24</v>
      </c>
      <c r="E409" s="1566"/>
      <c r="F409" s="1567">
        <v>0</v>
      </c>
      <c r="G409" s="1579">
        <f>SUM($D$409*F409)</f>
        <v>0</v>
      </c>
      <c r="H409" s="1575" t="s">
        <v>798</v>
      </c>
      <c r="I409" s="1575"/>
      <c r="J409" s="1621"/>
      <c r="K409" s="1566"/>
      <c r="L409" s="1567">
        <v>8.02</v>
      </c>
      <c r="M409" s="1579">
        <f>SUM($D$409*L409)</f>
        <v>192.48</v>
      </c>
      <c r="N409" s="1575" t="s">
        <v>3840</v>
      </c>
      <c r="O409" s="1575" t="s">
        <v>3896</v>
      </c>
      <c r="P409" s="1621" t="s">
        <v>3255</v>
      </c>
      <c r="Q409" s="1566"/>
      <c r="R409" s="1583">
        <v>2.6855208333333334</v>
      </c>
      <c r="S409" s="1573">
        <f>SUM($D$409*R409)</f>
        <v>64.452500000000001</v>
      </c>
      <c r="T409" s="1575" t="s">
        <v>3897</v>
      </c>
      <c r="U409" s="1575" t="s">
        <v>3898</v>
      </c>
      <c r="V409" s="1619">
        <v>14</v>
      </c>
      <c r="W409" s="1566"/>
      <c r="X409" s="1567">
        <v>7.94</v>
      </c>
      <c r="Y409" s="1568">
        <f>SUM($D$409*X409)</f>
        <v>190.56</v>
      </c>
      <c r="Z409" s="1607" t="s">
        <v>3818</v>
      </c>
      <c r="AA409" s="1606" t="s">
        <v>3896</v>
      </c>
      <c r="AB409" s="1578" t="s">
        <v>3258</v>
      </c>
      <c r="AC409" s="1566"/>
    </row>
    <row r="410" spans="2:29">
      <c r="B410" s="1602">
        <v>277</v>
      </c>
      <c r="C410" s="1602" t="s">
        <v>3899</v>
      </c>
      <c r="D410" s="1603">
        <v>10</v>
      </c>
      <c r="E410" s="1566"/>
      <c r="F410" s="1567">
        <v>0</v>
      </c>
      <c r="G410" s="1579">
        <f>SUM($D$410*F410)</f>
        <v>0</v>
      </c>
      <c r="H410" s="1575" t="s">
        <v>798</v>
      </c>
      <c r="I410" s="1575"/>
      <c r="J410" s="1621"/>
      <c r="K410" s="1566"/>
      <c r="L410" s="1567">
        <v>9.32</v>
      </c>
      <c r="M410" s="1579">
        <f>SUM($D$410*L410)</f>
        <v>93.2</v>
      </c>
      <c r="N410" s="1575" t="s">
        <v>3840</v>
      </c>
      <c r="O410" s="1575" t="s">
        <v>3896</v>
      </c>
      <c r="P410" s="1621" t="s">
        <v>3255</v>
      </c>
      <c r="Q410" s="1566"/>
      <c r="R410" s="1583">
        <v>3.4483333333333333</v>
      </c>
      <c r="S410" s="1581">
        <f>SUM($D$410*R410)</f>
        <v>34.483333333333334</v>
      </c>
      <c r="T410" s="1575" t="s">
        <v>3897</v>
      </c>
      <c r="U410" s="1575" t="s">
        <v>3900</v>
      </c>
      <c r="V410" s="1619">
        <v>14</v>
      </c>
      <c r="W410" s="1566"/>
      <c r="X410" s="1567">
        <v>9.23</v>
      </c>
      <c r="Y410" s="1579">
        <f>SUM($D$410*X410)</f>
        <v>92.300000000000011</v>
      </c>
      <c r="Z410" s="1607" t="s">
        <v>3818</v>
      </c>
      <c r="AA410" s="1606" t="s">
        <v>3896</v>
      </c>
      <c r="AB410" s="1578" t="s">
        <v>3258</v>
      </c>
      <c r="AC410" s="1566"/>
    </row>
    <row r="411" spans="2:29">
      <c r="B411" s="1602">
        <v>278</v>
      </c>
      <c r="C411" s="1602" t="s">
        <v>3901</v>
      </c>
      <c r="D411" s="1603">
        <v>50</v>
      </c>
      <c r="E411" s="1566"/>
      <c r="F411" s="1567">
        <v>0</v>
      </c>
      <c r="G411" s="1579">
        <f>SUM($D$411*F411)</f>
        <v>0</v>
      </c>
      <c r="H411" s="1575" t="s">
        <v>798</v>
      </c>
      <c r="I411" s="1575"/>
      <c r="J411" s="1621"/>
      <c r="K411" s="1566"/>
      <c r="L411" s="1567">
        <v>10.53</v>
      </c>
      <c r="M411" s="1579">
        <f>SUM($D$411*L411)</f>
        <v>526.5</v>
      </c>
      <c r="N411" s="1575" t="s">
        <v>3840</v>
      </c>
      <c r="O411" s="1575" t="s">
        <v>3896</v>
      </c>
      <c r="P411" s="1621" t="s">
        <v>3255</v>
      </c>
      <c r="Q411" s="1566"/>
      <c r="R411" s="1583">
        <v>4.5641666666666669</v>
      </c>
      <c r="S411" s="1581">
        <f>SUM($D$411*R411)</f>
        <v>228.20833333333334</v>
      </c>
      <c r="T411" s="1575" t="s">
        <v>3897</v>
      </c>
      <c r="U411" s="1575" t="s">
        <v>3902</v>
      </c>
      <c r="V411" s="1619">
        <v>14</v>
      </c>
      <c r="W411" s="1566"/>
      <c r="X411" s="1567">
        <v>10.42</v>
      </c>
      <c r="Y411" s="1579">
        <f>SUM($D$411*X411)</f>
        <v>521</v>
      </c>
      <c r="Z411" s="1607" t="s">
        <v>3818</v>
      </c>
      <c r="AA411" s="1606" t="s">
        <v>3896</v>
      </c>
      <c r="AB411" s="1578" t="s">
        <v>3258</v>
      </c>
      <c r="AC411" s="1566"/>
    </row>
    <row r="412" spans="2:29">
      <c r="B412" s="1602">
        <v>279</v>
      </c>
      <c r="C412" s="1602" t="s">
        <v>3903</v>
      </c>
      <c r="D412" s="1603">
        <v>10</v>
      </c>
      <c r="E412" s="1566"/>
      <c r="F412" s="1567">
        <v>0</v>
      </c>
      <c r="G412" s="1579">
        <f>SUM($D$412*F412)</f>
        <v>0</v>
      </c>
      <c r="H412" s="1575" t="s">
        <v>798</v>
      </c>
      <c r="I412" s="1575"/>
      <c r="J412" s="1621"/>
      <c r="K412" s="1566"/>
      <c r="L412" s="1567">
        <v>13.71</v>
      </c>
      <c r="M412" s="1579">
        <f>SUM($D$412*L412)</f>
        <v>137.10000000000002</v>
      </c>
      <c r="N412" s="1575" t="s">
        <v>3840</v>
      </c>
      <c r="O412" s="1575" t="s">
        <v>3896</v>
      </c>
      <c r="P412" s="1621" t="s">
        <v>3255</v>
      </c>
      <c r="Q412" s="1566"/>
      <c r="R412" s="1583">
        <v>5.669270833333333</v>
      </c>
      <c r="S412" s="1581">
        <f>SUM($D$412*R412)</f>
        <v>56.692708333333329</v>
      </c>
      <c r="T412" s="1575" t="s">
        <v>3897</v>
      </c>
      <c r="U412" s="1575" t="s">
        <v>3904</v>
      </c>
      <c r="V412" s="1619">
        <v>14</v>
      </c>
      <c r="W412" s="1566"/>
      <c r="X412" s="1567">
        <v>13.57</v>
      </c>
      <c r="Y412" s="1579">
        <f>SUM($D$412*X412)</f>
        <v>135.69999999999999</v>
      </c>
      <c r="Z412" s="1607" t="s">
        <v>3818</v>
      </c>
      <c r="AA412" s="1606" t="s">
        <v>3896</v>
      </c>
      <c r="AB412" s="1578" t="s">
        <v>3258</v>
      </c>
      <c r="AC412" s="1566"/>
    </row>
    <row r="413" spans="2:29">
      <c r="B413" s="1602">
        <v>280</v>
      </c>
      <c r="C413" s="1602" t="s">
        <v>3905</v>
      </c>
      <c r="D413" s="1603">
        <v>10</v>
      </c>
      <c r="E413" s="1566"/>
      <c r="F413" s="1567">
        <v>0</v>
      </c>
      <c r="G413" s="1579">
        <f>SUM($D$413*F413)</f>
        <v>0</v>
      </c>
      <c r="H413" s="1575" t="s">
        <v>798</v>
      </c>
      <c r="I413" s="1575"/>
      <c r="J413" s="1621"/>
      <c r="K413" s="1566"/>
      <c r="L413" s="1567">
        <v>15.33</v>
      </c>
      <c r="M413" s="1579">
        <f>SUM($D$413*L413)</f>
        <v>153.30000000000001</v>
      </c>
      <c r="N413" s="1575" t="s">
        <v>3840</v>
      </c>
      <c r="O413" s="1575" t="s">
        <v>3896</v>
      </c>
      <c r="P413" s="1621" t="s">
        <v>3255</v>
      </c>
      <c r="Q413" s="1566"/>
      <c r="R413" s="1583">
        <v>7.1875000000000009</v>
      </c>
      <c r="S413" s="1581">
        <f>SUM($D$413*R413)</f>
        <v>71.875000000000014</v>
      </c>
      <c r="T413" s="1575" t="s">
        <v>3897</v>
      </c>
      <c r="U413" s="1575" t="s">
        <v>3906</v>
      </c>
      <c r="V413" s="1619">
        <v>14</v>
      </c>
      <c r="W413" s="1566"/>
      <c r="X413" s="1567">
        <v>15.34</v>
      </c>
      <c r="Y413" s="1579">
        <f>SUM($D$413*X413)</f>
        <v>153.4</v>
      </c>
      <c r="Z413" s="1607" t="s">
        <v>3818</v>
      </c>
      <c r="AA413" s="1606" t="s">
        <v>3896</v>
      </c>
      <c r="AB413" s="1578" t="s">
        <v>3258</v>
      </c>
      <c r="AC413" s="1566"/>
    </row>
    <row r="414" spans="2:29">
      <c r="B414" s="1602">
        <v>281</v>
      </c>
      <c r="C414" s="1602" t="s">
        <v>3907</v>
      </c>
      <c r="D414" s="1603">
        <v>10</v>
      </c>
      <c r="E414" s="1566"/>
      <c r="F414" s="1567">
        <v>0</v>
      </c>
      <c r="G414" s="1579">
        <f>SUM($D$414*F414)</f>
        <v>0</v>
      </c>
      <c r="H414" s="1575" t="s">
        <v>798</v>
      </c>
      <c r="I414" s="1575"/>
      <c r="J414" s="1621"/>
      <c r="K414" s="1566"/>
      <c r="L414" s="1583">
        <v>24.95</v>
      </c>
      <c r="M414" s="1581">
        <f>SUM($D$414*L414)</f>
        <v>249.5</v>
      </c>
      <c r="N414" s="1575" t="s">
        <v>3840</v>
      </c>
      <c r="O414" s="1575" t="s">
        <v>3908</v>
      </c>
      <c r="P414" s="1621" t="s">
        <v>3255</v>
      </c>
      <c r="Q414" s="1566"/>
      <c r="R414" s="1567">
        <v>35.333333333333336</v>
      </c>
      <c r="S414" s="1579">
        <f>SUM($D$414*R414)</f>
        <v>353.33333333333337</v>
      </c>
      <c r="T414" s="1575" t="s">
        <v>3252</v>
      </c>
      <c r="U414" s="1575" t="s">
        <v>3909</v>
      </c>
      <c r="V414" s="1619">
        <v>14</v>
      </c>
      <c r="W414" s="1566"/>
      <c r="X414" s="1567">
        <v>25.35</v>
      </c>
      <c r="Y414" s="1579">
        <f>SUM($D$414*X414)</f>
        <v>253.5</v>
      </c>
      <c r="Z414" s="1607" t="s">
        <v>3818</v>
      </c>
      <c r="AA414" s="1606" t="s">
        <v>3908</v>
      </c>
      <c r="AB414" s="1578" t="s">
        <v>3258</v>
      </c>
      <c r="AC414" s="1566"/>
    </row>
    <row r="415" spans="2:29">
      <c r="B415" s="1602">
        <v>282</v>
      </c>
      <c r="C415" s="1602" t="s">
        <v>3910</v>
      </c>
      <c r="D415" s="1603">
        <v>10</v>
      </c>
      <c r="E415" s="1566"/>
      <c r="F415" s="1567">
        <v>0</v>
      </c>
      <c r="G415" s="1579">
        <f>SUM($D$415*F415)</f>
        <v>0</v>
      </c>
      <c r="H415" s="1575" t="s">
        <v>798</v>
      </c>
      <c r="I415" s="1575"/>
      <c r="J415" s="1621"/>
      <c r="K415" s="1566"/>
      <c r="L415" s="1583">
        <v>38.549999999999997</v>
      </c>
      <c r="M415" s="1581">
        <f>SUM($D$415*L415)</f>
        <v>385.5</v>
      </c>
      <c r="N415" s="1575" t="s">
        <v>3840</v>
      </c>
      <c r="O415" s="1575" t="s">
        <v>3908</v>
      </c>
      <c r="P415" s="1621" t="s">
        <v>3255</v>
      </c>
      <c r="Q415" s="1566"/>
      <c r="R415" s="1567">
        <v>48.135416666666671</v>
      </c>
      <c r="S415" s="1579">
        <f>SUM($D$415*R415)</f>
        <v>481.35416666666674</v>
      </c>
      <c r="T415" s="1575" t="s">
        <v>3252</v>
      </c>
      <c r="U415" s="1575" t="s">
        <v>3911</v>
      </c>
      <c r="V415" s="1619">
        <v>14</v>
      </c>
      <c r="W415" s="1566"/>
      <c r="X415" s="1567">
        <v>39.17</v>
      </c>
      <c r="Y415" s="1579">
        <f>SUM($D$415*X415)</f>
        <v>391.70000000000005</v>
      </c>
      <c r="Z415" s="1607" t="s">
        <v>3818</v>
      </c>
      <c r="AA415" s="1606" t="s">
        <v>3908</v>
      </c>
      <c r="AB415" s="1578" t="s">
        <v>3258</v>
      </c>
      <c r="AC415" s="1566"/>
    </row>
    <row r="416" spans="2:29" ht="13.5" thickBot="1">
      <c r="B416" s="1602">
        <v>283</v>
      </c>
      <c r="C416" s="1602" t="s">
        <v>3912</v>
      </c>
      <c r="D416" s="1603">
        <v>10</v>
      </c>
      <c r="E416" s="1566"/>
      <c r="F416" s="1567">
        <v>0</v>
      </c>
      <c r="G416" s="1579">
        <f>SUM($D$416*F416)</f>
        <v>0</v>
      </c>
      <c r="H416" s="1575" t="s">
        <v>798</v>
      </c>
      <c r="I416" s="1575"/>
      <c r="J416" s="1621"/>
      <c r="K416" s="1566"/>
      <c r="L416" s="1583">
        <v>40.380000000000003</v>
      </c>
      <c r="M416" s="1581">
        <f>SUM($D$416*L416)</f>
        <v>403.8</v>
      </c>
      <c r="N416" s="1575" t="s">
        <v>3840</v>
      </c>
      <c r="O416" s="1575" t="s">
        <v>3908</v>
      </c>
      <c r="P416" s="1621" t="s">
        <v>3255</v>
      </c>
      <c r="Q416" s="1566"/>
      <c r="R416" s="1567">
        <v>52.677083333333336</v>
      </c>
      <c r="S416" s="1579">
        <f>SUM($D$416*R416)</f>
        <v>526.77083333333337</v>
      </c>
      <c r="T416" s="1575" t="s">
        <v>3252</v>
      </c>
      <c r="U416" s="1575" t="s">
        <v>3913</v>
      </c>
      <c r="V416" s="1619">
        <v>14</v>
      </c>
      <c r="W416" s="1566"/>
      <c r="X416" s="1567">
        <v>41.02</v>
      </c>
      <c r="Y416" s="1579">
        <f>SUM($D$416*X416)</f>
        <v>410.20000000000005</v>
      </c>
      <c r="Z416" s="1607" t="s">
        <v>3818</v>
      </c>
      <c r="AA416" s="1606" t="s">
        <v>3908</v>
      </c>
      <c r="AB416" s="1578" t="s">
        <v>3258</v>
      </c>
      <c r="AC416" s="1566"/>
    </row>
    <row r="417" spans="2:29" ht="13.5" thickBot="1">
      <c r="B417" s="47"/>
      <c r="C417" s="1611"/>
      <c r="D417" s="1612"/>
      <c r="E417" s="1566"/>
      <c r="F417" s="1587" t="s">
        <v>304</v>
      </c>
      <c r="G417" s="1634">
        <f>SUM(G409:G416)</f>
        <v>0</v>
      </c>
      <c r="H417" s="1589"/>
      <c r="I417" s="1589"/>
      <c r="J417" s="1590"/>
      <c r="K417" s="1571"/>
      <c r="L417" s="1587" t="s">
        <v>304</v>
      </c>
      <c r="M417" s="1634">
        <f>SUM(M409:M416)</f>
        <v>2141.38</v>
      </c>
      <c r="N417" s="1589"/>
      <c r="O417" s="1589"/>
      <c r="P417" s="1590"/>
      <c r="Q417" s="1571"/>
      <c r="R417" s="1587" t="s">
        <v>304</v>
      </c>
      <c r="S417" s="1591">
        <f>SUM(S409:S416)</f>
        <v>1817.1702083333334</v>
      </c>
      <c r="T417" s="1594"/>
      <c r="U417" s="1594"/>
      <c r="V417" s="1595"/>
      <c r="W417" s="1566"/>
      <c r="X417" s="1587" t="s">
        <v>304</v>
      </c>
      <c r="Y417" s="1634">
        <f>SUM(Y409:Y416)</f>
        <v>2148.36</v>
      </c>
      <c r="Z417" s="1594"/>
      <c r="AA417" s="1594"/>
      <c r="AB417" s="1595"/>
      <c r="AC417" s="1566"/>
    </row>
    <row r="418" spans="2:29">
      <c r="B418" s="30"/>
      <c r="C418" s="1613"/>
      <c r="D418" s="36"/>
      <c r="E418" s="1614"/>
      <c r="F418" s="1615"/>
      <c r="G418" s="1616"/>
      <c r="H418" s="1617"/>
      <c r="I418" s="1617"/>
      <c r="J418" s="1618"/>
      <c r="K418" s="1614"/>
      <c r="L418" s="1615"/>
      <c r="M418" s="1616"/>
      <c r="N418" s="1617"/>
      <c r="O418" s="1617"/>
      <c r="P418" s="1618"/>
      <c r="Q418" s="1614"/>
      <c r="R418" s="1615"/>
      <c r="S418" s="1616"/>
      <c r="T418" s="1617"/>
      <c r="U418" s="1617"/>
      <c r="V418" s="1618"/>
      <c r="W418" s="1614"/>
      <c r="X418" s="1615"/>
      <c r="Y418" s="1616"/>
      <c r="Z418" s="1617"/>
      <c r="AA418" s="1617"/>
      <c r="AB418" s="1618"/>
      <c r="AC418" s="1614"/>
    </row>
    <row r="419" spans="2:29" s="51" customFormat="1" ht="36">
      <c r="B419" s="3539" t="s">
        <v>3914</v>
      </c>
      <c r="C419" s="3540"/>
      <c r="D419" s="1596" t="s">
        <v>3246</v>
      </c>
      <c r="E419" s="1558"/>
      <c r="F419" s="1598" t="s">
        <v>3247</v>
      </c>
      <c r="G419" s="1599" t="s">
        <v>1760</v>
      </c>
      <c r="H419" s="1600" t="s">
        <v>3248</v>
      </c>
      <c r="I419" s="1600" t="s">
        <v>3249</v>
      </c>
      <c r="J419" s="1596" t="s">
        <v>3250</v>
      </c>
      <c r="K419" s="1558"/>
      <c r="L419" s="1598" t="s">
        <v>3247</v>
      </c>
      <c r="M419" s="1599" t="s">
        <v>1760</v>
      </c>
      <c r="N419" s="1600" t="s">
        <v>3248</v>
      </c>
      <c r="O419" s="1600" t="s">
        <v>3249</v>
      </c>
      <c r="P419" s="1596" t="s">
        <v>3250</v>
      </c>
      <c r="Q419" s="1558"/>
      <c r="R419" s="1598" t="s">
        <v>3247</v>
      </c>
      <c r="S419" s="1599" t="s">
        <v>1760</v>
      </c>
      <c r="T419" s="1600" t="s">
        <v>3248</v>
      </c>
      <c r="U419" s="1600" t="s">
        <v>3249</v>
      </c>
      <c r="V419" s="1596" t="s">
        <v>3250</v>
      </c>
      <c r="W419" s="1558"/>
      <c r="X419" s="1598" t="s">
        <v>3247</v>
      </c>
      <c r="Y419" s="1599" t="s">
        <v>1760</v>
      </c>
      <c r="Z419" s="1600" t="s">
        <v>3248</v>
      </c>
      <c r="AA419" s="1600" t="s">
        <v>3249</v>
      </c>
      <c r="AB419" s="1596" t="s">
        <v>3250</v>
      </c>
      <c r="AC419" s="1558"/>
    </row>
    <row r="420" spans="2:29">
      <c r="B420" s="1602">
        <v>284</v>
      </c>
      <c r="C420" s="1602" t="s">
        <v>3915</v>
      </c>
      <c r="D420" s="1603">
        <v>30</v>
      </c>
      <c r="E420" s="1566"/>
      <c r="F420" s="1583">
        <v>72.86</v>
      </c>
      <c r="G420" s="1581">
        <f>SUM($D$420*F420)</f>
        <v>2185.8000000000002</v>
      </c>
      <c r="H420" s="1575" t="s">
        <v>3252</v>
      </c>
      <c r="I420" s="1575"/>
      <c r="J420" s="1576" t="s">
        <v>3253</v>
      </c>
      <c r="K420" s="1566"/>
      <c r="L420" s="1567">
        <v>73.23</v>
      </c>
      <c r="M420" s="1579">
        <f>SUM($D$420*L420)</f>
        <v>2196.9</v>
      </c>
      <c r="N420" s="1575" t="s">
        <v>3252</v>
      </c>
      <c r="O420" s="1575" t="s">
        <v>3916</v>
      </c>
      <c r="P420" s="1621" t="s">
        <v>3255</v>
      </c>
      <c r="Q420" s="1566"/>
      <c r="R420" s="1567">
        <v>73.614583333333343</v>
      </c>
      <c r="S420" s="1579">
        <f>SUM($D$420*R420)</f>
        <v>2208.4375000000005</v>
      </c>
      <c r="T420" s="1575" t="s">
        <v>3252</v>
      </c>
      <c r="U420" s="1575" t="s">
        <v>3917</v>
      </c>
      <c r="V420" s="1619">
        <v>14</v>
      </c>
      <c r="W420" s="1566"/>
      <c r="X420" s="1567">
        <v>129.6</v>
      </c>
      <c r="Y420" s="1568">
        <f>SUM($D$420*X420)</f>
        <v>3888</v>
      </c>
      <c r="Z420" s="1607" t="s">
        <v>3918</v>
      </c>
      <c r="AA420" s="1606" t="s">
        <v>3916</v>
      </c>
      <c r="AB420" s="1622" t="s">
        <v>3258</v>
      </c>
      <c r="AC420" s="1566"/>
    </row>
    <row r="421" spans="2:29">
      <c r="B421" s="1602">
        <v>285</v>
      </c>
      <c r="C421" s="1602" t="s">
        <v>3919</v>
      </c>
      <c r="D421" s="1603">
        <v>30</v>
      </c>
      <c r="E421" s="1566"/>
      <c r="F421" s="1583">
        <v>90.17</v>
      </c>
      <c r="G421" s="1581">
        <f>SUM($D$421*F421)</f>
        <v>2705.1</v>
      </c>
      <c r="H421" s="1575" t="s">
        <v>3252</v>
      </c>
      <c r="I421" s="1575"/>
      <c r="J421" s="1576" t="s">
        <v>3253</v>
      </c>
      <c r="K421" s="1566"/>
      <c r="L421" s="1567">
        <v>90.63</v>
      </c>
      <c r="M421" s="1579">
        <f>SUM($D$421*L421)</f>
        <v>2718.8999999999996</v>
      </c>
      <c r="N421" s="1575" t="s">
        <v>3252</v>
      </c>
      <c r="O421" s="1575" t="s">
        <v>3916</v>
      </c>
      <c r="P421" s="1621" t="s">
        <v>3255</v>
      </c>
      <c r="Q421" s="1566"/>
      <c r="R421" s="1567">
        <v>91.104166666666657</v>
      </c>
      <c r="S421" s="1579">
        <f>SUM($D$421*R421)</f>
        <v>2733.1249999999995</v>
      </c>
      <c r="T421" s="1575" t="s">
        <v>3252</v>
      </c>
      <c r="U421" s="1575" t="s">
        <v>3920</v>
      </c>
      <c r="V421" s="1619">
        <v>14</v>
      </c>
      <c r="W421" s="1566"/>
      <c r="X421" s="1567">
        <v>148.35</v>
      </c>
      <c r="Y421" s="1579">
        <f>SUM($D$421*X421)</f>
        <v>4450.5</v>
      </c>
      <c r="Z421" s="1607" t="s">
        <v>3918</v>
      </c>
      <c r="AA421" s="1606" t="s">
        <v>3916</v>
      </c>
      <c r="AB421" s="1622" t="s">
        <v>3258</v>
      </c>
      <c r="AC421" s="1566"/>
    </row>
    <row r="422" spans="2:29">
      <c r="B422" s="1602">
        <v>286</v>
      </c>
      <c r="C422" s="1602" t="s">
        <v>3921</v>
      </c>
      <c r="D422" s="1603">
        <v>20</v>
      </c>
      <c r="E422" s="1566"/>
      <c r="F422" s="1583">
        <v>14.29</v>
      </c>
      <c r="G422" s="1581">
        <f>SUM($D$422*F422)</f>
        <v>285.79999999999995</v>
      </c>
      <c r="H422" s="1575" t="s">
        <v>3252</v>
      </c>
      <c r="I422" s="1575"/>
      <c r="J422" s="1576" t="s">
        <v>3253</v>
      </c>
      <c r="K422" s="1566"/>
      <c r="L422" s="1567">
        <v>14.34</v>
      </c>
      <c r="M422" s="1579">
        <f>SUM($D$422*L422)</f>
        <v>286.8</v>
      </c>
      <c r="N422" s="1575" t="s">
        <v>3252</v>
      </c>
      <c r="O422" s="1575" t="s">
        <v>3922</v>
      </c>
      <c r="P422" s="1621" t="s">
        <v>3255</v>
      </c>
      <c r="Q422" s="1566"/>
      <c r="R422" s="1567">
        <v>14.416666666666668</v>
      </c>
      <c r="S422" s="1579">
        <f>SUM($D$422*R422)</f>
        <v>288.33333333333337</v>
      </c>
      <c r="T422" s="1575" t="s">
        <v>3252</v>
      </c>
      <c r="U422" s="1575" t="s">
        <v>3923</v>
      </c>
      <c r="V422" s="1619">
        <v>14</v>
      </c>
      <c r="W422" s="1566"/>
      <c r="X422" s="1567">
        <v>0</v>
      </c>
      <c r="Y422" s="1579">
        <f>SUM($D$422*X422)</f>
        <v>0</v>
      </c>
      <c r="Z422" s="1607" t="s">
        <v>798</v>
      </c>
      <c r="AA422" s="1606"/>
      <c r="AB422" s="1622"/>
      <c r="AC422" s="1566"/>
    </row>
    <row r="423" spans="2:29">
      <c r="B423" s="1602">
        <v>287</v>
      </c>
      <c r="C423" s="1602" t="s">
        <v>3924</v>
      </c>
      <c r="D423" s="1603">
        <v>20</v>
      </c>
      <c r="E423" s="1566"/>
      <c r="F423" s="1583">
        <v>22.15</v>
      </c>
      <c r="G423" s="1581">
        <f>SUM($D$423*F423)</f>
        <v>443</v>
      </c>
      <c r="H423" s="1575" t="s">
        <v>3252</v>
      </c>
      <c r="I423" s="1575"/>
      <c r="J423" s="1576" t="s">
        <v>3253</v>
      </c>
      <c r="K423" s="1566"/>
      <c r="L423" s="1567">
        <v>22.26</v>
      </c>
      <c r="M423" s="1579">
        <f>SUM($D$423*L423)</f>
        <v>445.20000000000005</v>
      </c>
      <c r="N423" s="1575" t="s">
        <v>3252</v>
      </c>
      <c r="O423" s="1575" t="s">
        <v>3925</v>
      </c>
      <c r="P423" s="1621" t="s">
        <v>3255</v>
      </c>
      <c r="Q423" s="1566"/>
      <c r="R423" s="1567">
        <v>22.385416666666664</v>
      </c>
      <c r="S423" s="1579">
        <f>SUM($D$423*R423)</f>
        <v>447.70833333333326</v>
      </c>
      <c r="T423" s="1575" t="s">
        <v>3252</v>
      </c>
      <c r="U423" s="1575" t="s">
        <v>3926</v>
      </c>
      <c r="V423" s="1619">
        <v>14</v>
      </c>
      <c r="W423" s="1566"/>
      <c r="X423" s="1567">
        <v>62.29</v>
      </c>
      <c r="Y423" s="1579">
        <f>SUM($D$423*X423)</f>
        <v>1245.8</v>
      </c>
      <c r="Z423" s="1607" t="s">
        <v>3918</v>
      </c>
      <c r="AA423" s="1606" t="s">
        <v>3927</v>
      </c>
      <c r="AB423" s="1622" t="s">
        <v>3258</v>
      </c>
      <c r="AC423" s="1566"/>
    </row>
    <row r="424" spans="2:29">
      <c r="B424" s="1602">
        <v>288</v>
      </c>
      <c r="C424" s="1602" t="s">
        <v>3928</v>
      </c>
      <c r="D424" s="1603">
        <v>20</v>
      </c>
      <c r="E424" s="1566"/>
      <c r="F424" s="1583">
        <v>33.06</v>
      </c>
      <c r="G424" s="1581">
        <f>SUM($D$424*F424)</f>
        <v>661.2</v>
      </c>
      <c r="H424" s="1575" t="s">
        <v>3252</v>
      </c>
      <c r="I424" s="1575"/>
      <c r="J424" s="1576" t="s">
        <v>3253</v>
      </c>
      <c r="K424" s="1566"/>
      <c r="L424" s="1567">
        <v>33.229999999999997</v>
      </c>
      <c r="M424" s="1579">
        <f>SUM($D$424*L424)</f>
        <v>664.59999999999991</v>
      </c>
      <c r="N424" s="1575" t="s">
        <v>3252</v>
      </c>
      <c r="O424" s="1575" t="s">
        <v>3922</v>
      </c>
      <c r="P424" s="1621" t="s">
        <v>3255</v>
      </c>
      <c r="Q424" s="1566"/>
      <c r="R424" s="1567">
        <v>33.40625</v>
      </c>
      <c r="S424" s="1579">
        <f>SUM($D$424*R424)</f>
        <v>668.125</v>
      </c>
      <c r="T424" s="1575" t="s">
        <v>3252</v>
      </c>
      <c r="U424" s="1575" t="s">
        <v>3929</v>
      </c>
      <c r="V424" s="1619">
        <v>14</v>
      </c>
      <c r="W424" s="1566"/>
      <c r="X424" s="1567">
        <v>74.239999999999995</v>
      </c>
      <c r="Y424" s="1579">
        <f>SUM($D$424*X424)</f>
        <v>1484.8</v>
      </c>
      <c r="Z424" s="1607" t="s">
        <v>3918</v>
      </c>
      <c r="AA424" s="1606" t="s">
        <v>3927</v>
      </c>
      <c r="AB424" s="1622" t="s">
        <v>3258</v>
      </c>
      <c r="AC424" s="1566"/>
    </row>
    <row r="425" spans="2:29">
      <c r="B425" s="1602">
        <v>289</v>
      </c>
      <c r="C425" s="1602" t="s">
        <v>3930</v>
      </c>
      <c r="D425" s="1603">
        <v>20</v>
      </c>
      <c r="E425" s="1566"/>
      <c r="F425" s="1567">
        <v>47</v>
      </c>
      <c r="G425" s="1579">
        <f>SUM($D$425*F425)</f>
        <v>940</v>
      </c>
      <c r="H425" s="1575" t="s">
        <v>3252</v>
      </c>
      <c r="I425" s="1575"/>
      <c r="J425" s="1576" t="s">
        <v>3253</v>
      </c>
      <c r="K425" s="1566"/>
      <c r="L425" s="1583">
        <v>46.51</v>
      </c>
      <c r="M425" s="1581">
        <f>SUM($D$425*L425)</f>
        <v>930.19999999999993</v>
      </c>
      <c r="N425" s="1575" t="s">
        <v>3252</v>
      </c>
      <c r="O425" s="1575" t="s">
        <v>3922</v>
      </c>
      <c r="P425" s="1621" t="s">
        <v>3255</v>
      </c>
      <c r="Q425" s="1566"/>
      <c r="R425" s="1567">
        <v>46.760416666666671</v>
      </c>
      <c r="S425" s="1579">
        <f>SUM($D$425*R425)</f>
        <v>935.20833333333348</v>
      </c>
      <c r="T425" s="1575" t="s">
        <v>3252</v>
      </c>
      <c r="U425" s="1575" t="s">
        <v>3931</v>
      </c>
      <c r="V425" s="1619">
        <v>14</v>
      </c>
      <c r="W425" s="1566"/>
      <c r="X425" s="1567">
        <v>77.930000000000007</v>
      </c>
      <c r="Y425" s="1579">
        <f>SUM($D$425*X425)</f>
        <v>1558.6000000000001</v>
      </c>
      <c r="Z425" s="1607" t="s">
        <v>3918</v>
      </c>
      <c r="AA425" s="1606" t="s">
        <v>3927</v>
      </c>
      <c r="AB425" s="1622" t="s">
        <v>3258</v>
      </c>
      <c r="AC425" s="1566"/>
    </row>
    <row r="426" spans="2:29">
      <c r="B426" s="1602">
        <v>290</v>
      </c>
      <c r="C426" s="1602" t="s">
        <v>3932</v>
      </c>
      <c r="D426" s="1603">
        <v>10</v>
      </c>
      <c r="E426" s="1566"/>
      <c r="F426" s="1567">
        <v>134.5</v>
      </c>
      <c r="G426" s="1579">
        <f>SUM($D$426*F426)</f>
        <v>1345</v>
      </c>
      <c r="H426" s="1575" t="s">
        <v>3252</v>
      </c>
      <c r="I426" s="1575"/>
      <c r="J426" s="1576" t="s">
        <v>3253</v>
      </c>
      <c r="K426" s="1566"/>
      <c r="L426" s="1567">
        <v>135.41</v>
      </c>
      <c r="M426" s="1579">
        <f>SUM($D$426*L426)</f>
        <v>1354.1</v>
      </c>
      <c r="N426" s="1575" t="s">
        <v>3252</v>
      </c>
      <c r="O426" s="1575" t="s">
        <v>3922</v>
      </c>
      <c r="P426" s="1621" t="s">
        <v>3255</v>
      </c>
      <c r="Q426" s="1566"/>
      <c r="R426" s="1567">
        <v>136.125</v>
      </c>
      <c r="S426" s="1579">
        <f>SUM($D$426*R426)</f>
        <v>1361.25</v>
      </c>
      <c r="T426" s="1575" t="s">
        <v>3252</v>
      </c>
      <c r="U426" s="1575" t="s">
        <v>3933</v>
      </c>
      <c r="V426" s="1619">
        <v>14</v>
      </c>
      <c r="W426" s="1566"/>
      <c r="X426" s="1583">
        <v>108.56</v>
      </c>
      <c r="Y426" s="1581">
        <f>SUM($D$426*X426)</f>
        <v>1085.5999999999999</v>
      </c>
      <c r="Z426" s="1607" t="s">
        <v>3918</v>
      </c>
      <c r="AA426" s="1606" t="s">
        <v>3927</v>
      </c>
      <c r="AB426" s="1622" t="s">
        <v>3258</v>
      </c>
      <c r="AC426" s="1566"/>
    </row>
    <row r="427" spans="2:29">
      <c r="B427" s="1602">
        <v>291</v>
      </c>
      <c r="C427" s="1602" t="s">
        <v>3934</v>
      </c>
      <c r="D427" s="1603">
        <v>5</v>
      </c>
      <c r="E427" s="1566"/>
      <c r="F427" s="1583">
        <v>112</v>
      </c>
      <c r="G427" s="1581">
        <f>SUM($D$427*F427)</f>
        <v>560</v>
      </c>
      <c r="H427" s="1575" t="s">
        <v>3252</v>
      </c>
      <c r="I427" s="1575"/>
      <c r="J427" s="1576" t="s">
        <v>3253</v>
      </c>
      <c r="K427" s="1566"/>
      <c r="L427" s="1567">
        <v>112.27</v>
      </c>
      <c r="M427" s="1579">
        <f>SUM($D$427*L427)</f>
        <v>561.35</v>
      </c>
      <c r="N427" s="1575" t="s">
        <v>3252</v>
      </c>
      <c r="O427" s="1575" t="s">
        <v>3916</v>
      </c>
      <c r="P427" s="1621" t="s">
        <v>3255</v>
      </c>
      <c r="Q427" s="1566"/>
      <c r="R427" s="1567">
        <v>126.35416666666667</v>
      </c>
      <c r="S427" s="1579">
        <f>SUM($D$427*R427)</f>
        <v>631.77083333333337</v>
      </c>
      <c r="T427" s="1575" t="s">
        <v>3252</v>
      </c>
      <c r="U427" s="1575" t="s">
        <v>3935</v>
      </c>
      <c r="V427" s="1619">
        <v>14</v>
      </c>
      <c r="W427" s="1566"/>
      <c r="X427" s="1567">
        <v>173.69</v>
      </c>
      <c r="Y427" s="1579">
        <f>SUM($D$427*X427)</f>
        <v>868.45</v>
      </c>
      <c r="Z427" s="1607" t="s">
        <v>3918</v>
      </c>
      <c r="AA427" s="1606" t="s">
        <v>3916</v>
      </c>
      <c r="AB427" s="1622" t="s">
        <v>3258</v>
      </c>
      <c r="AC427" s="1566"/>
    </row>
    <row r="428" spans="2:29">
      <c r="B428" s="1602">
        <v>292</v>
      </c>
      <c r="C428" s="1602" t="s">
        <v>3936</v>
      </c>
      <c r="D428" s="1603">
        <v>10</v>
      </c>
      <c r="E428" s="1566"/>
      <c r="F428" s="1567">
        <v>133.5</v>
      </c>
      <c r="G428" s="1579">
        <f>SUM($D$428*F428)</f>
        <v>1335</v>
      </c>
      <c r="H428" s="1575" t="s">
        <v>3252</v>
      </c>
      <c r="I428" s="1575"/>
      <c r="J428" s="1576" t="s">
        <v>3253</v>
      </c>
      <c r="K428" s="1566"/>
      <c r="L428" s="1583">
        <v>131.38999999999999</v>
      </c>
      <c r="M428" s="1581">
        <f>SUM($D$428*L428)</f>
        <v>1313.8999999999999</v>
      </c>
      <c r="N428" s="1575" t="s">
        <v>3252</v>
      </c>
      <c r="O428" s="1575" t="s">
        <v>3916</v>
      </c>
      <c r="P428" s="1621" t="s">
        <v>3255</v>
      </c>
      <c r="Q428" s="1566"/>
      <c r="R428" s="1567">
        <v>132.08333333333334</v>
      </c>
      <c r="S428" s="1579">
        <f>SUM($D$428*R428)</f>
        <v>1320.8333333333335</v>
      </c>
      <c r="T428" s="1575" t="s">
        <v>3252</v>
      </c>
      <c r="U428" s="1575" t="s">
        <v>3937</v>
      </c>
      <c r="V428" s="1619">
        <v>14</v>
      </c>
      <c r="W428" s="1566"/>
      <c r="X428" s="1567">
        <v>182.95</v>
      </c>
      <c r="Y428" s="1579">
        <f>SUM($D$428*X428)</f>
        <v>1829.5</v>
      </c>
      <c r="Z428" s="1607" t="s">
        <v>3918</v>
      </c>
      <c r="AA428" s="1606" t="s">
        <v>3916</v>
      </c>
      <c r="AB428" s="1622" t="s">
        <v>3258</v>
      </c>
      <c r="AC428" s="1566"/>
    </row>
    <row r="429" spans="2:29">
      <c r="B429" s="1602">
        <v>293</v>
      </c>
      <c r="C429" s="1602" t="s">
        <v>3938</v>
      </c>
      <c r="D429" s="1603">
        <v>4</v>
      </c>
      <c r="E429" s="1566"/>
      <c r="F429" s="1567">
        <v>270</v>
      </c>
      <c r="G429" s="1579">
        <f>SUM($D$429*F429)</f>
        <v>1080</v>
      </c>
      <c r="H429" s="1575" t="s">
        <v>3252</v>
      </c>
      <c r="I429" s="1575"/>
      <c r="J429" s="1576" t="s">
        <v>3253</v>
      </c>
      <c r="K429" s="1566"/>
      <c r="L429" s="1567">
        <v>266.11</v>
      </c>
      <c r="M429" s="1579">
        <f>SUM($D$429*L429)</f>
        <v>1064.44</v>
      </c>
      <c r="N429" s="1575" t="s">
        <v>3252</v>
      </c>
      <c r="O429" s="1575" t="s">
        <v>3916</v>
      </c>
      <c r="P429" s="1621" t="s">
        <v>3255</v>
      </c>
      <c r="Q429" s="1566"/>
      <c r="R429" s="1567">
        <v>267.5</v>
      </c>
      <c r="S429" s="1579">
        <f>SUM($D$429*R429)</f>
        <v>1070</v>
      </c>
      <c r="T429" s="1575" t="s">
        <v>3252</v>
      </c>
      <c r="U429" s="1575" t="s">
        <v>3939</v>
      </c>
      <c r="V429" s="1619">
        <v>14</v>
      </c>
      <c r="W429" s="1566"/>
      <c r="X429" s="1583">
        <v>201.25</v>
      </c>
      <c r="Y429" s="1581">
        <f>SUM($D$429*X429)</f>
        <v>805</v>
      </c>
      <c r="Z429" s="1607" t="s">
        <v>3918</v>
      </c>
      <c r="AA429" s="1606" t="s">
        <v>3916</v>
      </c>
      <c r="AB429" s="1622" t="s">
        <v>3258</v>
      </c>
      <c r="AC429" s="1566"/>
    </row>
    <row r="430" spans="2:29">
      <c r="B430" s="1602">
        <v>294</v>
      </c>
      <c r="C430" s="1602" t="s">
        <v>3940</v>
      </c>
      <c r="D430" s="1603">
        <v>2</v>
      </c>
      <c r="E430" s="1566"/>
      <c r="F430" s="1567">
        <v>302</v>
      </c>
      <c r="G430" s="1579">
        <f>SUM($D$430*F430)</f>
        <v>604</v>
      </c>
      <c r="H430" s="1575" t="s">
        <v>3252</v>
      </c>
      <c r="I430" s="1575"/>
      <c r="J430" s="1576" t="s">
        <v>3253</v>
      </c>
      <c r="K430" s="1566"/>
      <c r="L430" s="1567">
        <v>321.77999999999997</v>
      </c>
      <c r="M430" s="1579">
        <f>SUM($D$430*L430)</f>
        <v>643.55999999999995</v>
      </c>
      <c r="N430" s="1575" t="s">
        <v>3252</v>
      </c>
      <c r="O430" s="1575" t="s">
        <v>3916</v>
      </c>
      <c r="P430" s="1621" t="s">
        <v>3255</v>
      </c>
      <c r="Q430" s="1566"/>
      <c r="R430" s="1567">
        <v>360.80208333333337</v>
      </c>
      <c r="S430" s="1579">
        <f>SUM($D$430*R430)</f>
        <v>721.60416666666674</v>
      </c>
      <c r="T430" s="1575" t="s">
        <v>3252</v>
      </c>
      <c r="U430" s="1575" t="s">
        <v>3941</v>
      </c>
      <c r="V430" s="1619">
        <v>14</v>
      </c>
      <c r="W430" s="1566"/>
      <c r="X430" s="1583">
        <v>216.26</v>
      </c>
      <c r="Y430" s="1581">
        <f>SUM($D$430*X430)</f>
        <v>432.52</v>
      </c>
      <c r="Z430" s="1607" t="s">
        <v>3918</v>
      </c>
      <c r="AA430" s="1606" t="s">
        <v>3916</v>
      </c>
      <c r="AB430" s="1622" t="s">
        <v>3258</v>
      </c>
      <c r="AC430" s="1566"/>
    </row>
    <row r="431" spans="2:29">
      <c r="B431" s="1602">
        <v>295</v>
      </c>
      <c r="C431" s="1602" t="s">
        <v>3942</v>
      </c>
      <c r="D431" s="1603">
        <v>6</v>
      </c>
      <c r="E431" s="1566"/>
      <c r="F431" s="1583">
        <v>14.29</v>
      </c>
      <c r="G431" s="1581">
        <f>SUM($D$431*F431)</f>
        <v>85.74</v>
      </c>
      <c r="H431" s="1575" t="s">
        <v>3252</v>
      </c>
      <c r="I431" s="1575"/>
      <c r="J431" s="1576" t="s">
        <v>3253</v>
      </c>
      <c r="K431" s="1566"/>
      <c r="L431" s="1567">
        <v>14.34</v>
      </c>
      <c r="M431" s="1579">
        <f>SUM($D$431*L431)</f>
        <v>86.039999999999992</v>
      </c>
      <c r="N431" s="1575" t="s">
        <v>3252</v>
      </c>
      <c r="O431" s="1575" t="s">
        <v>3922</v>
      </c>
      <c r="P431" s="1621" t="s">
        <v>3255</v>
      </c>
      <c r="Q431" s="1566"/>
      <c r="R431" s="1567">
        <v>15.291666666666666</v>
      </c>
      <c r="S431" s="1579">
        <f>SUM($D$431*R431)</f>
        <v>91.75</v>
      </c>
      <c r="T431" s="1575" t="s">
        <v>3252</v>
      </c>
      <c r="U431" s="1575" t="s">
        <v>3943</v>
      </c>
      <c r="V431" s="1619">
        <v>14</v>
      </c>
      <c r="W431" s="1566"/>
      <c r="X431" s="1567">
        <v>0</v>
      </c>
      <c r="Y431" s="1579">
        <f>SUM($D$431*X431)</f>
        <v>0</v>
      </c>
      <c r="Z431" s="1607" t="s">
        <v>798</v>
      </c>
      <c r="AA431" s="1606"/>
      <c r="AB431" s="1622"/>
      <c r="AC431" s="1566"/>
    </row>
    <row r="432" spans="2:29">
      <c r="B432" s="1602">
        <v>296</v>
      </c>
      <c r="C432" s="1602" t="s">
        <v>3944</v>
      </c>
      <c r="D432" s="1603">
        <v>6</v>
      </c>
      <c r="E432" s="1566"/>
      <c r="F432" s="1583">
        <v>103.34</v>
      </c>
      <c r="G432" s="1581">
        <f>SUM($D$432*F432)</f>
        <v>620.04</v>
      </c>
      <c r="H432" s="1575" t="s">
        <v>3252</v>
      </c>
      <c r="I432" s="1575"/>
      <c r="J432" s="1576" t="s">
        <v>3253</v>
      </c>
      <c r="K432" s="1566"/>
      <c r="L432" s="1567">
        <v>103.87</v>
      </c>
      <c r="M432" s="1579">
        <f>SUM($D$432*L432)</f>
        <v>623.22</v>
      </c>
      <c r="N432" s="1575" t="s">
        <v>3252</v>
      </c>
      <c r="O432" s="1575" t="s">
        <v>3916</v>
      </c>
      <c r="P432" s="1621" t="s">
        <v>3255</v>
      </c>
      <c r="Q432" s="1566"/>
      <c r="R432" s="1567">
        <v>104.41666666666667</v>
      </c>
      <c r="S432" s="1579">
        <f>SUM($D$432*R432)</f>
        <v>626.5</v>
      </c>
      <c r="T432" s="1575" t="s">
        <v>3252</v>
      </c>
      <c r="U432" s="1575" t="s">
        <v>3945</v>
      </c>
      <c r="V432" s="1619">
        <v>14</v>
      </c>
      <c r="W432" s="1566"/>
      <c r="X432" s="1567">
        <v>150.56</v>
      </c>
      <c r="Y432" s="1579">
        <f>SUM($D$432*X432)</f>
        <v>903.36</v>
      </c>
      <c r="Z432" s="1607" t="s">
        <v>3918</v>
      </c>
      <c r="AA432" s="1606" t="s">
        <v>3916</v>
      </c>
      <c r="AB432" s="1622" t="s">
        <v>3258</v>
      </c>
      <c r="AC432" s="1566"/>
    </row>
    <row r="433" spans="2:29">
      <c r="B433" s="1602">
        <v>297</v>
      </c>
      <c r="C433" s="1602" t="s">
        <v>3946</v>
      </c>
      <c r="D433" s="1603">
        <v>6</v>
      </c>
      <c r="E433" s="1566"/>
      <c r="F433" s="1583">
        <v>60.54</v>
      </c>
      <c r="G433" s="1581">
        <f>SUM($D$433*F433)</f>
        <v>363.24</v>
      </c>
      <c r="H433" s="1575" t="s">
        <v>3252</v>
      </c>
      <c r="I433" s="1575"/>
      <c r="J433" s="1576" t="s">
        <v>3253</v>
      </c>
      <c r="K433" s="1566"/>
      <c r="L433" s="1567">
        <v>60.86</v>
      </c>
      <c r="M433" s="1579">
        <f>SUM($D$433*L433)</f>
        <v>365.15999999999997</v>
      </c>
      <c r="N433" s="1575" t="s">
        <v>3252</v>
      </c>
      <c r="O433" s="1575" t="s">
        <v>3922</v>
      </c>
      <c r="P433" s="1621" t="s">
        <v>3255</v>
      </c>
      <c r="Q433" s="1566"/>
      <c r="R433" s="1567">
        <v>61.177083333333336</v>
      </c>
      <c r="S433" s="1579">
        <f>SUM($D$433*R433)</f>
        <v>367.0625</v>
      </c>
      <c r="T433" s="1575" t="s">
        <v>3252</v>
      </c>
      <c r="U433" s="1575" t="s">
        <v>3947</v>
      </c>
      <c r="V433" s="1619">
        <v>14</v>
      </c>
      <c r="W433" s="1566"/>
      <c r="X433" s="1567">
        <v>129.13999999999999</v>
      </c>
      <c r="Y433" s="1579">
        <f>SUM($D$433*X433)</f>
        <v>774.83999999999992</v>
      </c>
      <c r="Z433" s="1607" t="s">
        <v>3918</v>
      </c>
      <c r="AA433" s="1606" t="s">
        <v>3916</v>
      </c>
      <c r="AB433" s="1622" t="s">
        <v>3258</v>
      </c>
      <c r="AC433" s="1566"/>
    </row>
    <row r="434" spans="2:29">
      <c r="B434" s="1602">
        <v>298</v>
      </c>
      <c r="C434" s="1602" t="s">
        <v>3948</v>
      </c>
      <c r="D434" s="1603">
        <v>10</v>
      </c>
      <c r="E434" s="1566"/>
      <c r="F434" s="1567">
        <v>63</v>
      </c>
      <c r="G434" s="1579">
        <f>SUM($D$434*F434)</f>
        <v>630</v>
      </c>
      <c r="H434" s="1575" t="s">
        <v>3252</v>
      </c>
      <c r="I434" s="1575"/>
      <c r="J434" s="1576" t="s">
        <v>3253</v>
      </c>
      <c r="K434" s="1566"/>
      <c r="L434" s="1583">
        <v>62.7</v>
      </c>
      <c r="M434" s="1581">
        <f>SUM($D$434*L434)</f>
        <v>627</v>
      </c>
      <c r="N434" s="1575" t="s">
        <v>3252</v>
      </c>
      <c r="O434" s="1575" t="s">
        <v>3922</v>
      </c>
      <c r="P434" s="1621" t="s">
        <v>3255</v>
      </c>
      <c r="Q434" s="1566"/>
      <c r="R434" s="1567">
        <v>63.03125</v>
      </c>
      <c r="S434" s="1579">
        <f>SUM($D$434*R434)</f>
        <v>630.3125</v>
      </c>
      <c r="T434" s="1575" t="s">
        <v>3252</v>
      </c>
      <c r="U434" s="1575" t="s">
        <v>3949</v>
      </c>
      <c r="V434" s="1619">
        <v>14</v>
      </c>
      <c r="W434" s="1566"/>
      <c r="X434" s="1567">
        <v>131.80000000000001</v>
      </c>
      <c r="Y434" s="1579">
        <f>SUM($D$434*X434)</f>
        <v>1318</v>
      </c>
      <c r="Z434" s="1607" t="s">
        <v>3918</v>
      </c>
      <c r="AA434" s="1606" t="s">
        <v>3916</v>
      </c>
      <c r="AB434" s="1622" t="s">
        <v>3258</v>
      </c>
      <c r="AC434" s="1566"/>
    </row>
    <row r="435" spans="2:29">
      <c r="B435" s="1602">
        <v>299</v>
      </c>
      <c r="C435" s="1602" t="s">
        <v>3950</v>
      </c>
      <c r="D435" s="1603">
        <v>4</v>
      </c>
      <c r="E435" s="1566"/>
      <c r="F435" s="1567">
        <v>72</v>
      </c>
      <c r="G435" s="1579">
        <f>SUM($D$435*F435)</f>
        <v>288</v>
      </c>
      <c r="H435" s="1575" t="s">
        <v>3252</v>
      </c>
      <c r="I435" s="1575"/>
      <c r="J435" s="1576" t="s">
        <v>3253</v>
      </c>
      <c r="K435" s="1566"/>
      <c r="L435" s="1583">
        <v>71.59</v>
      </c>
      <c r="M435" s="1581">
        <f>SUM($D$435*L435)</f>
        <v>286.36</v>
      </c>
      <c r="N435" s="1575" t="s">
        <v>3252</v>
      </c>
      <c r="O435" s="1575" t="s">
        <v>3922</v>
      </c>
      <c r="P435" s="1621" t="s">
        <v>3255</v>
      </c>
      <c r="Q435" s="1566"/>
      <c r="R435" s="1567">
        <v>71.96875</v>
      </c>
      <c r="S435" s="1579">
        <f>SUM($D$435*R435)</f>
        <v>287.875</v>
      </c>
      <c r="T435" s="1575" t="s">
        <v>3252</v>
      </c>
      <c r="U435" s="1575" t="s">
        <v>3951</v>
      </c>
      <c r="V435" s="1619">
        <v>14</v>
      </c>
      <c r="W435" s="1566"/>
      <c r="X435" s="1567">
        <v>150.56</v>
      </c>
      <c r="Y435" s="1579">
        <f>SUM($D$435*X435)</f>
        <v>602.24</v>
      </c>
      <c r="Z435" s="1607" t="s">
        <v>3918</v>
      </c>
      <c r="AA435" s="1606" t="s">
        <v>3916</v>
      </c>
      <c r="AB435" s="1622" t="s">
        <v>3258</v>
      </c>
      <c r="AC435" s="1566"/>
    </row>
    <row r="436" spans="2:29">
      <c r="B436" s="1602">
        <v>300</v>
      </c>
      <c r="C436" s="1602" t="s">
        <v>3952</v>
      </c>
      <c r="D436" s="1603">
        <v>10</v>
      </c>
      <c r="E436" s="1566"/>
      <c r="F436" s="1583">
        <v>135</v>
      </c>
      <c r="G436" s="1581">
        <f>SUM($D$436*F436)</f>
        <v>1350</v>
      </c>
      <c r="H436" s="1575" t="s">
        <v>3252</v>
      </c>
      <c r="I436" s="1575"/>
      <c r="J436" s="1576" t="s">
        <v>3253</v>
      </c>
      <c r="K436" s="1566"/>
      <c r="L436" s="1567">
        <v>135.41</v>
      </c>
      <c r="M436" s="1579">
        <f>SUM($D$436*L436)</f>
        <v>1354.1</v>
      </c>
      <c r="N436" s="1575" t="s">
        <v>3252</v>
      </c>
      <c r="O436" s="1575" t="s">
        <v>3922</v>
      </c>
      <c r="P436" s="1621" t="s">
        <v>3255</v>
      </c>
      <c r="Q436" s="1566"/>
      <c r="R436" s="1567">
        <v>136.125</v>
      </c>
      <c r="S436" s="1579">
        <f>SUM($D$436*R436)</f>
        <v>1361.25</v>
      </c>
      <c r="T436" s="1575" t="s">
        <v>3252</v>
      </c>
      <c r="U436" s="1575" t="s">
        <v>3953</v>
      </c>
      <c r="V436" s="1619">
        <v>14</v>
      </c>
      <c r="W436" s="1566"/>
      <c r="X436" s="1567">
        <v>194.74</v>
      </c>
      <c r="Y436" s="1579">
        <f>SUM($D$436*X436)</f>
        <v>1947.4</v>
      </c>
      <c r="Z436" s="1607" t="s">
        <v>3918</v>
      </c>
      <c r="AA436" s="1606" t="s">
        <v>3916</v>
      </c>
      <c r="AB436" s="1622" t="s">
        <v>3258</v>
      </c>
      <c r="AC436" s="1566"/>
    </row>
    <row r="437" spans="2:29">
      <c r="B437" s="1602">
        <v>301</v>
      </c>
      <c r="C437" s="1602" t="s">
        <v>3954</v>
      </c>
      <c r="D437" s="1603">
        <v>10</v>
      </c>
      <c r="E437" s="1566"/>
      <c r="F437" s="1583">
        <v>91.5</v>
      </c>
      <c r="G437" s="1581">
        <f>SUM($D$437*F437)</f>
        <v>915</v>
      </c>
      <c r="H437" s="1575" t="s">
        <v>3252</v>
      </c>
      <c r="I437" s="1575"/>
      <c r="J437" s="1576" t="s">
        <v>3253</v>
      </c>
      <c r="K437" s="1566"/>
      <c r="L437" s="1567">
        <v>92</v>
      </c>
      <c r="M437" s="1579">
        <f>SUM($D$437*L437)</f>
        <v>920</v>
      </c>
      <c r="N437" s="1575" t="s">
        <v>3252</v>
      </c>
      <c r="O437" s="1575" t="s">
        <v>3916</v>
      </c>
      <c r="P437" s="1621" t="s">
        <v>3255</v>
      </c>
      <c r="Q437" s="1566"/>
      <c r="R437" s="1567">
        <v>92.479166666666671</v>
      </c>
      <c r="S437" s="1579">
        <f>SUM($D$437*R437)</f>
        <v>924.79166666666674</v>
      </c>
      <c r="T437" s="1575" t="s">
        <v>3252</v>
      </c>
      <c r="U437" s="1575" t="s">
        <v>3955</v>
      </c>
      <c r="V437" s="1619">
        <v>14</v>
      </c>
      <c r="W437" s="1566"/>
      <c r="X437" s="1567">
        <v>131.80000000000001</v>
      </c>
      <c r="Y437" s="1579">
        <f>SUM($D$437*X437)</f>
        <v>1318</v>
      </c>
      <c r="Z437" s="1607" t="s">
        <v>3918</v>
      </c>
      <c r="AA437" s="1606" t="s">
        <v>3916</v>
      </c>
      <c r="AB437" s="1622" t="s">
        <v>3258</v>
      </c>
      <c r="AC437" s="1566"/>
    </row>
    <row r="438" spans="2:29">
      <c r="B438" s="1602">
        <v>302</v>
      </c>
      <c r="C438" s="1602" t="s">
        <v>3956</v>
      </c>
      <c r="D438" s="1603">
        <v>2</v>
      </c>
      <c r="E438" s="1566"/>
      <c r="F438" s="1583">
        <v>132</v>
      </c>
      <c r="G438" s="1581">
        <f>SUM($D$438*F438)</f>
        <v>264</v>
      </c>
      <c r="H438" s="1575" t="s">
        <v>3252</v>
      </c>
      <c r="I438" s="1575"/>
      <c r="J438" s="1576" t="s">
        <v>3253</v>
      </c>
      <c r="K438" s="1566"/>
      <c r="L438" s="1567">
        <v>132.43</v>
      </c>
      <c r="M438" s="1579">
        <f>SUM($D$438*L438)</f>
        <v>264.86</v>
      </c>
      <c r="N438" s="1575" t="s">
        <v>3252</v>
      </c>
      <c r="O438" s="1575" t="s">
        <v>3916</v>
      </c>
      <c r="P438" s="1621" t="s">
        <v>3255</v>
      </c>
      <c r="Q438" s="1566"/>
      <c r="R438" s="1567">
        <v>133.125</v>
      </c>
      <c r="S438" s="1579">
        <f>SUM($D$438*R438)</f>
        <v>266.25</v>
      </c>
      <c r="T438" s="1575" t="s">
        <v>3252</v>
      </c>
      <c r="U438" s="1575" t="s">
        <v>3957</v>
      </c>
      <c r="V438" s="1619">
        <v>14</v>
      </c>
      <c r="W438" s="1566"/>
      <c r="X438" s="1567">
        <v>175.92</v>
      </c>
      <c r="Y438" s="1579">
        <f>SUM($D$438*X438)</f>
        <v>351.84</v>
      </c>
      <c r="Z438" s="1607" t="s">
        <v>3918</v>
      </c>
      <c r="AA438" s="1606" t="s">
        <v>3916</v>
      </c>
      <c r="AB438" s="1622" t="s">
        <v>3258</v>
      </c>
      <c r="AC438" s="1566"/>
    </row>
    <row r="439" spans="2:29">
      <c r="B439" s="1602">
        <v>303</v>
      </c>
      <c r="C439" s="1602" t="s">
        <v>3958</v>
      </c>
      <c r="D439" s="1603">
        <v>2</v>
      </c>
      <c r="E439" s="1566"/>
      <c r="F439" s="1583">
        <v>150</v>
      </c>
      <c r="G439" s="1581">
        <f>SUM($D$439*F439)</f>
        <v>300</v>
      </c>
      <c r="H439" s="1575" t="s">
        <v>3252</v>
      </c>
      <c r="I439" s="1575"/>
      <c r="J439" s="1576" t="s">
        <v>3253</v>
      </c>
      <c r="K439" s="1566"/>
      <c r="L439" s="1567">
        <v>150.88</v>
      </c>
      <c r="M439" s="1579">
        <f>SUM($D$439*L439)</f>
        <v>301.76</v>
      </c>
      <c r="N439" s="1575" t="s">
        <v>3252</v>
      </c>
      <c r="O439" s="1575" t="s">
        <v>3916</v>
      </c>
      <c r="P439" s="1621" t="s">
        <v>3255</v>
      </c>
      <c r="Q439" s="1566"/>
      <c r="R439" s="1567">
        <v>151.66666666666666</v>
      </c>
      <c r="S439" s="1579">
        <f>SUM($D$439*R439)</f>
        <v>303.33333333333331</v>
      </c>
      <c r="T439" s="1575" t="s">
        <v>3252</v>
      </c>
      <c r="U439" s="1575" t="s">
        <v>3959</v>
      </c>
      <c r="V439" s="1619">
        <v>14</v>
      </c>
      <c r="W439" s="1566"/>
      <c r="X439" s="1567">
        <v>194.74</v>
      </c>
      <c r="Y439" s="1579">
        <f>SUM($D$439*X439)</f>
        <v>389.48</v>
      </c>
      <c r="Z439" s="1607" t="s">
        <v>3918</v>
      </c>
      <c r="AA439" s="1606" t="s">
        <v>3916</v>
      </c>
      <c r="AB439" s="1622" t="s">
        <v>3258</v>
      </c>
      <c r="AC439" s="1566"/>
    </row>
    <row r="440" spans="2:29" ht="13.5" thickBot="1">
      <c r="B440" s="1602">
        <v>304</v>
      </c>
      <c r="C440" s="1602" t="s">
        <v>3960</v>
      </c>
      <c r="D440" s="1603">
        <v>2</v>
      </c>
      <c r="E440" s="1566"/>
      <c r="F440" s="1583">
        <v>375</v>
      </c>
      <c r="G440" s="1581">
        <f>SUM($D$440*F440)</f>
        <v>750</v>
      </c>
      <c r="H440" s="1575" t="s">
        <v>3252</v>
      </c>
      <c r="I440" s="1575"/>
      <c r="J440" s="1576" t="s">
        <v>3253</v>
      </c>
      <c r="K440" s="1566"/>
      <c r="L440" s="1567">
        <v>377.3</v>
      </c>
      <c r="M440" s="1579">
        <f>SUM($D$440*L440)</f>
        <v>754.6</v>
      </c>
      <c r="N440" s="1575" t="s">
        <v>3252</v>
      </c>
      <c r="O440" s="1575" t="s">
        <v>3916</v>
      </c>
      <c r="P440" s="1621" t="s">
        <v>3255</v>
      </c>
      <c r="Q440" s="1566"/>
      <c r="R440" s="1567">
        <v>379.27083333333337</v>
      </c>
      <c r="S440" s="1579">
        <f>SUM($D$440*R440)</f>
        <v>758.54166666666674</v>
      </c>
      <c r="T440" s="1575" t="s">
        <v>3252</v>
      </c>
      <c r="U440" s="1575" t="s">
        <v>3961</v>
      </c>
      <c r="V440" s="1619">
        <v>14</v>
      </c>
      <c r="W440" s="1566"/>
      <c r="X440" s="1567">
        <v>0</v>
      </c>
      <c r="Y440" s="1579">
        <f>SUM($D$440*X440)</f>
        <v>0</v>
      </c>
      <c r="Z440" s="1607" t="s">
        <v>798</v>
      </c>
      <c r="AA440" s="1606"/>
      <c r="AB440" s="1622"/>
      <c r="AC440" s="1566"/>
    </row>
    <row r="441" spans="2:29" ht="13.5" thickBot="1">
      <c r="B441" s="47"/>
      <c r="C441" s="1611"/>
      <c r="D441" s="1612"/>
      <c r="E441" s="1566"/>
      <c r="F441" s="1587" t="s">
        <v>304</v>
      </c>
      <c r="G441" s="1591">
        <f>SUM(G420:G440)</f>
        <v>17710.919999999998</v>
      </c>
      <c r="H441" s="1589"/>
      <c r="I441" s="1589"/>
      <c r="J441" s="1590"/>
      <c r="K441" s="1571"/>
      <c r="L441" s="1587" t="s">
        <v>304</v>
      </c>
      <c r="M441" s="1634">
        <f>SUM(M420:M440)</f>
        <v>17763.05</v>
      </c>
      <c r="N441" s="1589"/>
      <c r="O441" s="1589"/>
      <c r="P441" s="1590"/>
      <c r="Q441" s="1571"/>
      <c r="R441" s="1587" t="s">
        <v>304</v>
      </c>
      <c r="S441" s="1634">
        <f>SUM(S420:S440)</f>
        <v>18004.0625</v>
      </c>
      <c r="T441" s="1594"/>
      <c r="U441" s="1594"/>
      <c r="V441" s="1595"/>
      <c r="W441" s="1566"/>
      <c r="X441" s="1587" t="s">
        <v>304</v>
      </c>
      <c r="Y441" s="1634">
        <f>SUM(Y420:Y440)</f>
        <v>25253.930000000004</v>
      </c>
      <c r="Z441" s="1594"/>
      <c r="AA441" s="1594"/>
      <c r="AB441" s="1595"/>
      <c r="AC441" s="1566"/>
    </row>
    <row r="442" spans="2:29">
      <c r="B442" s="30"/>
      <c r="C442" s="1613"/>
      <c r="D442" s="36"/>
      <c r="E442" s="1614"/>
      <c r="F442" s="1615"/>
      <c r="G442" s="1616"/>
      <c r="H442" s="1617"/>
      <c r="I442" s="1617"/>
      <c r="J442" s="1618"/>
      <c r="K442" s="1614"/>
      <c r="L442" s="1615"/>
      <c r="M442" s="1616"/>
      <c r="N442" s="1617"/>
      <c r="O442" s="1617"/>
      <c r="P442" s="1618"/>
      <c r="Q442" s="1614"/>
      <c r="R442" s="1615"/>
      <c r="S442" s="1616"/>
      <c r="T442" s="1617"/>
      <c r="U442" s="1617"/>
      <c r="V442" s="1618"/>
      <c r="W442" s="1614"/>
      <c r="X442" s="1615"/>
      <c r="Y442" s="1616"/>
      <c r="Z442" s="1617"/>
      <c r="AA442" s="1617"/>
      <c r="AB442" s="1618"/>
      <c r="AC442" s="1614"/>
    </row>
    <row r="443" spans="2:29" s="51" customFormat="1" ht="36">
      <c r="B443" s="3539" t="s">
        <v>3962</v>
      </c>
      <c r="C443" s="3540"/>
      <c r="D443" s="1596" t="s">
        <v>3246</v>
      </c>
      <c r="E443" s="1558"/>
      <c r="F443" s="1598" t="s">
        <v>3247</v>
      </c>
      <c r="G443" s="1599" t="s">
        <v>1760</v>
      </c>
      <c r="H443" s="1600" t="s">
        <v>3248</v>
      </c>
      <c r="I443" s="1600" t="s">
        <v>3249</v>
      </c>
      <c r="J443" s="1596" t="s">
        <v>3250</v>
      </c>
      <c r="K443" s="1558"/>
      <c r="L443" s="1598" t="s">
        <v>3247</v>
      </c>
      <c r="M443" s="1599" t="s">
        <v>1760</v>
      </c>
      <c r="N443" s="1600" t="s">
        <v>3248</v>
      </c>
      <c r="O443" s="1600" t="s">
        <v>3249</v>
      </c>
      <c r="P443" s="1596" t="s">
        <v>3250</v>
      </c>
      <c r="Q443" s="1558"/>
      <c r="R443" s="1598" t="s">
        <v>3247</v>
      </c>
      <c r="S443" s="1599" t="s">
        <v>1760</v>
      </c>
      <c r="T443" s="1600" t="s">
        <v>3248</v>
      </c>
      <c r="U443" s="1600" t="s">
        <v>3249</v>
      </c>
      <c r="V443" s="1596" t="s">
        <v>3250</v>
      </c>
      <c r="W443" s="1558"/>
      <c r="X443" s="1598" t="s">
        <v>3247</v>
      </c>
      <c r="Y443" s="1599" t="s">
        <v>1760</v>
      </c>
      <c r="Z443" s="1600" t="s">
        <v>3248</v>
      </c>
      <c r="AA443" s="1600" t="s">
        <v>3249</v>
      </c>
      <c r="AB443" s="1596" t="s">
        <v>3250</v>
      </c>
      <c r="AC443" s="1558"/>
    </row>
    <row r="444" spans="2:29">
      <c r="B444" s="1602">
        <v>305</v>
      </c>
      <c r="C444" s="1602" t="s">
        <v>3963</v>
      </c>
      <c r="D444" s="1603">
        <v>6</v>
      </c>
      <c r="E444" s="1566"/>
      <c r="F444" s="1583">
        <v>320.60000000000002</v>
      </c>
      <c r="G444" s="1581">
        <f>SUM($D$444*F444)</f>
        <v>1923.6000000000001</v>
      </c>
      <c r="H444" s="1575" t="s">
        <v>3252</v>
      </c>
      <c r="I444" s="1575"/>
      <c r="J444" s="1576" t="s">
        <v>3253</v>
      </c>
      <c r="K444" s="1566"/>
      <c r="L444" s="1567">
        <v>322.83999999999997</v>
      </c>
      <c r="M444" s="1579">
        <f>SUM($D$444*L444)</f>
        <v>1937.04</v>
      </c>
      <c r="N444" s="1575" t="s">
        <v>3252</v>
      </c>
      <c r="O444" s="1575" t="s">
        <v>3964</v>
      </c>
      <c r="P444" s="1621" t="s">
        <v>3255</v>
      </c>
      <c r="Q444" s="1566"/>
      <c r="R444" s="1567">
        <v>324.5</v>
      </c>
      <c r="S444" s="1579">
        <f>SUM($D$444*R444)</f>
        <v>1947</v>
      </c>
      <c r="T444" s="1575" t="s">
        <v>3252</v>
      </c>
      <c r="U444" s="1575" t="s">
        <v>3965</v>
      </c>
      <c r="V444" s="1619">
        <v>14</v>
      </c>
      <c r="W444" s="1566"/>
      <c r="X444" s="1567">
        <v>346.64</v>
      </c>
      <c r="Y444" s="1568">
        <f>SUM($D$444*X444)</f>
        <v>2079.84</v>
      </c>
      <c r="Z444" s="1569" t="s">
        <v>3818</v>
      </c>
      <c r="AA444" s="1606" t="s">
        <v>3966</v>
      </c>
      <c r="AB444" s="1578" t="s">
        <v>3258</v>
      </c>
      <c r="AC444" s="1566"/>
    </row>
    <row r="445" spans="2:29">
      <c r="B445" s="1602">
        <v>306</v>
      </c>
      <c r="C445" s="1602" t="s">
        <v>3967</v>
      </c>
      <c r="D445" s="1603">
        <v>6</v>
      </c>
      <c r="E445" s="1566"/>
      <c r="F445" s="1583">
        <v>335</v>
      </c>
      <c r="G445" s="1581">
        <f>SUM($D$445*F445)</f>
        <v>2010</v>
      </c>
      <c r="H445" s="1575" t="s">
        <v>3252</v>
      </c>
      <c r="I445" s="1575"/>
      <c r="J445" s="1576" t="s">
        <v>3253</v>
      </c>
      <c r="K445" s="1566"/>
      <c r="L445" s="1567">
        <v>336.29</v>
      </c>
      <c r="M445" s="1579">
        <f>SUM($D$445*L445)</f>
        <v>2017.7400000000002</v>
      </c>
      <c r="N445" s="1575" t="s">
        <v>3252</v>
      </c>
      <c r="O445" s="1575" t="s">
        <v>3964</v>
      </c>
      <c r="P445" s="1621" t="s">
        <v>3255</v>
      </c>
      <c r="Q445" s="1566"/>
      <c r="R445" s="1567">
        <v>338.04166666666669</v>
      </c>
      <c r="S445" s="1579">
        <f>SUM($D$445*R445)</f>
        <v>2028.25</v>
      </c>
      <c r="T445" s="1575" t="s">
        <v>3252</v>
      </c>
      <c r="U445" s="1575" t="s">
        <v>3968</v>
      </c>
      <c r="V445" s="1619">
        <v>14</v>
      </c>
      <c r="W445" s="1566"/>
      <c r="X445" s="1567">
        <v>361.26</v>
      </c>
      <c r="Y445" s="1579">
        <f>SUM($D$445*X445)</f>
        <v>2167.56</v>
      </c>
      <c r="Z445" s="1569" t="s">
        <v>3818</v>
      </c>
      <c r="AA445" s="1606" t="s">
        <v>3966</v>
      </c>
      <c r="AB445" s="1578" t="s">
        <v>3258</v>
      </c>
      <c r="AC445" s="1566"/>
    </row>
    <row r="446" spans="2:29">
      <c r="B446" s="1602">
        <v>307</v>
      </c>
      <c r="C446" s="1602" t="s">
        <v>3969</v>
      </c>
      <c r="D446" s="1603">
        <v>6</v>
      </c>
      <c r="E446" s="1566"/>
      <c r="F446" s="1567">
        <v>381</v>
      </c>
      <c r="G446" s="1579">
        <f>SUM($D$446*F446)</f>
        <v>2286</v>
      </c>
      <c r="H446" s="1575" t="s">
        <v>3252</v>
      </c>
      <c r="I446" s="1575"/>
      <c r="J446" s="1576" t="s">
        <v>3253</v>
      </c>
      <c r="K446" s="1566"/>
      <c r="L446" s="1583">
        <v>377.61</v>
      </c>
      <c r="M446" s="1581">
        <f>SUM($D$446*L446)</f>
        <v>2265.66</v>
      </c>
      <c r="N446" s="1575" t="s">
        <v>3252</v>
      </c>
      <c r="O446" s="1575" t="s">
        <v>3964</v>
      </c>
      <c r="P446" s="1621" t="s">
        <v>3255</v>
      </c>
      <c r="Q446" s="1566"/>
      <c r="R446" s="1567">
        <v>384.84375</v>
      </c>
      <c r="S446" s="1579">
        <f>SUM($D$446*R446)</f>
        <v>2309.0625</v>
      </c>
      <c r="T446" s="1575" t="s">
        <v>3252</v>
      </c>
      <c r="U446" s="1575" t="s">
        <v>3970</v>
      </c>
      <c r="V446" s="1619">
        <v>14</v>
      </c>
      <c r="W446" s="1566"/>
      <c r="X446" s="1567">
        <v>411.99</v>
      </c>
      <c r="Y446" s="1579">
        <f>SUM($D$446*X446)</f>
        <v>2471.94</v>
      </c>
      <c r="Z446" s="1569" t="s">
        <v>3818</v>
      </c>
      <c r="AA446" s="1606" t="s">
        <v>3966</v>
      </c>
      <c r="AB446" s="1578" t="s">
        <v>3258</v>
      </c>
      <c r="AC446" s="1566"/>
    </row>
    <row r="447" spans="2:29">
      <c r="B447" s="1602">
        <v>308</v>
      </c>
      <c r="C447" s="1602" t="s">
        <v>3971</v>
      </c>
      <c r="D447" s="1603">
        <v>6</v>
      </c>
      <c r="E447" s="1566"/>
      <c r="F447" s="1567">
        <v>375</v>
      </c>
      <c r="G447" s="1579">
        <f>SUM($D$447*F447)</f>
        <v>2250</v>
      </c>
      <c r="H447" s="1575" t="s">
        <v>3252</v>
      </c>
      <c r="I447" s="1575"/>
      <c r="J447" s="1576" t="s">
        <v>3253</v>
      </c>
      <c r="K447" s="1566"/>
      <c r="L447" s="1583">
        <v>368.24</v>
      </c>
      <c r="M447" s="1581">
        <f>SUM($D$447*L447)</f>
        <v>2209.44</v>
      </c>
      <c r="N447" s="1575" t="s">
        <v>3972</v>
      </c>
      <c r="O447" s="1575" t="s">
        <v>3973</v>
      </c>
      <c r="P447" s="1621" t="s">
        <v>3255</v>
      </c>
      <c r="Q447" s="1566"/>
      <c r="R447" s="1567">
        <v>378.62500000000006</v>
      </c>
      <c r="S447" s="1579">
        <f>SUM($D$447*R447)</f>
        <v>2271.7500000000005</v>
      </c>
      <c r="T447" s="1575" t="s">
        <v>3252</v>
      </c>
      <c r="U447" s="1575" t="s">
        <v>3974</v>
      </c>
      <c r="V447" s="1619">
        <v>14</v>
      </c>
      <c r="W447" s="1566"/>
      <c r="X447" s="1567">
        <v>374.05</v>
      </c>
      <c r="Y447" s="1579">
        <f>SUM($D$447*X447)</f>
        <v>2244.3000000000002</v>
      </c>
      <c r="Z447" s="1569" t="s">
        <v>3818</v>
      </c>
      <c r="AA447" s="1606" t="s">
        <v>3966</v>
      </c>
      <c r="AB447" s="1578" t="s">
        <v>3258</v>
      </c>
      <c r="AC447" s="1566"/>
    </row>
    <row r="448" spans="2:29">
      <c r="B448" s="1602">
        <v>309</v>
      </c>
      <c r="C448" s="1602" t="s">
        <v>3975</v>
      </c>
      <c r="D448" s="1603">
        <v>6</v>
      </c>
      <c r="E448" s="1566"/>
      <c r="F448" s="1567">
        <v>417</v>
      </c>
      <c r="G448" s="1579">
        <f>SUM($D$448*F448)</f>
        <v>2502</v>
      </c>
      <c r="H448" s="1575" t="s">
        <v>3252</v>
      </c>
      <c r="I448" s="1575"/>
      <c r="J448" s="1576" t="s">
        <v>3253</v>
      </c>
      <c r="K448" s="1566"/>
      <c r="L448" s="1583">
        <v>409.54</v>
      </c>
      <c r="M448" s="1581">
        <f>SUM($D$448*L448)</f>
        <v>2457.2400000000002</v>
      </c>
      <c r="N448" s="1575" t="s">
        <v>3972</v>
      </c>
      <c r="O448" s="1575" t="s">
        <v>3973</v>
      </c>
      <c r="P448" s="1621" t="s">
        <v>3255</v>
      </c>
      <c r="Q448" s="1566"/>
      <c r="R448" s="1567">
        <v>420.83333333333337</v>
      </c>
      <c r="S448" s="1579">
        <f>SUM($D$448*R448)</f>
        <v>2525</v>
      </c>
      <c r="T448" s="1575" t="s">
        <v>3252</v>
      </c>
      <c r="U448" s="1575" t="s">
        <v>3976</v>
      </c>
      <c r="V448" s="1619">
        <v>14</v>
      </c>
      <c r="W448" s="1566"/>
      <c r="X448" s="1567">
        <v>416.01</v>
      </c>
      <c r="Y448" s="1579">
        <f>SUM($D$448*X448)</f>
        <v>2496.06</v>
      </c>
      <c r="Z448" s="1569" t="s">
        <v>3818</v>
      </c>
      <c r="AA448" s="1606" t="s">
        <v>3966</v>
      </c>
      <c r="AB448" s="1578" t="s">
        <v>3258</v>
      </c>
      <c r="AC448" s="1566"/>
    </row>
    <row r="449" spans="2:29">
      <c r="B449" s="1602">
        <v>310</v>
      </c>
      <c r="C449" s="1602" t="s">
        <v>3977</v>
      </c>
      <c r="D449" s="1603">
        <v>6</v>
      </c>
      <c r="E449" s="1566"/>
      <c r="F449" s="1567">
        <v>517</v>
      </c>
      <c r="G449" s="1579">
        <f>SUM($D$449*F449)</f>
        <v>3102</v>
      </c>
      <c r="H449" s="1575" t="s">
        <v>3252</v>
      </c>
      <c r="I449" s="1575"/>
      <c r="J449" s="1576" t="s">
        <v>3253</v>
      </c>
      <c r="K449" s="1566"/>
      <c r="L449" s="1583">
        <v>508.82</v>
      </c>
      <c r="M449" s="1581">
        <f>SUM($D$449*L449)</f>
        <v>3052.92</v>
      </c>
      <c r="N449" s="1575" t="s">
        <v>3972</v>
      </c>
      <c r="O449" s="1575" t="s">
        <v>3973</v>
      </c>
      <c r="P449" s="1621" t="s">
        <v>3255</v>
      </c>
      <c r="Q449" s="1566"/>
      <c r="R449" s="1567">
        <v>522.28125</v>
      </c>
      <c r="S449" s="1579">
        <f>SUM($D$449*R449)</f>
        <v>3133.6875</v>
      </c>
      <c r="T449" s="1575" t="s">
        <v>3252</v>
      </c>
      <c r="U449" s="1575" t="s">
        <v>3978</v>
      </c>
      <c r="V449" s="1619">
        <v>14</v>
      </c>
      <c r="W449" s="1566"/>
      <c r="X449" s="1567">
        <v>516.85</v>
      </c>
      <c r="Y449" s="1579">
        <f>SUM($D$449*X449)</f>
        <v>3101.1000000000004</v>
      </c>
      <c r="Z449" s="1569" t="s">
        <v>3818</v>
      </c>
      <c r="AA449" s="1606" t="s">
        <v>3966</v>
      </c>
      <c r="AB449" s="1578" t="s">
        <v>3258</v>
      </c>
      <c r="AC449" s="1566"/>
    </row>
    <row r="450" spans="2:29">
      <c r="B450" s="1602">
        <v>311</v>
      </c>
      <c r="C450" s="1602" t="s">
        <v>3979</v>
      </c>
      <c r="D450" s="1603">
        <v>4</v>
      </c>
      <c r="E450" s="1566"/>
      <c r="F450" s="1567">
        <v>408</v>
      </c>
      <c r="G450" s="1579">
        <f>SUM($D$450*F450)</f>
        <v>1632</v>
      </c>
      <c r="H450" s="1575" t="s">
        <v>3252</v>
      </c>
      <c r="I450" s="1575"/>
      <c r="J450" s="1576" t="s">
        <v>3253</v>
      </c>
      <c r="K450" s="1566"/>
      <c r="L450" s="1583">
        <v>399.89</v>
      </c>
      <c r="M450" s="1581">
        <f>SUM($D$450*L450)</f>
        <v>1599.56</v>
      </c>
      <c r="N450" s="1575" t="s">
        <v>3972</v>
      </c>
      <c r="O450" s="1575" t="s">
        <v>3973</v>
      </c>
      <c r="P450" s="1621" t="s">
        <v>3255</v>
      </c>
      <c r="Q450" s="1566"/>
      <c r="R450" s="1567">
        <v>410.84375000000006</v>
      </c>
      <c r="S450" s="1579">
        <f>SUM($D$450*R450)</f>
        <v>1643.3750000000002</v>
      </c>
      <c r="T450" s="1575" t="s">
        <v>3252</v>
      </c>
      <c r="U450" s="1575" t="s">
        <v>3980</v>
      </c>
      <c r="V450" s="1619">
        <v>14</v>
      </c>
      <c r="W450" s="1566"/>
      <c r="X450" s="1567">
        <v>406.21</v>
      </c>
      <c r="Y450" s="1579">
        <f>SUM($D$450*X450)</f>
        <v>1624.84</v>
      </c>
      <c r="Z450" s="1569" t="s">
        <v>3818</v>
      </c>
      <c r="AA450" s="1606" t="s">
        <v>3966</v>
      </c>
      <c r="AB450" s="1578" t="s">
        <v>3258</v>
      </c>
      <c r="AC450" s="1566"/>
    </row>
    <row r="451" spans="2:29">
      <c r="B451" s="1602">
        <v>312</v>
      </c>
      <c r="C451" s="1602" t="s">
        <v>3981</v>
      </c>
      <c r="D451" s="1603">
        <v>4</v>
      </c>
      <c r="E451" s="1566"/>
      <c r="F451" s="1567">
        <v>442</v>
      </c>
      <c r="G451" s="1579">
        <f>SUM($D$451*F451)</f>
        <v>1768</v>
      </c>
      <c r="H451" s="1575" t="s">
        <v>3252</v>
      </c>
      <c r="I451" s="1575"/>
      <c r="J451" s="1576" t="s">
        <v>3253</v>
      </c>
      <c r="K451" s="1566"/>
      <c r="L451" s="1583">
        <v>434.34</v>
      </c>
      <c r="M451" s="1581">
        <f>SUM($D$451*L451)</f>
        <v>1737.36</v>
      </c>
      <c r="N451" s="1575" t="s">
        <v>3972</v>
      </c>
      <c r="O451" s="1575" t="s">
        <v>3973</v>
      </c>
      <c r="P451" s="1621" t="s">
        <v>3255</v>
      </c>
      <c r="Q451" s="1566"/>
      <c r="R451" s="1567">
        <v>446.08333333333337</v>
      </c>
      <c r="S451" s="1579">
        <f>SUM($D$451*R451)</f>
        <v>1784.3333333333335</v>
      </c>
      <c r="T451" s="1575" t="s">
        <v>3252</v>
      </c>
      <c r="U451" s="1575" t="s">
        <v>3982</v>
      </c>
      <c r="V451" s="1619">
        <v>14</v>
      </c>
      <c r="W451" s="1566"/>
      <c r="X451" s="1567">
        <v>441.2</v>
      </c>
      <c r="Y451" s="1579">
        <f>SUM($D$451*X451)</f>
        <v>1764.8</v>
      </c>
      <c r="Z451" s="1569" t="s">
        <v>3818</v>
      </c>
      <c r="AA451" s="1606" t="s">
        <v>3966</v>
      </c>
      <c r="AB451" s="1578" t="s">
        <v>3258</v>
      </c>
      <c r="AC451" s="1566"/>
    </row>
    <row r="452" spans="2:29">
      <c r="B452" s="1602">
        <v>313</v>
      </c>
      <c r="C452" s="1602" t="s">
        <v>3983</v>
      </c>
      <c r="D452" s="1603">
        <v>4</v>
      </c>
      <c r="E452" s="1566"/>
      <c r="F452" s="1567">
        <v>574</v>
      </c>
      <c r="G452" s="1579">
        <f>SUM($D$452*F452)</f>
        <v>2296</v>
      </c>
      <c r="H452" s="1575" t="s">
        <v>3252</v>
      </c>
      <c r="I452" s="1575"/>
      <c r="J452" s="1576" t="s">
        <v>3253</v>
      </c>
      <c r="K452" s="1566"/>
      <c r="L452" s="1583">
        <v>540.11</v>
      </c>
      <c r="M452" s="1581">
        <f>SUM($D$452*L452)</f>
        <v>2160.44</v>
      </c>
      <c r="N452" s="1575" t="s">
        <v>3984</v>
      </c>
      <c r="O452" s="1575" t="s">
        <v>3985</v>
      </c>
      <c r="P452" s="1621" t="s">
        <v>3255</v>
      </c>
      <c r="Q452" s="1566"/>
      <c r="R452" s="1567">
        <v>564.89583333333326</v>
      </c>
      <c r="S452" s="1579">
        <f>SUM($D$452*R452)</f>
        <v>2259.583333333333</v>
      </c>
      <c r="T452" s="1575" t="s">
        <v>3252</v>
      </c>
      <c r="U452" s="1575" t="s">
        <v>3986</v>
      </c>
      <c r="V452" s="1619">
        <v>14</v>
      </c>
      <c r="W452" s="1566"/>
      <c r="X452" s="1567">
        <v>559.42999999999995</v>
      </c>
      <c r="Y452" s="1579">
        <f>SUM($D$452*X452)</f>
        <v>2237.7199999999998</v>
      </c>
      <c r="Z452" s="1569" t="s">
        <v>3818</v>
      </c>
      <c r="AA452" s="1606" t="s">
        <v>3966</v>
      </c>
      <c r="AB452" s="1578" t="s">
        <v>3258</v>
      </c>
      <c r="AC452" s="1566"/>
    </row>
    <row r="453" spans="2:29">
      <c r="B453" s="1602">
        <v>314</v>
      </c>
      <c r="C453" s="1602" t="s">
        <v>3987</v>
      </c>
      <c r="D453" s="1603">
        <v>2</v>
      </c>
      <c r="E453" s="1566"/>
      <c r="F453" s="1567">
        <v>861</v>
      </c>
      <c r="G453" s="1579">
        <f>SUM($D$453*F453)</f>
        <v>1722</v>
      </c>
      <c r="H453" s="1575" t="s">
        <v>3252</v>
      </c>
      <c r="I453" s="1575"/>
      <c r="J453" s="1576" t="s">
        <v>3253</v>
      </c>
      <c r="K453" s="1566"/>
      <c r="L453" s="1583">
        <v>715.57</v>
      </c>
      <c r="M453" s="1581">
        <f>SUM($D$453*L453)</f>
        <v>1431.14</v>
      </c>
      <c r="N453" s="1575" t="s">
        <v>3984</v>
      </c>
      <c r="O453" s="1575" t="s">
        <v>3985</v>
      </c>
      <c r="P453" s="1621" t="s">
        <v>3255</v>
      </c>
      <c r="Q453" s="1566"/>
      <c r="R453" s="1567">
        <v>869.50000000000011</v>
      </c>
      <c r="S453" s="1579">
        <f>SUM($D$453*R453)</f>
        <v>1739.0000000000002</v>
      </c>
      <c r="T453" s="1575" t="s">
        <v>3252</v>
      </c>
      <c r="U453" s="1575" t="s">
        <v>3988</v>
      </c>
      <c r="V453" s="1619">
        <v>14</v>
      </c>
      <c r="W453" s="1566"/>
      <c r="X453" s="1567">
        <v>927.02</v>
      </c>
      <c r="Y453" s="1579">
        <f>SUM($D$453*X453)</f>
        <v>1854.04</v>
      </c>
      <c r="Z453" s="1569" t="s">
        <v>3818</v>
      </c>
      <c r="AA453" s="1606" t="s">
        <v>3966</v>
      </c>
      <c r="AB453" s="1578" t="s">
        <v>3258</v>
      </c>
      <c r="AC453" s="1566"/>
    </row>
    <row r="454" spans="2:29">
      <c r="B454" s="1602">
        <v>315</v>
      </c>
      <c r="C454" s="1602" t="s">
        <v>3989</v>
      </c>
      <c r="D454" s="1603">
        <v>2</v>
      </c>
      <c r="E454" s="1566"/>
      <c r="F454" s="1567">
        <v>444</v>
      </c>
      <c r="G454" s="1579">
        <f>SUM($D$454*F454)</f>
        <v>888</v>
      </c>
      <c r="H454" s="1575" t="s">
        <v>3252</v>
      </c>
      <c r="I454" s="1575"/>
      <c r="J454" s="1576" t="s">
        <v>3253</v>
      </c>
      <c r="K454" s="1566"/>
      <c r="L454" s="1583">
        <v>421.54</v>
      </c>
      <c r="M454" s="1581">
        <f>SUM($D$454*L454)</f>
        <v>843.08</v>
      </c>
      <c r="N454" s="1575" t="s">
        <v>3984</v>
      </c>
      <c r="O454" s="1575" t="s">
        <v>3985</v>
      </c>
      <c r="P454" s="1621" t="s">
        <v>3255</v>
      </c>
      <c r="Q454" s="1566"/>
      <c r="R454" s="1567">
        <v>448.47916666666669</v>
      </c>
      <c r="S454" s="1579">
        <f>SUM($D$454*R454)</f>
        <v>896.95833333333337</v>
      </c>
      <c r="T454" s="1575" t="s">
        <v>3252</v>
      </c>
      <c r="U454" s="1575" t="s">
        <v>3990</v>
      </c>
      <c r="V454" s="1619">
        <v>14</v>
      </c>
      <c r="W454" s="1566"/>
      <c r="X454" s="1567">
        <v>480.61</v>
      </c>
      <c r="Y454" s="1579">
        <f>SUM($D$454*X454)</f>
        <v>961.22</v>
      </c>
      <c r="Z454" s="1569" t="s">
        <v>3818</v>
      </c>
      <c r="AA454" s="1606" t="s">
        <v>3966</v>
      </c>
      <c r="AB454" s="1578" t="s">
        <v>3258</v>
      </c>
      <c r="AC454" s="1566"/>
    </row>
    <row r="455" spans="2:29">
      <c r="B455" s="1602">
        <v>316</v>
      </c>
      <c r="C455" s="1602" t="s">
        <v>3991</v>
      </c>
      <c r="D455" s="1603">
        <v>4</v>
      </c>
      <c r="E455" s="1566"/>
      <c r="F455" s="1567">
        <v>489</v>
      </c>
      <c r="G455" s="1579">
        <f>SUM($D$455*F455)</f>
        <v>1956</v>
      </c>
      <c r="H455" s="1575" t="s">
        <v>3252</v>
      </c>
      <c r="I455" s="1575"/>
      <c r="J455" s="1576" t="s">
        <v>3253</v>
      </c>
      <c r="K455" s="1566"/>
      <c r="L455" s="1583">
        <v>466.21</v>
      </c>
      <c r="M455" s="1581">
        <f>SUM($D$455*L455)</f>
        <v>1864.84</v>
      </c>
      <c r="N455" s="1575" t="s">
        <v>3984</v>
      </c>
      <c r="O455" s="1575" t="s">
        <v>3985</v>
      </c>
      <c r="P455" s="1621" t="s">
        <v>3255</v>
      </c>
      <c r="Q455" s="1566"/>
      <c r="R455" s="1567">
        <v>493.23958333333331</v>
      </c>
      <c r="S455" s="1579">
        <f>SUM($D$455*R455)</f>
        <v>1972.9583333333333</v>
      </c>
      <c r="T455" s="1575" t="s">
        <v>3252</v>
      </c>
      <c r="U455" s="1575" t="s">
        <v>3992</v>
      </c>
      <c r="V455" s="1619">
        <v>14</v>
      </c>
      <c r="W455" s="1566"/>
      <c r="X455" s="1567">
        <v>528.78</v>
      </c>
      <c r="Y455" s="1579">
        <f>SUM($D$455*X455)</f>
        <v>2115.12</v>
      </c>
      <c r="Z455" s="1569" t="s">
        <v>3818</v>
      </c>
      <c r="AA455" s="1606" t="s">
        <v>3966</v>
      </c>
      <c r="AB455" s="1578" t="s">
        <v>3258</v>
      </c>
      <c r="AC455" s="1566"/>
    </row>
    <row r="456" spans="2:29">
      <c r="B456" s="1602">
        <v>317</v>
      </c>
      <c r="C456" s="1602" t="s">
        <v>3993</v>
      </c>
      <c r="D456" s="1603">
        <v>4</v>
      </c>
      <c r="E456" s="1566"/>
      <c r="F456" s="1567">
        <v>590</v>
      </c>
      <c r="G456" s="1579">
        <f>SUM($D$456*F456)</f>
        <v>2360</v>
      </c>
      <c r="H456" s="1575" t="s">
        <v>3252</v>
      </c>
      <c r="I456" s="1575"/>
      <c r="J456" s="1576" t="s">
        <v>3253</v>
      </c>
      <c r="K456" s="1566"/>
      <c r="L456" s="1583">
        <v>573.71</v>
      </c>
      <c r="M456" s="1581">
        <f>SUM($D$456*L456)</f>
        <v>2294.84</v>
      </c>
      <c r="N456" s="1575" t="s">
        <v>3984</v>
      </c>
      <c r="O456" s="1575" t="s">
        <v>3985</v>
      </c>
      <c r="P456" s="1621" t="s">
        <v>3255</v>
      </c>
      <c r="Q456" s="1566"/>
      <c r="R456" s="1567">
        <v>595.9375</v>
      </c>
      <c r="S456" s="1579">
        <f>SUM($D$456*R456)</f>
        <v>2383.75</v>
      </c>
      <c r="T456" s="1575" t="s">
        <v>3252</v>
      </c>
      <c r="U456" s="1575" t="s">
        <v>3994</v>
      </c>
      <c r="V456" s="1619">
        <v>14</v>
      </c>
      <c r="W456" s="1566"/>
      <c r="X456" s="1567">
        <v>639.35</v>
      </c>
      <c r="Y456" s="1579">
        <f>SUM($D$456*X456)</f>
        <v>2557.4</v>
      </c>
      <c r="Z456" s="1569" t="s">
        <v>3818</v>
      </c>
      <c r="AA456" s="1606" t="s">
        <v>3966</v>
      </c>
      <c r="AB456" s="1578" t="s">
        <v>3258</v>
      </c>
      <c r="AC456" s="1566"/>
    </row>
    <row r="457" spans="2:29">
      <c r="B457" s="1602">
        <v>318</v>
      </c>
      <c r="C457" s="1602" t="s">
        <v>3995</v>
      </c>
      <c r="D457" s="1603">
        <v>2</v>
      </c>
      <c r="E457" s="1566"/>
      <c r="F457" s="1567">
        <v>1083</v>
      </c>
      <c r="G457" s="1579">
        <f>SUM($D$457*F457)</f>
        <v>2166</v>
      </c>
      <c r="H457" s="1575" t="s">
        <v>3252</v>
      </c>
      <c r="I457" s="1575"/>
      <c r="J457" s="1576" t="s">
        <v>3253</v>
      </c>
      <c r="K457" s="1566"/>
      <c r="L457" s="1583">
        <v>734.73</v>
      </c>
      <c r="M457" s="1581">
        <f>SUM($D$457*L457)</f>
        <v>1469.46</v>
      </c>
      <c r="N457" s="1575" t="s">
        <v>3984</v>
      </c>
      <c r="O457" s="1575" t="s">
        <v>3985</v>
      </c>
      <c r="P457" s="1621" t="s">
        <v>3255</v>
      </c>
      <c r="Q457" s="1566"/>
      <c r="R457" s="1567">
        <v>1094.75</v>
      </c>
      <c r="S457" s="1579">
        <f>SUM($D$457*R457)</f>
        <v>2189.5</v>
      </c>
      <c r="T457" s="1575" t="s">
        <v>3252</v>
      </c>
      <c r="U457" s="1575" t="s">
        <v>3996</v>
      </c>
      <c r="V457" s="1619">
        <v>14</v>
      </c>
      <c r="W457" s="1566"/>
      <c r="X457" s="1567">
        <v>1199.6099999999999</v>
      </c>
      <c r="Y457" s="1579">
        <f>SUM($D$457*X457)</f>
        <v>2399.2199999999998</v>
      </c>
      <c r="Z457" s="1569" t="s">
        <v>3818</v>
      </c>
      <c r="AA457" s="1606" t="s">
        <v>3966</v>
      </c>
      <c r="AB457" s="1578" t="s">
        <v>3258</v>
      </c>
      <c r="AC457" s="1566"/>
    </row>
    <row r="458" spans="2:29">
      <c r="B458" s="1602">
        <v>319</v>
      </c>
      <c r="C458" s="1602" t="s">
        <v>3997</v>
      </c>
      <c r="D458" s="1603">
        <v>1</v>
      </c>
      <c r="E458" s="1566"/>
      <c r="F458" s="1567">
        <v>937</v>
      </c>
      <c r="G458" s="1579">
        <f>SUM($D$458*F458)</f>
        <v>937</v>
      </c>
      <c r="H458" s="1575" t="s">
        <v>3252</v>
      </c>
      <c r="I458" s="1575"/>
      <c r="J458" s="1576" t="s">
        <v>3253</v>
      </c>
      <c r="K458" s="1566"/>
      <c r="L458" s="1583">
        <v>814.9</v>
      </c>
      <c r="M458" s="1581">
        <f>SUM($D$458*L458)</f>
        <v>814.9</v>
      </c>
      <c r="N458" s="1575" t="s">
        <v>3984</v>
      </c>
      <c r="O458" s="1575" t="s">
        <v>3985</v>
      </c>
      <c r="P458" s="1621" t="s">
        <v>3255</v>
      </c>
      <c r="Q458" s="1566"/>
      <c r="R458" s="1567">
        <v>946.19791666666674</v>
      </c>
      <c r="S458" s="1579">
        <f>SUM($D$458*R458)</f>
        <v>946.19791666666674</v>
      </c>
      <c r="T458" s="1575" t="s">
        <v>3252</v>
      </c>
      <c r="U458" s="1575" t="s">
        <v>3998</v>
      </c>
      <c r="V458" s="1619">
        <v>14</v>
      </c>
      <c r="W458" s="1566"/>
      <c r="X458" s="1567">
        <v>1021.13</v>
      </c>
      <c r="Y458" s="1579">
        <f>SUM($D$458*X458)</f>
        <v>1021.13</v>
      </c>
      <c r="Z458" s="1569" t="s">
        <v>3818</v>
      </c>
      <c r="AA458" s="1606" t="s">
        <v>3966</v>
      </c>
      <c r="AB458" s="1578" t="s">
        <v>3258</v>
      </c>
      <c r="AC458" s="1566"/>
    </row>
    <row r="459" spans="2:29">
      <c r="B459" s="1602">
        <v>320</v>
      </c>
      <c r="C459" s="1602" t="s">
        <v>3999</v>
      </c>
      <c r="D459" s="1603">
        <v>4</v>
      </c>
      <c r="E459" s="1566"/>
      <c r="F459" s="1583">
        <v>322</v>
      </c>
      <c r="G459" s="1581">
        <f>SUM($D$459*F459)</f>
        <v>1288</v>
      </c>
      <c r="H459" s="1575" t="s">
        <v>3252</v>
      </c>
      <c r="I459" s="1575"/>
      <c r="J459" s="1576" t="s">
        <v>3253</v>
      </c>
      <c r="K459" s="1566"/>
      <c r="L459" s="1567">
        <v>322.83999999999997</v>
      </c>
      <c r="M459" s="1579">
        <f>SUM($D$459*L459)</f>
        <v>1291.3599999999999</v>
      </c>
      <c r="N459" s="1575" t="s">
        <v>3252</v>
      </c>
      <c r="O459" s="1575" t="s">
        <v>3964</v>
      </c>
      <c r="P459" s="1621" t="s">
        <v>3255</v>
      </c>
      <c r="Q459" s="1566"/>
      <c r="R459" s="1567">
        <v>324.53125</v>
      </c>
      <c r="S459" s="1579">
        <f>SUM($D$459*R459)</f>
        <v>1298.125</v>
      </c>
      <c r="T459" s="1575" t="s">
        <v>3252</v>
      </c>
      <c r="U459" s="1575" t="s">
        <v>4000</v>
      </c>
      <c r="V459" s="1619">
        <v>14</v>
      </c>
      <c r="W459" s="1566"/>
      <c r="X459" s="1567">
        <v>346.64</v>
      </c>
      <c r="Y459" s="1579">
        <f>SUM($D$459*X459)</f>
        <v>1386.56</v>
      </c>
      <c r="Z459" s="1569" t="s">
        <v>3818</v>
      </c>
      <c r="AA459" s="1606" t="s">
        <v>3966</v>
      </c>
      <c r="AB459" s="1578" t="s">
        <v>3258</v>
      </c>
      <c r="AC459" s="1566"/>
    </row>
    <row r="460" spans="2:29">
      <c r="B460" s="1602">
        <v>321</v>
      </c>
      <c r="C460" s="1602" t="s">
        <v>4001</v>
      </c>
      <c r="D460" s="1603">
        <v>6</v>
      </c>
      <c r="E460" s="1566"/>
      <c r="F460" s="1567">
        <v>337</v>
      </c>
      <c r="G460" s="1579">
        <f>SUM($D$460*F460)</f>
        <v>2022</v>
      </c>
      <c r="H460" s="1575" t="s">
        <v>3252</v>
      </c>
      <c r="I460" s="1575"/>
      <c r="J460" s="1576" t="s">
        <v>3253</v>
      </c>
      <c r="K460" s="1566"/>
      <c r="L460" s="1583">
        <v>336.29</v>
      </c>
      <c r="M460" s="1581">
        <f>SUM($D$460*L460)</f>
        <v>2017.7400000000002</v>
      </c>
      <c r="N460" s="1575" t="s">
        <v>3252</v>
      </c>
      <c r="O460" s="1575" t="s">
        <v>3964</v>
      </c>
      <c r="P460" s="1621" t="s">
        <v>3255</v>
      </c>
      <c r="Q460" s="1566"/>
      <c r="R460" s="1567">
        <v>338.04166666666669</v>
      </c>
      <c r="S460" s="1579">
        <f>SUM($D$460*R460)</f>
        <v>2028.25</v>
      </c>
      <c r="T460" s="1575" t="s">
        <v>3252</v>
      </c>
      <c r="U460" s="1575" t="s">
        <v>4002</v>
      </c>
      <c r="V460" s="1619">
        <v>14</v>
      </c>
      <c r="W460" s="1566"/>
      <c r="X460" s="1567">
        <v>361.26</v>
      </c>
      <c r="Y460" s="1579">
        <f>SUM($D$460*X460)</f>
        <v>2167.56</v>
      </c>
      <c r="Z460" s="1569" t="s">
        <v>3818</v>
      </c>
      <c r="AA460" s="1606" t="s">
        <v>3966</v>
      </c>
      <c r="AB460" s="1578" t="s">
        <v>3258</v>
      </c>
      <c r="AC460" s="1566"/>
    </row>
    <row r="461" spans="2:29">
      <c r="B461" s="1602">
        <v>322</v>
      </c>
      <c r="C461" s="1602" t="s">
        <v>4003</v>
      </c>
      <c r="D461" s="1603">
        <v>4</v>
      </c>
      <c r="E461" s="1566"/>
      <c r="F461" s="1583">
        <v>377</v>
      </c>
      <c r="G461" s="1581">
        <f>SUM($D$461*F461)</f>
        <v>1508</v>
      </c>
      <c r="H461" s="1575" t="s">
        <v>3252</v>
      </c>
      <c r="I461" s="1575"/>
      <c r="J461" s="1576" t="s">
        <v>3253</v>
      </c>
      <c r="K461" s="1566"/>
      <c r="L461" s="1567">
        <v>377.61</v>
      </c>
      <c r="M461" s="1579">
        <f>SUM($D$461*L461)</f>
        <v>1510.44</v>
      </c>
      <c r="N461" s="1575" t="s">
        <v>3252</v>
      </c>
      <c r="O461" s="1575" t="s">
        <v>3964</v>
      </c>
      <c r="P461" s="1621" t="s">
        <v>3255</v>
      </c>
      <c r="Q461" s="1566"/>
      <c r="R461" s="1567">
        <v>379.57291666666669</v>
      </c>
      <c r="S461" s="1579">
        <f>SUM($D$461*R461)</f>
        <v>1518.2916666666667</v>
      </c>
      <c r="T461" s="1575" t="s">
        <v>3252</v>
      </c>
      <c r="U461" s="1575" t="s">
        <v>4004</v>
      </c>
      <c r="V461" s="1619">
        <v>14</v>
      </c>
      <c r="W461" s="1566"/>
      <c r="X461" s="1567">
        <v>411.99</v>
      </c>
      <c r="Y461" s="1579">
        <f>SUM($D$461*X461)</f>
        <v>1647.96</v>
      </c>
      <c r="Z461" s="1569" t="s">
        <v>3818</v>
      </c>
      <c r="AA461" s="1606" t="s">
        <v>3966</v>
      </c>
      <c r="AB461" s="1578" t="s">
        <v>3258</v>
      </c>
      <c r="AC461" s="1566"/>
    </row>
    <row r="462" spans="2:29">
      <c r="B462" s="1602">
        <v>323</v>
      </c>
      <c r="C462" s="1602" t="s">
        <v>4005</v>
      </c>
      <c r="D462" s="1603">
        <v>4</v>
      </c>
      <c r="E462" s="1566"/>
      <c r="F462" s="1567">
        <v>377</v>
      </c>
      <c r="G462" s="1579">
        <f>SUM($D$462*F462)</f>
        <v>1508</v>
      </c>
      <c r="H462" s="1575" t="s">
        <v>3252</v>
      </c>
      <c r="I462" s="1575"/>
      <c r="J462" s="1576" t="s">
        <v>3253</v>
      </c>
      <c r="K462" s="1566"/>
      <c r="L462" s="1583">
        <v>368.24</v>
      </c>
      <c r="M462" s="1581">
        <f>SUM($D$462*L462)</f>
        <v>1472.96</v>
      </c>
      <c r="N462" s="1575" t="s">
        <v>3972</v>
      </c>
      <c r="O462" s="1575" t="s">
        <v>3973</v>
      </c>
      <c r="P462" s="1621" t="s">
        <v>3255</v>
      </c>
      <c r="Q462" s="1566"/>
      <c r="R462" s="1567">
        <v>378.53125</v>
      </c>
      <c r="S462" s="1579">
        <f>SUM($D$462*R462)</f>
        <v>1514.125</v>
      </c>
      <c r="T462" s="1575" t="s">
        <v>3252</v>
      </c>
      <c r="U462" s="1575" t="s">
        <v>4006</v>
      </c>
      <c r="V462" s="1619">
        <v>14</v>
      </c>
      <c r="W462" s="1566"/>
      <c r="X462" s="1567">
        <v>374.05</v>
      </c>
      <c r="Y462" s="1579">
        <f>SUM($D$462*X462)</f>
        <v>1496.2</v>
      </c>
      <c r="Z462" s="1569" t="s">
        <v>3818</v>
      </c>
      <c r="AA462" s="1606" t="s">
        <v>3966</v>
      </c>
      <c r="AB462" s="1578" t="s">
        <v>3258</v>
      </c>
      <c r="AC462" s="1566"/>
    </row>
    <row r="463" spans="2:29">
      <c r="B463" s="1602">
        <v>324</v>
      </c>
      <c r="C463" s="1602" t="s">
        <v>4007</v>
      </c>
      <c r="D463" s="1603">
        <v>6</v>
      </c>
      <c r="E463" s="1566"/>
      <c r="F463" s="1567">
        <v>417</v>
      </c>
      <c r="G463" s="1579">
        <f>SUM($D$463*F463)</f>
        <v>2502</v>
      </c>
      <c r="H463" s="1575" t="s">
        <v>3252</v>
      </c>
      <c r="I463" s="1575"/>
      <c r="J463" s="1576" t="s">
        <v>3253</v>
      </c>
      <c r="K463" s="1566"/>
      <c r="L463" s="1583">
        <v>409.54</v>
      </c>
      <c r="M463" s="1581">
        <f>SUM($D$463*L463)</f>
        <v>2457.2400000000002</v>
      </c>
      <c r="N463" s="1575" t="s">
        <v>3972</v>
      </c>
      <c r="O463" s="1575" t="s">
        <v>3973</v>
      </c>
      <c r="P463" s="1621" t="s">
        <v>3255</v>
      </c>
      <c r="Q463" s="1566"/>
      <c r="R463" s="1567">
        <v>420.87500000000006</v>
      </c>
      <c r="S463" s="1579">
        <f>SUM($D$463*R463)</f>
        <v>2525.2500000000005</v>
      </c>
      <c r="T463" s="1575" t="s">
        <v>3252</v>
      </c>
      <c r="U463" s="1575" t="s">
        <v>4008</v>
      </c>
      <c r="V463" s="1619">
        <v>14</v>
      </c>
      <c r="W463" s="1566"/>
      <c r="X463" s="1567">
        <v>416.01</v>
      </c>
      <c r="Y463" s="1579">
        <f>SUM($D$463*X463)</f>
        <v>2496.06</v>
      </c>
      <c r="Z463" s="1569" t="s">
        <v>3818</v>
      </c>
      <c r="AA463" s="1606" t="s">
        <v>3966</v>
      </c>
      <c r="AB463" s="1578" t="s">
        <v>3258</v>
      </c>
      <c r="AC463" s="1566"/>
    </row>
    <row r="464" spans="2:29">
      <c r="B464" s="1602">
        <v>325</v>
      </c>
      <c r="C464" s="1602" t="s">
        <v>4009</v>
      </c>
      <c r="D464" s="1603">
        <v>4</v>
      </c>
      <c r="E464" s="1566"/>
      <c r="F464" s="1567">
        <v>517</v>
      </c>
      <c r="G464" s="1579">
        <f>SUM($D$464*F464)</f>
        <v>2068</v>
      </c>
      <c r="H464" s="1575" t="s">
        <v>3252</v>
      </c>
      <c r="I464" s="1575"/>
      <c r="J464" s="1576" t="s">
        <v>3253</v>
      </c>
      <c r="K464" s="1566"/>
      <c r="L464" s="1583">
        <v>508.82</v>
      </c>
      <c r="M464" s="1581">
        <f>SUM($D$464*L464)</f>
        <v>2035.28</v>
      </c>
      <c r="N464" s="1575" t="s">
        <v>3972</v>
      </c>
      <c r="O464" s="1575" t="s">
        <v>3973</v>
      </c>
      <c r="P464" s="1621" t="s">
        <v>3255</v>
      </c>
      <c r="Q464" s="1566"/>
      <c r="R464" s="1567">
        <v>522.28125</v>
      </c>
      <c r="S464" s="1579">
        <f>SUM($D$464*R464)</f>
        <v>2089.125</v>
      </c>
      <c r="T464" s="1575" t="s">
        <v>3252</v>
      </c>
      <c r="U464" s="1575" t="s">
        <v>4010</v>
      </c>
      <c r="V464" s="1619">
        <v>14</v>
      </c>
      <c r="W464" s="1566"/>
      <c r="X464" s="1567">
        <v>516.85</v>
      </c>
      <c r="Y464" s="1579">
        <f>SUM($D$464*X464)</f>
        <v>2067.4</v>
      </c>
      <c r="Z464" s="1569" t="s">
        <v>3818</v>
      </c>
      <c r="AA464" s="1606" t="s">
        <v>3966</v>
      </c>
      <c r="AB464" s="1578" t="s">
        <v>3258</v>
      </c>
      <c r="AC464" s="1566"/>
    </row>
    <row r="465" spans="2:29">
      <c r="B465" s="1602">
        <v>326</v>
      </c>
      <c r="C465" s="1602" t="s">
        <v>4011</v>
      </c>
      <c r="D465" s="1603">
        <v>2</v>
      </c>
      <c r="E465" s="1566"/>
      <c r="F465" s="1567">
        <v>407</v>
      </c>
      <c r="G465" s="1579">
        <f>SUM($D$465*F465)</f>
        <v>814</v>
      </c>
      <c r="H465" s="1575" t="s">
        <v>3252</v>
      </c>
      <c r="I465" s="1575"/>
      <c r="J465" s="1576" t="s">
        <v>3253</v>
      </c>
      <c r="K465" s="1566"/>
      <c r="L465" s="1583">
        <v>399.89</v>
      </c>
      <c r="M465" s="1581">
        <f>SUM($D$465*L465)</f>
        <v>799.78</v>
      </c>
      <c r="N465" s="1575" t="s">
        <v>3972</v>
      </c>
      <c r="O465" s="1575" t="s">
        <v>3973</v>
      </c>
      <c r="P465" s="1621" t="s">
        <v>3255</v>
      </c>
      <c r="Q465" s="1566"/>
      <c r="R465" s="1567">
        <v>410.84375000000006</v>
      </c>
      <c r="S465" s="1579">
        <f>SUM($D$465*R465)</f>
        <v>821.68750000000011</v>
      </c>
      <c r="T465" s="1575" t="s">
        <v>3252</v>
      </c>
      <c r="U465" s="1575" t="s">
        <v>4012</v>
      </c>
      <c r="V465" s="1619">
        <v>14</v>
      </c>
      <c r="W465" s="1566"/>
      <c r="X465" s="1567">
        <v>406.21</v>
      </c>
      <c r="Y465" s="1579">
        <f>SUM($D$465*X465)</f>
        <v>812.42</v>
      </c>
      <c r="Z465" s="1569" t="s">
        <v>3818</v>
      </c>
      <c r="AA465" s="1606" t="s">
        <v>3966</v>
      </c>
      <c r="AB465" s="1578" t="s">
        <v>3258</v>
      </c>
      <c r="AC465" s="1566"/>
    </row>
    <row r="466" spans="2:29">
      <c r="B466" s="1602">
        <v>327</v>
      </c>
      <c r="C466" s="1602" t="s">
        <v>4013</v>
      </c>
      <c r="D466" s="1603">
        <v>2</v>
      </c>
      <c r="E466" s="1566"/>
      <c r="F466" s="1567">
        <v>442</v>
      </c>
      <c r="G466" s="1579">
        <f>SUM($D$466*F466)</f>
        <v>884</v>
      </c>
      <c r="H466" s="1575" t="s">
        <v>3252</v>
      </c>
      <c r="I466" s="1575"/>
      <c r="J466" s="1576" t="s">
        <v>3253</v>
      </c>
      <c r="K466" s="1566"/>
      <c r="L466" s="1583">
        <v>434.34</v>
      </c>
      <c r="M466" s="1581">
        <f>SUM($D$466*L466)</f>
        <v>868.68</v>
      </c>
      <c r="N466" s="1575" t="s">
        <v>3972</v>
      </c>
      <c r="O466" s="1575" t="s">
        <v>3973</v>
      </c>
      <c r="P466" s="1621" t="s">
        <v>3255</v>
      </c>
      <c r="Q466" s="1566"/>
      <c r="R466" s="1567">
        <v>446.08333333333337</v>
      </c>
      <c r="S466" s="1579">
        <f>SUM($D$466*R466)</f>
        <v>892.16666666666674</v>
      </c>
      <c r="T466" s="1575" t="s">
        <v>3252</v>
      </c>
      <c r="U466" s="1575" t="s">
        <v>4014</v>
      </c>
      <c r="V466" s="1619">
        <v>14</v>
      </c>
      <c r="W466" s="1566"/>
      <c r="X466" s="1567">
        <v>441.2</v>
      </c>
      <c r="Y466" s="1579">
        <f>SUM($D$466*X466)</f>
        <v>882.4</v>
      </c>
      <c r="Z466" s="1569" t="s">
        <v>3818</v>
      </c>
      <c r="AA466" s="1606" t="s">
        <v>3966</v>
      </c>
      <c r="AB466" s="1578" t="s">
        <v>3258</v>
      </c>
      <c r="AC466" s="1566"/>
    </row>
    <row r="467" spans="2:29">
      <c r="B467" s="1602">
        <v>328</v>
      </c>
      <c r="C467" s="1602" t="s">
        <v>4015</v>
      </c>
      <c r="D467" s="1603">
        <v>2</v>
      </c>
      <c r="E467" s="1566"/>
      <c r="F467" s="1567">
        <v>560</v>
      </c>
      <c r="G467" s="1579">
        <f>SUM($D$467*F467)</f>
        <v>1120</v>
      </c>
      <c r="H467" s="1575" t="s">
        <v>3252</v>
      </c>
      <c r="I467" s="1575"/>
      <c r="J467" s="1576" t="s">
        <v>3253</v>
      </c>
      <c r="K467" s="1566"/>
      <c r="L467" s="1583">
        <v>540.11</v>
      </c>
      <c r="M467" s="1581">
        <f>SUM($D$467*L467)</f>
        <v>1080.22</v>
      </c>
      <c r="N467" s="1575" t="s">
        <v>3984</v>
      </c>
      <c r="O467" s="1575" t="s">
        <v>3985</v>
      </c>
      <c r="P467" s="1621" t="s">
        <v>3255</v>
      </c>
      <c r="Q467" s="1566"/>
      <c r="R467" s="1567">
        <v>579.19791666666663</v>
      </c>
      <c r="S467" s="1579">
        <f>SUM($D$467*R467)</f>
        <v>1158.3958333333333</v>
      </c>
      <c r="T467" s="1575" t="s">
        <v>3252</v>
      </c>
      <c r="U467" s="1575" t="s">
        <v>4016</v>
      </c>
      <c r="V467" s="1619">
        <v>14</v>
      </c>
      <c r="W467" s="1566"/>
      <c r="X467" s="1567">
        <v>559.42999999999995</v>
      </c>
      <c r="Y467" s="1579">
        <f>SUM($D$467*X467)</f>
        <v>1118.8599999999999</v>
      </c>
      <c r="Z467" s="1569" t="s">
        <v>3818</v>
      </c>
      <c r="AA467" s="1606" t="s">
        <v>3966</v>
      </c>
      <c r="AB467" s="1578" t="s">
        <v>3258</v>
      </c>
      <c r="AC467" s="1566"/>
    </row>
    <row r="468" spans="2:29">
      <c r="B468" s="1602">
        <v>329</v>
      </c>
      <c r="C468" s="1602" t="s">
        <v>4017</v>
      </c>
      <c r="D468" s="1603">
        <v>2</v>
      </c>
      <c r="E468" s="1566"/>
      <c r="F468" s="1567">
        <v>850</v>
      </c>
      <c r="G468" s="1579">
        <f>SUM($D$468*F468)</f>
        <v>1700</v>
      </c>
      <c r="H468" s="1575" t="s">
        <v>3252</v>
      </c>
      <c r="I468" s="1575"/>
      <c r="J468" s="1576" t="s">
        <v>3253</v>
      </c>
      <c r="K468" s="1566"/>
      <c r="L468" s="1583">
        <v>715.57</v>
      </c>
      <c r="M468" s="1581">
        <f>SUM($D$468*L468)</f>
        <v>1431.14</v>
      </c>
      <c r="N468" s="1575" t="s">
        <v>3984</v>
      </c>
      <c r="O468" s="1575" t="s">
        <v>3985</v>
      </c>
      <c r="P468" s="1621" t="s">
        <v>3255</v>
      </c>
      <c r="Q468" s="1566"/>
      <c r="R468" s="1567">
        <v>846</v>
      </c>
      <c r="S468" s="1579">
        <f>SUM($D$468*R468)</f>
        <v>1692</v>
      </c>
      <c r="T468" s="1575" t="s">
        <v>3252</v>
      </c>
      <c r="U468" s="1575" t="s">
        <v>4018</v>
      </c>
      <c r="V468" s="1619">
        <v>14</v>
      </c>
      <c r="W468" s="1566"/>
      <c r="X468" s="1567">
        <v>927.02</v>
      </c>
      <c r="Y468" s="1579">
        <f>SUM($D$468*X468)</f>
        <v>1854.04</v>
      </c>
      <c r="Z468" s="1569" t="s">
        <v>3818</v>
      </c>
      <c r="AA468" s="1606" t="s">
        <v>3966</v>
      </c>
      <c r="AB468" s="1578" t="s">
        <v>3258</v>
      </c>
      <c r="AC468" s="1566"/>
    </row>
    <row r="469" spans="2:29">
      <c r="B469" s="1602">
        <v>330</v>
      </c>
      <c r="C469" s="1602" t="s">
        <v>4019</v>
      </c>
      <c r="D469" s="1603">
        <v>2</v>
      </c>
      <c r="E469" s="1566"/>
      <c r="F469" s="1567">
        <v>444</v>
      </c>
      <c r="G469" s="1579">
        <f>SUM($D$469*F469)</f>
        <v>888</v>
      </c>
      <c r="H469" s="1575" t="s">
        <v>3252</v>
      </c>
      <c r="I469" s="1575"/>
      <c r="J469" s="1576" t="s">
        <v>3253</v>
      </c>
      <c r="K469" s="1566"/>
      <c r="L469" s="1583">
        <v>421.54</v>
      </c>
      <c r="M469" s="1581">
        <f>SUM($D$469*L469)</f>
        <v>843.08</v>
      </c>
      <c r="N469" s="1575" t="s">
        <v>3984</v>
      </c>
      <c r="O469" s="1575" t="s">
        <v>3985</v>
      </c>
      <c r="P469" s="1621" t="s">
        <v>3255</v>
      </c>
      <c r="Q469" s="1566"/>
      <c r="R469" s="1567">
        <v>448.47916666666669</v>
      </c>
      <c r="S469" s="1579">
        <f>SUM($D$469*R469)</f>
        <v>896.95833333333337</v>
      </c>
      <c r="T469" s="1575" t="s">
        <v>3252</v>
      </c>
      <c r="U469" s="1575" t="s">
        <v>4020</v>
      </c>
      <c r="V469" s="1619">
        <v>14</v>
      </c>
      <c r="W469" s="1566"/>
      <c r="X469" s="1567">
        <v>480.61</v>
      </c>
      <c r="Y469" s="1579">
        <f>SUM($D$469*X469)</f>
        <v>961.22</v>
      </c>
      <c r="Z469" s="1569" t="s">
        <v>3818</v>
      </c>
      <c r="AA469" s="1606" t="s">
        <v>3966</v>
      </c>
      <c r="AB469" s="1578" t="s">
        <v>3258</v>
      </c>
      <c r="AC469" s="1566"/>
    </row>
    <row r="470" spans="2:29">
      <c r="B470" s="1602">
        <v>331</v>
      </c>
      <c r="C470" s="1602" t="s">
        <v>4021</v>
      </c>
      <c r="D470" s="1603">
        <v>4</v>
      </c>
      <c r="E470" s="1566"/>
      <c r="F470" s="1567">
        <v>482</v>
      </c>
      <c r="G470" s="1579">
        <f>SUM($D$470*F470)</f>
        <v>1928</v>
      </c>
      <c r="H470" s="1575" t="s">
        <v>3252</v>
      </c>
      <c r="I470" s="1575"/>
      <c r="J470" s="1576" t="s">
        <v>3253</v>
      </c>
      <c r="K470" s="1566"/>
      <c r="L470" s="1583">
        <v>466.21</v>
      </c>
      <c r="M470" s="1581">
        <f>SUM($D$470*L470)</f>
        <v>1864.84</v>
      </c>
      <c r="N470" s="1575" t="s">
        <v>3984</v>
      </c>
      <c r="O470" s="1575" t="s">
        <v>3985</v>
      </c>
      <c r="P470" s="1621" t="s">
        <v>3255</v>
      </c>
      <c r="Q470" s="1566"/>
      <c r="R470" s="1567">
        <v>486.46875</v>
      </c>
      <c r="S470" s="1579">
        <f>SUM($D$470*R470)</f>
        <v>1945.875</v>
      </c>
      <c r="T470" s="1575" t="s">
        <v>3252</v>
      </c>
      <c r="U470" s="1575" t="s">
        <v>4022</v>
      </c>
      <c r="V470" s="1619">
        <v>14</v>
      </c>
      <c r="W470" s="1566"/>
      <c r="X470" s="1567">
        <v>528.78</v>
      </c>
      <c r="Y470" s="1579">
        <f>SUM($D$470*X470)</f>
        <v>2115.12</v>
      </c>
      <c r="Z470" s="1569" t="s">
        <v>3818</v>
      </c>
      <c r="AA470" s="1606" t="s">
        <v>3966</v>
      </c>
      <c r="AB470" s="1578" t="s">
        <v>3258</v>
      </c>
      <c r="AC470" s="1566"/>
    </row>
    <row r="471" spans="2:29">
      <c r="B471" s="1602">
        <v>332</v>
      </c>
      <c r="C471" s="1602" t="s">
        <v>4023</v>
      </c>
      <c r="D471" s="1603">
        <v>2</v>
      </c>
      <c r="E471" s="1566"/>
      <c r="F471" s="1567">
        <v>590</v>
      </c>
      <c r="G471" s="1579">
        <f>SUM($D$471*F471)</f>
        <v>1180</v>
      </c>
      <c r="H471" s="1575" t="s">
        <v>3252</v>
      </c>
      <c r="I471" s="1575"/>
      <c r="J471" s="1576" t="s">
        <v>3253</v>
      </c>
      <c r="K471" s="1566"/>
      <c r="L471" s="1583">
        <v>573.71</v>
      </c>
      <c r="M471" s="1581">
        <f>SUM($D$471*L471)</f>
        <v>1147.42</v>
      </c>
      <c r="N471" s="1575" t="s">
        <v>3984</v>
      </c>
      <c r="O471" s="1575" t="s">
        <v>3985</v>
      </c>
      <c r="P471" s="1621" t="s">
        <v>3255</v>
      </c>
      <c r="Q471" s="1566"/>
      <c r="R471" s="1567">
        <v>595.9375</v>
      </c>
      <c r="S471" s="1579">
        <f>SUM($D$471*R471)</f>
        <v>1191.875</v>
      </c>
      <c r="T471" s="1575" t="s">
        <v>3252</v>
      </c>
      <c r="U471" s="1575" t="s">
        <v>4024</v>
      </c>
      <c r="V471" s="1619">
        <v>14</v>
      </c>
      <c r="W471" s="1566"/>
      <c r="X471" s="1567">
        <v>639.35</v>
      </c>
      <c r="Y471" s="1579">
        <f>SUM($D$471*X471)</f>
        <v>1278.7</v>
      </c>
      <c r="Z471" s="1569" t="s">
        <v>3818</v>
      </c>
      <c r="AA471" s="1606" t="s">
        <v>3966</v>
      </c>
      <c r="AB471" s="1578" t="s">
        <v>3258</v>
      </c>
      <c r="AC471" s="1566"/>
    </row>
    <row r="472" spans="2:29" ht="13.5" thickBot="1">
      <c r="B472" s="1602">
        <v>333</v>
      </c>
      <c r="C472" s="1602" t="s">
        <v>4025</v>
      </c>
      <c r="D472" s="1603">
        <v>2</v>
      </c>
      <c r="E472" s="1566"/>
      <c r="F472" s="1567">
        <v>1083</v>
      </c>
      <c r="G472" s="1579">
        <f>SUM($D$472*F472)</f>
        <v>2166</v>
      </c>
      <c r="H472" s="1575" t="s">
        <v>3252</v>
      </c>
      <c r="I472" s="1575"/>
      <c r="J472" s="1576" t="s">
        <v>3253</v>
      </c>
      <c r="K472" s="1566"/>
      <c r="L472" s="1583">
        <v>734.73</v>
      </c>
      <c r="M472" s="1581">
        <f>SUM($D$472*L472)</f>
        <v>1469.46</v>
      </c>
      <c r="N472" s="1575" t="s">
        <v>3984</v>
      </c>
      <c r="O472" s="1575" t="s">
        <v>3985</v>
      </c>
      <c r="P472" s="1621" t="s">
        <v>3255</v>
      </c>
      <c r="Q472" s="1566"/>
      <c r="R472" s="1567">
        <v>1094.75</v>
      </c>
      <c r="S472" s="1579">
        <f>SUM($D$472*R472)</f>
        <v>2189.5</v>
      </c>
      <c r="T472" s="1575" t="s">
        <v>3252</v>
      </c>
      <c r="U472" s="1575" t="s">
        <v>4026</v>
      </c>
      <c r="V472" s="1619">
        <v>14</v>
      </c>
      <c r="W472" s="1566"/>
      <c r="X472" s="1567">
        <v>1199.6099999999999</v>
      </c>
      <c r="Y472" s="1579">
        <f>SUM($D$472*X472)</f>
        <v>2399.2199999999998</v>
      </c>
      <c r="Z472" s="1569" t="s">
        <v>3818</v>
      </c>
      <c r="AA472" s="1606" t="s">
        <v>3966</v>
      </c>
      <c r="AB472" s="1578" t="s">
        <v>3258</v>
      </c>
      <c r="AC472" s="1566"/>
    </row>
    <row r="473" spans="2:29" ht="13.5" thickBot="1">
      <c r="B473" s="47"/>
      <c r="C473" s="1611"/>
      <c r="D473" s="1612"/>
      <c r="E473" s="1566"/>
      <c r="F473" s="1587" t="s">
        <v>304</v>
      </c>
      <c r="G473" s="1634">
        <f>SUM(G444:G472)</f>
        <v>51374.6</v>
      </c>
      <c r="H473" s="1589"/>
      <c r="I473" s="1589"/>
      <c r="J473" s="1590"/>
      <c r="K473" s="1571"/>
      <c r="L473" s="1587" t="s">
        <v>304</v>
      </c>
      <c r="M473" s="1591">
        <f>SUM(M444:M472)</f>
        <v>48445.299999999996</v>
      </c>
      <c r="N473" s="1589"/>
      <c r="O473" s="1589"/>
      <c r="P473" s="1590"/>
      <c r="Q473" s="1571"/>
      <c r="R473" s="1587" t="s">
        <v>304</v>
      </c>
      <c r="S473" s="1634">
        <f>SUM(S444:S472)</f>
        <v>51792.03125</v>
      </c>
      <c r="T473" s="1594"/>
      <c r="U473" s="1594"/>
      <c r="V473" s="1595"/>
      <c r="W473" s="1566"/>
      <c r="X473" s="1587" t="s">
        <v>304</v>
      </c>
      <c r="Y473" s="1634">
        <f>SUM(Y444:Y472)</f>
        <v>53780.01</v>
      </c>
      <c r="Z473" s="1594"/>
      <c r="AA473" s="1594"/>
      <c r="AB473" s="1595"/>
      <c r="AC473" s="1566"/>
    </row>
    <row r="474" spans="2:29">
      <c r="B474" s="30"/>
      <c r="C474" s="1613"/>
      <c r="D474" s="36"/>
      <c r="E474" s="1614"/>
      <c r="F474" s="1615"/>
      <c r="G474" s="1616"/>
      <c r="H474" s="1617"/>
      <c r="I474" s="1617"/>
      <c r="J474" s="1618"/>
      <c r="K474" s="1614"/>
      <c r="L474" s="1615"/>
      <c r="M474" s="1616"/>
      <c r="N474" s="1617"/>
      <c r="O474" s="1617"/>
      <c r="P474" s="1618"/>
      <c r="Q474" s="1614"/>
      <c r="R474" s="1615"/>
      <c r="S474" s="1616"/>
      <c r="T474" s="1617"/>
      <c r="U474" s="1617"/>
      <c r="V474" s="1618"/>
      <c r="W474" s="1614"/>
      <c r="X474" s="1615"/>
      <c r="Y474" s="1616"/>
      <c r="Z474" s="1617"/>
      <c r="AA474" s="1617"/>
      <c r="AB474" s="1618"/>
      <c r="AC474" s="1614"/>
    </row>
    <row r="475" spans="2:29" s="51" customFormat="1" ht="36">
      <c r="B475" s="3539" t="s">
        <v>4027</v>
      </c>
      <c r="C475" s="3540"/>
      <c r="D475" s="1596" t="s">
        <v>3246</v>
      </c>
      <c r="E475" s="1558"/>
      <c r="F475" s="1598" t="s">
        <v>3247</v>
      </c>
      <c r="G475" s="1599" t="s">
        <v>1760</v>
      </c>
      <c r="H475" s="1600" t="s">
        <v>3248</v>
      </c>
      <c r="I475" s="1600" t="s">
        <v>3249</v>
      </c>
      <c r="J475" s="1596" t="s">
        <v>3250</v>
      </c>
      <c r="K475" s="1558"/>
      <c r="L475" s="1598" t="s">
        <v>3247</v>
      </c>
      <c r="M475" s="1599" t="s">
        <v>1760</v>
      </c>
      <c r="N475" s="1600" t="s">
        <v>3248</v>
      </c>
      <c r="O475" s="1600" t="s">
        <v>3249</v>
      </c>
      <c r="P475" s="1596" t="s">
        <v>3250</v>
      </c>
      <c r="Q475" s="1558"/>
      <c r="R475" s="1598" t="s">
        <v>3247</v>
      </c>
      <c r="S475" s="1599" t="s">
        <v>1760</v>
      </c>
      <c r="T475" s="1600" t="s">
        <v>3248</v>
      </c>
      <c r="U475" s="1600" t="s">
        <v>3249</v>
      </c>
      <c r="V475" s="1596" t="s">
        <v>3250</v>
      </c>
      <c r="W475" s="1558"/>
      <c r="X475" s="1598" t="s">
        <v>3247</v>
      </c>
      <c r="Y475" s="1599" t="s">
        <v>1760</v>
      </c>
      <c r="Z475" s="1600" t="s">
        <v>3248</v>
      </c>
      <c r="AA475" s="1600" t="s">
        <v>3249</v>
      </c>
      <c r="AB475" s="1596" t="s">
        <v>3250</v>
      </c>
      <c r="AC475" s="1558"/>
    </row>
    <row r="476" spans="2:29">
      <c r="B476" s="1602">
        <v>334</v>
      </c>
      <c r="C476" s="1602" t="s">
        <v>4028</v>
      </c>
      <c r="D476" s="1603">
        <v>10</v>
      </c>
      <c r="E476" s="1566"/>
      <c r="F476" s="1567">
        <v>347.04</v>
      </c>
      <c r="G476" s="1568">
        <f>SUM($D$476*F476)</f>
        <v>3470.4</v>
      </c>
      <c r="H476" s="1575" t="s">
        <v>4029</v>
      </c>
      <c r="I476" s="1575"/>
      <c r="J476" s="1621" t="s">
        <v>3556</v>
      </c>
      <c r="K476" s="1566"/>
      <c r="L476" s="1583">
        <v>310.77999999999997</v>
      </c>
      <c r="M476" s="1573">
        <f>SUM($D$476*L476)</f>
        <v>3107.7999999999997</v>
      </c>
      <c r="N476" s="1575" t="s">
        <v>4030</v>
      </c>
      <c r="O476" s="1575"/>
      <c r="P476" s="1621" t="s">
        <v>3255</v>
      </c>
      <c r="Q476" s="1566"/>
      <c r="R476" s="1567">
        <v>392.91666666666674</v>
      </c>
      <c r="S476" s="1568">
        <f>SUM($D$476*R476)</f>
        <v>3929.1666666666674</v>
      </c>
      <c r="T476" s="1575" t="s">
        <v>3796</v>
      </c>
      <c r="U476" s="1575" t="s">
        <v>4031</v>
      </c>
      <c r="V476" s="1619">
        <v>14</v>
      </c>
      <c r="W476" s="1566"/>
      <c r="X476" s="1567">
        <v>386.09</v>
      </c>
      <c r="Y476" s="1568">
        <f>SUM($D$476*X476)</f>
        <v>3860.8999999999996</v>
      </c>
      <c r="Z476" s="1607" t="s">
        <v>3561</v>
      </c>
      <c r="AA476" s="1606" t="s">
        <v>4032</v>
      </c>
      <c r="AB476" s="1622" t="s">
        <v>3258</v>
      </c>
      <c r="AC476" s="1566"/>
    </row>
    <row r="477" spans="2:29">
      <c r="B477" s="1602">
        <v>335</v>
      </c>
      <c r="C477" s="1602" t="s">
        <v>4033</v>
      </c>
      <c r="D477" s="1603">
        <v>10</v>
      </c>
      <c r="E477" s="1566"/>
      <c r="F477" s="1567">
        <v>443.89</v>
      </c>
      <c r="G477" s="1579">
        <f>SUM($D$477*F477)</f>
        <v>4438.8999999999996</v>
      </c>
      <c r="H477" s="1575" t="s">
        <v>4029</v>
      </c>
      <c r="I477" s="1575"/>
      <c r="J477" s="1621" t="s">
        <v>3556</v>
      </c>
      <c r="K477" s="1566"/>
      <c r="L477" s="1583">
        <v>396.84</v>
      </c>
      <c r="M477" s="1581">
        <f>SUM($D$477*L477)</f>
        <v>3968.3999999999996</v>
      </c>
      <c r="N477" s="1575" t="s">
        <v>4030</v>
      </c>
      <c r="O477" s="1575"/>
      <c r="P477" s="1621" t="s">
        <v>3255</v>
      </c>
      <c r="Q477" s="1566"/>
      <c r="R477" s="1567">
        <v>498.59375000000006</v>
      </c>
      <c r="S477" s="1579">
        <f>SUM($D$477*R477)</f>
        <v>4985.9375000000009</v>
      </c>
      <c r="T477" s="1575" t="s">
        <v>3796</v>
      </c>
      <c r="U477" s="1575" t="s">
        <v>4034</v>
      </c>
      <c r="V477" s="1619">
        <v>14</v>
      </c>
      <c r="W477" s="1566"/>
      <c r="X477" s="1567">
        <v>482.9</v>
      </c>
      <c r="Y477" s="1579">
        <f>SUM($D$477*X477)</f>
        <v>4829</v>
      </c>
      <c r="Z477" s="1607" t="s">
        <v>3561</v>
      </c>
      <c r="AA477" s="1606" t="s">
        <v>4035</v>
      </c>
      <c r="AB477" s="1622" t="s">
        <v>3258</v>
      </c>
      <c r="AC477" s="1566"/>
    </row>
    <row r="478" spans="2:29">
      <c r="B478" s="1602">
        <v>336</v>
      </c>
      <c r="C478" s="1602" t="s">
        <v>4036</v>
      </c>
      <c r="D478" s="1603">
        <v>15</v>
      </c>
      <c r="E478" s="1566"/>
      <c r="F478" s="1567">
        <v>688.22</v>
      </c>
      <c r="G478" s="1579">
        <f>SUM($D$478*F478)</f>
        <v>10323.300000000001</v>
      </c>
      <c r="H478" s="1575" t="s">
        <v>4029</v>
      </c>
      <c r="I478" s="1575"/>
      <c r="J478" s="1621" t="s">
        <v>3556</v>
      </c>
      <c r="K478" s="1566"/>
      <c r="L478" s="1583">
        <v>631.65</v>
      </c>
      <c r="M478" s="1581">
        <f>SUM($D$478*L478)</f>
        <v>9474.75</v>
      </c>
      <c r="N478" s="1575" t="s">
        <v>4030</v>
      </c>
      <c r="O478" s="1575"/>
      <c r="P478" s="1621" t="s">
        <v>3255</v>
      </c>
      <c r="Q478" s="1566"/>
      <c r="R478" s="1567">
        <v>762.00000000000011</v>
      </c>
      <c r="S478" s="1579">
        <f>SUM($D$478*R478)</f>
        <v>11430.000000000002</v>
      </c>
      <c r="T478" s="1575" t="s">
        <v>3796</v>
      </c>
      <c r="U478" s="1575" t="s">
        <v>4037</v>
      </c>
      <c r="V478" s="1619">
        <v>14</v>
      </c>
      <c r="W478" s="1566"/>
      <c r="X478" s="1567">
        <v>765.53</v>
      </c>
      <c r="Y478" s="1579">
        <f>SUM($D$478*X478)</f>
        <v>11482.949999999999</v>
      </c>
      <c r="Z478" s="1607" t="s">
        <v>3561</v>
      </c>
      <c r="AA478" s="1606" t="s">
        <v>4038</v>
      </c>
      <c r="AB478" s="1622" t="s">
        <v>3258</v>
      </c>
      <c r="AC478" s="1566"/>
    </row>
    <row r="479" spans="2:29">
      <c r="B479" s="1602">
        <v>337</v>
      </c>
      <c r="C479" s="1602" t="s">
        <v>4039</v>
      </c>
      <c r="D479" s="1603">
        <v>4</v>
      </c>
      <c r="E479" s="1566"/>
      <c r="F479" s="1567">
        <v>1088.9100000000001</v>
      </c>
      <c r="G479" s="1579">
        <f>SUM($D$479*F479)</f>
        <v>4355.6400000000003</v>
      </c>
      <c r="H479" s="1575" t="s">
        <v>4029</v>
      </c>
      <c r="I479" s="1575"/>
      <c r="J479" s="1621" t="s">
        <v>3556</v>
      </c>
      <c r="K479" s="1566"/>
      <c r="L479" s="1583">
        <v>984.93</v>
      </c>
      <c r="M479" s="1581">
        <f>SUM($D$479*L479)</f>
        <v>3939.72</v>
      </c>
      <c r="N479" s="1575" t="s">
        <v>4030</v>
      </c>
      <c r="O479" s="1575"/>
      <c r="P479" s="1621" t="s">
        <v>3255</v>
      </c>
      <c r="Q479" s="1566"/>
      <c r="R479" s="1567">
        <v>1202.8333333333335</v>
      </c>
      <c r="S479" s="1579">
        <f>SUM($D$479*R479)</f>
        <v>4811.3333333333339</v>
      </c>
      <c r="T479" s="1575" t="s">
        <v>3796</v>
      </c>
      <c r="U479" s="1575" t="s">
        <v>4040</v>
      </c>
      <c r="V479" s="1619">
        <v>14</v>
      </c>
      <c r="W479" s="1566"/>
      <c r="X479" s="1567">
        <v>1219.0899999999999</v>
      </c>
      <c r="Y479" s="1579">
        <f>SUM($D$479*X479)</f>
        <v>4876.3599999999997</v>
      </c>
      <c r="Z479" s="1607" t="s">
        <v>3561</v>
      </c>
      <c r="AA479" s="1606" t="s">
        <v>4041</v>
      </c>
      <c r="AB479" s="1622" t="s">
        <v>3258</v>
      </c>
      <c r="AC479" s="1566"/>
    </row>
    <row r="480" spans="2:29">
      <c r="B480" s="1602">
        <v>338</v>
      </c>
      <c r="C480" s="1602" t="s">
        <v>4042</v>
      </c>
      <c r="D480" s="1603">
        <v>4</v>
      </c>
      <c r="E480" s="1566"/>
      <c r="F480" s="1567">
        <v>1345.46</v>
      </c>
      <c r="G480" s="1579">
        <f>SUM($D$480*F480)</f>
        <v>5381.84</v>
      </c>
      <c r="H480" s="1575" t="s">
        <v>4029</v>
      </c>
      <c r="I480" s="1575"/>
      <c r="J480" s="1621" t="s">
        <v>3556</v>
      </c>
      <c r="K480" s="1566"/>
      <c r="L480" s="1583">
        <v>1246.31</v>
      </c>
      <c r="M480" s="1581">
        <f>SUM($D$480*L480)</f>
        <v>4985.24</v>
      </c>
      <c r="N480" s="1575" t="s">
        <v>4030</v>
      </c>
      <c r="O480" s="1575"/>
      <c r="P480" s="1621" t="s">
        <v>3255</v>
      </c>
      <c r="Q480" s="1566"/>
      <c r="R480" s="1567">
        <v>1489.166666666667</v>
      </c>
      <c r="S480" s="1579">
        <f>SUM($D$480*R480)</f>
        <v>5956.6666666666679</v>
      </c>
      <c r="T480" s="1575" t="s">
        <v>3796</v>
      </c>
      <c r="U480" s="1575" t="s">
        <v>4043</v>
      </c>
      <c r="V480" s="1619">
        <v>14</v>
      </c>
      <c r="W480" s="1566"/>
      <c r="X480" s="1567">
        <v>1511.6</v>
      </c>
      <c r="Y480" s="1579">
        <f>SUM($D$480*X480)</f>
        <v>6046.4</v>
      </c>
      <c r="Z480" s="1607" t="s">
        <v>3561</v>
      </c>
      <c r="AA480" s="1606" t="s">
        <v>4044</v>
      </c>
      <c r="AB480" s="1622" t="s">
        <v>3258</v>
      </c>
      <c r="AC480" s="1566"/>
    </row>
    <row r="481" spans="2:29">
      <c r="B481" s="1602">
        <v>339</v>
      </c>
      <c r="C481" s="1602" t="s">
        <v>4045</v>
      </c>
      <c r="D481" s="1603">
        <v>4</v>
      </c>
      <c r="E481" s="1566"/>
      <c r="F481" s="1567">
        <v>4281.6899999999996</v>
      </c>
      <c r="G481" s="1579">
        <f>SUM($D$481*F481)</f>
        <v>17126.759999999998</v>
      </c>
      <c r="H481" s="1575" t="s">
        <v>4029</v>
      </c>
      <c r="I481" s="1575"/>
      <c r="J481" s="1621" t="s">
        <v>3556</v>
      </c>
      <c r="K481" s="1566"/>
      <c r="L481" s="1583">
        <v>4166</v>
      </c>
      <c r="M481" s="1581">
        <f>SUM($D$481*L481)</f>
        <v>16664</v>
      </c>
      <c r="N481" s="1575" t="s">
        <v>4030</v>
      </c>
      <c r="O481" s="1575"/>
      <c r="P481" s="1621" t="s">
        <v>3255</v>
      </c>
      <c r="Q481" s="1566"/>
      <c r="R481" s="1567">
        <v>4752.3958333333339</v>
      </c>
      <c r="S481" s="1579">
        <f>SUM($D$481*R481)</f>
        <v>19009.583333333336</v>
      </c>
      <c r="T481" s="1575" t="s">
        <v>3796</v>
      </c>
      <c r="U481" s="1575" t="s">
        <v>4046</v>
      </c>
      <c r="V481" s="1619">
        <v>14</v>
      </c>
      <c r="W481" s="1566"/>
      <c r="X481" s="1567">
        <v>4880.4399999999996</v>
      </c>
      <c r="Y481" s="1579">
        <f>SUM($D$481*X481)</f>
        <v>19521.759999999998</v>
      </c>
      <c r="Z481" s="1607" t="s">
        <v>3561</v>
      </c>
      <c r="AA481" s="1606" t="s">
        <v>4047</v>
      </c>
      <c r="AB481" s="1622" t="s">
        <v>3258</v>
      </c>
      <c r="AC481" s="1566"/>
    </row>
    <row r="482" spans="2:29">
      <c r="B482" s="1602">
        <v>340</v>
      </c>
      <c r="C482" s="1602" t="s">
        <v>4048</v>
      </c>
      <c r="D482" s="1603">
        <v>6</v>
      </c>
      <c r="E482" s="1566"/>
      <c r="F482" s="1567">
        <v>307.89999999999998</v>
      </c>
      <c r="G482" s="1579">
        <f>SUM($D$482*F482)</f>
        <v>1847.3999999999999</v>
      </c>
      <c r="H482" s="1575" t="s">
        <v>4029</v>
      </c>
      <c r="I482" s="1575"/>
      <c r="J482" s="1621" t="s">
        <v>3556</v>
      </c>
      <c r="K482" s="1566"/>
      <c r="L482" s="1583">
        <v>296.95999999999998</v>
      </c>
      <c r="M482" s="1581">
        <f>SUM($D$482*L482)</f>
        <v>1781.7599999999998</v>
      </c>
      <c r="N482" s="1575" t="s">
        <v>4030</v>
      </c>
      <c r="O482" s="1575"/>
      <c r="P482" s="1621" t="s">
        <v>3255</v>
      </c>
      <c r="Q482" s="1566"/>
      <c r="R482" s="1567">
        <v>351.38333333333338</v>
      </c>
      <c r="S482" s="1579">
        <f>SUM($D$482*R482)</f>
        <v>2108.3000000000002</v>
      </c>
      <c r="T482" s="1575" t="s">
        <v>3796</v>
      </c>
      <c r="U482" s="1575" t="s">
        <v>4049</v>
      </c>
      <c r="V482" s="1619">
        <v>14</v>
      </c>
      <c r="W482" s="1566"/>
      <c r="X482" s="1567">
        <v>352.75</v>
      </c>
      <c r="Y482" s="1579">
        <f>SUM($D$482*X482)</f>
        <v>2116.5</v>
      </c>
      <c r="Z482" s="1607" t="s">
        <v>3561</v>
      </c>
      <c r="AA482" s="1606" t="s">
        <v>4050</v>
      </c>
      <c r="AB482" s="1622" t="s">
        <v>3258</v>
      </c>
      <c r="AC482" s="1566"/>
    </row>
    <row r="483" spans="2:29">
      <c r="B483" s="1602">
        <v>341</v>
      </c>
      <c r="C483" s="1602" t="s">
        <v>4051</v>
      </c>
      <c r="D483" s="1603">
        <v>15</v>
      </c>
      <c r="E483" s="1566"/>
      <c r="F483" s="1583">
        <v>292.99</v>
      </c>
      <c r="G483" s="1581">
        <f>SUM($D$483*F483)</f>
        <v>4394.8500000000004</v>
      </c>
      <c r="H483" s="1575" t="s">
        <v>4029</v>
      </c>
      <c r="I483" s="1575"/>
      <c r="J483" s="1621" t="s">
        <v>3556</v>
      </c>
      <c r="K483" s="1566"/>
      <c r="L483" s="1567">
        <v>308.12</v>
      </c>
      <c r="M483" s="1579">
        <f>SUM($D$483*L483)</f>
        <v>4621.8</v>
      </c>
      <c r="N483" s="1575" t="s">
        <v>4030</v>
      </c>
      <c r="O483" s="1575"/>
      <c r="P483" s="1621" t="s">
        <v>3255</v>
      </c>
      <c r="Q483" s="1566"/>
      <c r="R483" s="1567">
        <v>336.85000000000008</v>
      </c>
      <c r="S483" s="1579">
        <f>SUM($D$483*R483)</f>
        <v>5052.7500000000009</v>
      </c>
      <c r="T483" s="1575" t="s">
        <v>3796</v>
      </c>
      <c r="U483" s="1575" t="s">
        <v>4052</v>
      </c>
      <c r="V483" s="1619">
        <v>14</v>
      </c>
      <c r="W483" s="1566"/>
      <c r="X483" s="1567">
        <v>338.59</v>
      </c>
      <c r="Y483" s="1579">
        <f>SUM($D$483*X483)</f>
        <v>5078.8499999999995</v>
      </c>
      <c r="Z483" s="1607" t="s">
        <v>3561</v>
      </c>
      <c r="AA483" s="1606" t="s">
        <v>4053</v>
      </c>
      <c r="AB483" s="1622" t="s">
        <v>3258</v>
      </c>
      <c r="AC483" s="1566"/>
    </row>
    <row r="484" spans="2:29">
      <c r="B484" s="1602">
        <v>342</v>
      </c>
      <c r="C484" s="1602" t="s">
        <v>4054</v>
      </c>
      <c r="D484" s="1603">
        <v>15</v>
      </c>
      <c r="E484" s="1566"/>
      <c r="F484" s="1567">
        <v>410.49</v>
      </c>
      <c r="G484" s="1579">
        <f>SUM($D$484*F484)</f>
        <v>6157.35</v>
      </c>
      <c r="H484" s="1575" t="s">
        <v>4029</v>
      </c>
      <c r="I484" s="1575"/>
      <c r="J484" s="1621" t="s">
        <v>3556</v>
      </c>
      <c r="K484" s="1566"/>
      <c r="L484" s="1583">
        <v>396.84</v>
      </c>
      <c r="M484" s="1581">
        <f>SUM($D$484*L484)</f>
        <v>5952.5999999999995</v>
      </c>
      <c r="N484" s="1575" t="s">
        <v>4030</v>
      </c>
      <c r="O484" s="1575"/>
      <c r="P484" s="1621" t="s">
        <v>3255</v>
      </c>
      <c r="Q484" s="1566"/>
      <c r="R484" s="1567">
        <v>466.99444444444453</v>
      </c>
      <c r="S484" s="1579">
        <f>SUM($D$484*R484)</f>
        <v>7004.9166666666679</v>
      </c>
      <c r="T484" s="1575" t="s">
        <v>3796</v>
      </c>
      <c r="U484" s="1575" t="s">
        <v>4055</v>
      </c>
      <c r="V484" s="1619">
        <v>14</v>
      </c>
      <c r="W484" s="1566"/>
      <c r="X484" s="1567">
        <v>468.43</v>
      </c>
      <c r="Y484" s="1579">
        <f>SUM($D$484*X484)</f>
        <v>7026.45</v>
      </c>
      <c r="Z484" s="1607" t="s">
        <v>3561</v>
      </c>
      <c r="AA484" s="1606" t="s">
        <v>4056</v>
      </c>
      <c r="AB484" s="1622" t="s">
        <v>3258</v>
      </c>
      <c r="AC484" s="1566"/>
    </row>
    <row r="485" spans="2:29">
      <c r="B485" s="1602">
        <v>343</v>
      </c>
      <c r="C485" s="1602" t="s">
        <v>4057</v>
      </c>
      <c r="D485" s="1603">
        <v>10</v>
      </c>
      <c r="E485" s="1566"/>
      <c r="F485" s="1567">
        <v>377.1</v>
      </c>
      <c r="G485" s="1579">
        <f>SUM($D$485*F485)</f>
        <v>3771</v>
      </c>
      <c r="H485" s="1575" t="s">
        <v>4029</v>
      </c>
      <c r="I485" s="1575"/>
      <c r="J485" s="1621" t="s">
        <v>3556</v>
      </c>
      <c r="K485" s="1566"/>
      <c r="L485" s="1583">
        <v>411.71</v>
      </c>
      <c r="M485" s="1581">
        <f>SUM($D$485*L485)</f>
        <v>4117.0999999999995</v>
      </c>
      <c r="N485" s="1575" t="s">
        <v>4030</v>
      </c>
      <c r="O485" s="1575"/>
      <c r="P485" s="1621" t="s">
        <v>3255</v>
      </c>
      <c r="Q485" s="1566"/>
      <c r="R485" s="1567">
        <v>451.42638888888888</v>
      </c>
      <c r="S485" s="1579">
        <f>SUM($D$485*R485)</f>
        <v>4514.2638888888887</v>
      </c>
      <c r="T485" s="1575" t="s">
        <v>3796</v>
      </c>
      <c r="U485" s="1575" t="s">
        <v>4058</v>
      </c>
      <c r="V485" s="1619">
        <v>14</v>
      </c>
      <c r="W485" s="1566"/>
      <c r="X485" s="1567">
        <v>447.34</v>
      </c>
      <c r="Y485" s="1579">
        <f>SUM($D$485*X485)</f>
        <v>4473.3999999999996</v>
      </c>
      <c r="Z485" s="1607" t="s">
        <v>3561</v>
      </c>
      <c r="AA485" s="1606" t="s">
        <v>4059</v>
      </c>
      <c r="AB485" s="1622" t="s">
        <v>3258</v>
      </c>
      <c r="AC485" s="1566"/>
    </row>
    <row r="486" spans="2:29">
      <c r="B486" s="1602">
        <v>344</v>
      </c>
      <c r="C486" s="1602" t="s">
        <v>4060</v>
      </c>
      <c r="D486" s="1603">
        <v>15</v>
      </c>
      <c r="E486" s="1566"/>
      <c r="F486" s="1567">
        <v>633.05999999999995</v>
      </c>
      <c r="G486" s="1579">
        <f>SUM($D$486*F486)</f>
        <v>9495.9</v>
      </c>
      <c r="H486" s="1575" t="s">
        <v>4029</v>
      </c>
      <c r="I486" s="1575"/>
      <c r="J486" s="1621" t="s">
        <v>3556</v>
      </c>
      <c r="K486" s="1566"/>
      <c r="L486" s="1583">
        <v>619.96</v>
      </c>
      <c r="M486" s="1581">
        <f>SUM($D$486*L486)</f>
        <v>9299.4000000000015</v>
      </c>
      <c r="N486" s="1575" t="s">
        <v>4030</v>
      </c>
      <c r="O486" s="1575"/>
      <c r="P486" s="1621" t="s">
        <v>3255</v>
      </c>
      <c r="Q486" s="1566"/>
      <c r="R486" s="1567">
        <v>711.57222222222231</v>
      </c>
      <c r="S486" s="1579">
        <f>SUM($D$486*R486)</f>
        <v>10673.583333333334</v>
      </c>
      <c r="T486" s="1575" t="s">
        <v>3796</v>
      </c>
      <c r="U486" s="1575" t="s">
        <v>4061</v>
      </c>
      <c r="V486" s="1619">
        <v>14</v>
      </c>
      <c r="W486" s="1566"/>
      <c r="X486" s="1567">
        <v>724.84</v>
      </c>
      <c r="Y486" s="1579">
        <f>SUM($D$486*X486)</f>
        <v>10872.6</v>
      </c>
      <c r="Z486" s="1607" t="s">
        <v>3561</v>
      </c>
      <c r="AA486" s="1606" t="s">
        <v>4062</v>
      </c>
      <c r="AB486" s="1622" t="s">
        <v>3258</v>
      </c>
      <c r="AC486" s="1566"/>
    </row>
    <row r="487" spans="2:29">
      <c r="B487" s="1602">
        <v>345</v>
      </c>
      <c r="C487" s="1602" t="s">
        <v>4063</v>
      </c>
      <c r="D487" s="1603">
        <v>10</v>
      </c>
      <c r="E487" s="1566"/>
      <c r="F487" s="1583">
        <v>612</v>
      </c>
      <c r="G487" s="1581">
        <f>SUM($D$487*F487)</f>
        <v>6120</v>
      </c>
      <c r="H487" s="1575" t="s">
        <v>4029</v>
      </c>
      <c r="I487" s="1575"/>
      <c r="J487" s="1621" t="s">
        <v>3556</v>
      </c>
      <c r="K487" s="1566"/>
      <c r="L487" s="1567">
        <v>643.87</v>
      </c>
      <c r="M487" s="1579">
        <f>SUM($D$487*L487)</f>
        <v>6438.7</v>
      </c>
      <c r="N487" s="1575" t="s">
        <v>4030</v>
      </c>
      <c r="O487" s="1575"/>
      <c r="P487" s="1621" t="s">
        <v>3255</v>
      </c>
      <c r="Q487" s="1566"/>
      <c r="R487" s="1567">
        <v>699.1131944444445</v>
      </c>
      <c r="S487" s="1579">
        <f>SUM($D$487*R487)</f>
        <v>6991.1319444444453</v>
      </c>
      <c r="T487" s="1575" t="s">
        <v>3796</v>
      </c>
      <c r="U487" s="1575" t="s">
        <v>4064</v>
      </c>
      <c r="V487" s="1619">
        <v>14</v>
      </c>
      <c r="W487" s="1566"/>
      <c r="X487" s="1567">
        <v>695.7</v>
      </c>
      <c r="Y487" s="1579">
        <f>SUM($D$487*X487)</f>
        <v>6957</v>
      </c>
      <c r="Z487" s="1607" t="s">
        <v>3561</v>
      </c>
      <c r="AA487" s="1606" t="s">
        <v>4065</v>
      </c>
      <c r="AB487" s="1622" t="s">
        <v>3258</v>
      </c>
      <c r="AC487" s="1566"/>
    </row>
    <row r="488" spans="2:29">
      <c r="B488" s="1602">
        <v>346</v>
      </c>
      <c r="C488" s="1602" t="s">
        <v>4066</v>
      </c>
      <c r="D488" s="1603">
        <v>2</v>
      </c>
      <c r="E488" s="1566"/>
      <c r="F488" s="1567">
        <v>1012.73</v>
      </c>
      <c r="G488" s="1579">
        <f>SUM($D$488*F488)</f>
        <v>2025.46</v>
      </c>
      <c r="H488" s="1575" t="s">
        <v>4029</v>
      </c>
      <c r="I488" s="1575"/>
      <c r="J488" s="1621" t="s">
        <v>3556</v>
      </c>
      <c r="K488" s="1566"/>
      <c r="L488" s="1583">
        <v>984.93</v>
      </c>
      <c r="M488" s="1581">
        <f>SUM($D$488*L488)</f>
        <v>1969.86</v>
      </c>
      <c r="N488" s="1575" t="s">
        <v>4030</v>
      </c>
      <c r="O488" s="1575"/>
      <c r="P488" s="1621" t="s">
        <v>3255</v>
      </c>
      <c r="Q488" s="1566"/>
      <c r="R488" s="1567">
        <v>1139.565277777778</v>
      </c>
      <c r="S488" s="1579">
        <f>SUM($D$488*R488)</f>
        <v>2279.1305555555559</v>
      </c>
      <c r="T488" s="1575" t="s">
        <v>3796</v>
      </c>
      <c r="U488" s="1575" t="s">
        <v>4067</v>
      </c>
      <c r="V488" s="1619">
        <v>14</v>
      </c>
      <c r="W488" s="1566"/>
      <c r="X488" s="1567">
        <v>1163.79</v>
      </c>
      <c r="Y488" s="1579">
        <f>SUM($D$488*X488)</f>
        <v>2327.58</v>
      </c>
      <c r="Z488" s="1607" t="s">
        <v>3561</v>
      </c>
      <c r="AA488" s="1606" t="s">
        <v>4068</v>
      </c>
      <c r="AB488" s="1622" t="s">
        <v>3258</v>
      </c>
      <c r="AC488" s="1566"/>
    </row>
    <row r="489" spans="2:29">
      <c r="B489" s="1602">
        <v>347</v>
      </c>
      <c r="C489" s="1602" t="s">
        <v>4069</v>
      </c>
      <c r="D489" s="1603">
        <v>6</v>
      </c>
      <c r="E489" s="1566"/>
      <c r="F489" s="1583">
        <v>1130.79</v>
      </c>
      <c r="G489" s="1581">
        <f>SUM($D$489*F489)</f>
        <v>6784.74</v>
      </c>
      <c r="H489" s="1575" t="s">
        <v>4029</v>
      </c>
      <c r="I489" s="1575"/>
      <c r="J489" s="1621" t="s">
        <v>3556</v>
      </c>
      <c r="K489" s="1566"/>
      <c r="L489" s="1567">
        <v>1189.46</v>
      </c>
      <c r="M489" s="1579">
        <f>SUM($D$489*L489)</f>
        <v>7136.76</v>
      </c>
      <c r="N489" s="1575" t="s">
        <v>4030</v>
      </c>
      <c r="O489" s="1575"/>
      <c r="P489" s="1621" t="s">
        <v>3255</v>
      </c>
      <c r="Q489" s="1566"/>
      <c r="R489" s="1567">
        <v>1361.7937500000003</v>
      </c>
      <c r="S489" s="1579">
        <f>SUM($D$489*R489)</f>
        <v>8170.7625000000016</v>
      </c>
      <c r="T489" s="1575" t="s">
        <v>3796</v>
      </c>
      <c r="U489" s="1575" t="s">
        <v>4070</v>
      </c>
      <c r="V489" s="1619">
        <v>14</v>
      </c>
      <c r="W489" s="1566"/>
      <c r="X489" s="1567">
        <v>1372.02</v>
      </c>
      <c r="Y489" s="1579">
        <f>SUM($D$489*X489)</f>
        <v>8232.119999999999</v>
      </c>
      <c r="Z489" s="1607" t="s">
        <v>3561</v>
      </c>
      <c r="AA489" s="1606" t="s">
        <v>4071</v>
      </c>
      <c r="AB489" s="1622" t="s">
        <v>3258</v>
      </c>
      <c r="AC489" s="1566"/>
    </row>
    <row r="490" spans="2:29">
      <c r="B490" s="1602">
        <v>348</v>
      </c>
      <c r="C490" s="1602" t="s">
        <v>4072</v>
      </c>
      <c r="D490" s="1603">
        <v>2</v>
      </c>
      <c r="E490" s="1566"/>
      <c r="F490" s="1583">
        <v>1174.24</v>
      </c>
      <c r="G490" s="1581">
        <f>SUM($D$490*F490)</f>
        <v>2348.48</v>
      </c>
      <c r="H490" s="1575" t="s">
        <v>4029</v>
      </c>
      <c r="I490" s="1575"/>
      <c r="J490" s="1621" t="s">
        <v>3556</v>
      </c>
      <c r="K490" s="1566"/>
      <c r="L490" s="1567">
        <v>1235.1500000000001</v>
      </c>
      <c r="M490" s="1579">
        <f>SUM($D$490*L490)</f>
        <v>2470.3000000000002</v>
      </c>
      <c r="N490" s="1575" t="s">
        <v>4030</v>
      </c>
      <c r="O490" s="1575"/>
      <c r="P490" s="1621" t="s">
        <v>3255</v>
      </c>
      <c r="Q490" s="1566"/>
      <c r="R490" s="1567">
        <v>1343.2645833333333</v>
      </c>
      <c r="S490" s="1579">
        <f>SUM($D$490*R490)</f>
        <v>2686.5291666666667</v>
      </c>
      <c r="T490" s="1575" t="s">
        <v>3796</v>
      </c>
      <c r="U490" s="1575" t="s">
        <v>4073</v>
      </c>
      <c r="V490" s="1619">
        <v>14</v>
      </c>
      <c r="W490" s="1566"/>
      <c r="X490" s="1567">
        <v>1386.59</v>
      </c>
      <c r="Y490" s="1579">
        <f>SUM($D$490*X490)</f>
        <v>2773.18</v>
      </c>
      <c r="Z490" s="1607" t="s">
        <v>3561</v>
      </c>
      <c r="AA490" s="1606" t="s">
        <v>4074</v>
      </c>
      <c r="AB490" s="1622" t="s">
        <v>3258</v>
      </c>
      <c r="AC490" s="1566"/>
    </row>
    <row r="491" spans="2:29" ht="13.5" thickBot="1">
      <c r="B491" s="1602">
        <v>349</v>
      </c>
      <c r="C491" s="1602" t="s">
        <v>4075</v>
      </c>
      <c r="D491" s="1603">
        <v>2</v>
      </c>
      <c r="E491" s="1566"/>
      <c r="F491" s="1583">
        <v>3972.54</v>
      </c>
      <c r="G491" s="1581">
        <f>SUM($D$491*F491)</f>
        <v>7945.08</v>
      </c>
      <c r="H491" s="1575" t="s">
        <v>4029</v>
      </c>
      <c r="I491" s="1575"/>
      <c r="J491" s="1621" t="s">
        <v>3556</v>
      </c>
      <c r="K491" s="1566"/>
      <c r="L491" s="1567">
        <v>4177.75</v>
      </c>
      <c r="M491" s="1579">
        <f>SUM($D$491*L491)</f>
        <v>8355.5</v>
      </c>
      <c r="N491" s="1575" t="s">
        <v>4030</v>
      </c>
      <c r="O491" s="1575"/>
      <c r="P491" s="1621" t="s">
        <v>3255</v>
      </c>
      <c r="Q491" s="1566"/>
      <c r="R491" s="1567">
        <v>4493.811111111112</v>
      </c>
      <c r="S491" s="1579">
        <f>SUM($D$491*R491)</f>
        <v>8987.6222222222241</v>
      </c>
      <c r="T491" s="1575" t="s">
        <v>3796</v>
      </c>
      <c r="U491" s="1575" t="s">
        <v>4076</v>
      </c>
      <c r="V491" s="1619">
        <v>14</v>
      </c>
      <c r="W491" s="1566"/>
      <c r="X491" s="1567">
        <v>4611.05</v>
      </c>
      <c r="Y491" s="1579">
        <f>SUM($D$491*X491)</f>
        <v>9222.1</v>
      </c>
      <c r="Z491" s="1607" t="s">
        <v>3561</v>
      </c>
      <c r="AA491" s="1606" t="s">
        <v>4077</v>
      </c>
      <c r="AB491" s="1622" t="s">
        <v>3258</v>
      </c>
      <c r="AC491" s="1566"/>
    </row>
    <row r="492" spans="2:29" ht="13.5" thickBot="1">
      <c r="B492" s="47"/>
      <c r="C492" s="1611"/>
      <c r="D492" s="1612"/>
      <c r="E492" s="1566"/>
      <c r="F492" s="1587" t="s">
        <v>304</v>
      </c>
      <c r="G492" s="1634">
        <f>SUM(G476:G491)</f>
        <v>95987.1</v>
      </c>
      <c r="H492" s="1589"/>
      <c r="I492" s="1589"/>
      <c r="J492" s="1590"/>
      <c r="K492" s="1571"/>
      <c r="L492" s="1587" t="s">
        <v>304</v>
      </c>
      <c r="M492" s="1591">
        <f>SUM(M476:M491)</f>
        <v>94283.69</v>
      </c>
      <c r="N492" s="1589"/>
      <c r="O492" s="1589"/>
      <c r="P492" s="1590"/>
      <c r="Q492" s="1571"/>
      <c r="R492" s="1587" t="s">
        <v>304</v>
      </c>
      <c r="S492" s="1634">
        <f>SUM(S476:S491)</f>
        <v>108591.6777777778</v>
      </c>
      <c r="T492" s="1594"/>
      <c r="U492" s="1594"/>
      <c r="V492" s="1595"/>
      <c r="W492" s="1566"/>
      <c r="X492" s="1587" t="s">
        <v>304</v>
      </c>
      <c r="Y492" s="1634">
        <f>SUM(Y476:Y491)</f>
        <v>109697.15</v>
      </c>
      <c r="Z492" s="1594"/>
      <c r="AA492" s="1594"/>
      <c r="AB492" s="1595"/>
      <c r="AC492" s="1566"/>
    </row>
    <row r="493" spans="2:29">
      <c r="B493" s="30"/>
      <c r="C493" s="1613"/>
      <c r="D493" s="36"/>
      <c r="E493" s="1614"/>
      <c r="F493" s="1615"/>
      <c r="G493" s="1616"/>
      <c r="H493" s="1617"/>
      <c r="I493" s="1617"/>
      <c r="J493" s="1618"/>
      <c r="K493" s="1614"/>
      <c r="L493" s="1615"/>
      <c r="M493" s="1616"/>
      <c r="N493" s="1617"/>
      <c r="O493" s="1617"/>
      <c r="P493" s="1618"/>
      <c r="Q493" s="1614"/>
      <c r="R493" s="1615"/>
      <c r="S493" s="1616"/>
      <c r="T493" s="1617"/>
      <c r="U493" s="1617"/>
      <c r="V493" s="1618"/>
      <c r="W493" s="1614"/>
      <c r="X493" s="1615"/>
      <c r="Y493" s="1616"/>
      <c r="Z493" s="1617"/>
      <c r="AA493" s="1617"/>
      <c r="AB493" s="1618"/>
      <c r="AC493" s="1614"/>
    </row>
    <row r="494" spans="2:29" s="51" customFormat="1" ht="36">
      <c r="B494" s="3541" t="s">
        <v>4078</v>
      </c>
      <c r="C494" s="3542"/>
      <c r="D494" s="1596" t="s">
        <v>3246</v>
      </c>
      <c r="E494" s="1558"/>
      <c r="F494" s="1598" t="s">
        <v>3247</v>
      </c>
      <c r="G494" s="1599" t="s">
        <v>1760</v>
      </c>
      <c r="H494" s="1600" t="s">
        <v>3248</v>
      </c>
      <c r="I494" s="1600" t="s">
        <v>3249</v>
      </c>
      <c r="J494" s="1596" t="s">
        <v>3250</v>
      </c>
      <c r="K494" s="1558"/>
      <c r="L494" s="1598" t="s">
        <v>3247</v>
      </c>
      <c r="M494" s="1599" t="s">
        <v>1760</v>
      </c>
      <c r="N494" s="1600" t="s">
        <v>3248</v>
      </c>
      <c r="O494" s="1600" t="s">
        <v>3249</v>
      </c>
      <c r="P494" s="1596" t="s">
        <v>3250</v>
      </c>
      <c r="Q494" s="1558"/>
      <c r="R494" s="1598" t="s">
        <v>3247</v>
      </c>
      <c r="S494" s="1599" t="s">
        <v>1760</v>
      </c>
      <c r="T494" s="1600" t="s">
        <v>3248</v>
      </c>
      <c r="U494" s="1600" t="s">
        <v>3249</v>
      </c>
      <c r="V494" s="1596" t="s">
        <v>3250</v>
      </c>
      <c r="W494" s="1558"/>
      <c r="X494" s="1598" t="s">
        <v>3247</v>
      </c>
      <c r="Y494" s="1599" t="s">
        <v>1760</v>
      </c>
      <c r="Z494" s="1600" t="s">
        <v>3248</v>
      </c>
      <c r="AA494" s="1600" t="s">
        <v>3249</v>
      </c>
      <c r="AB494" s="1596" t="s">
        <v>3250</v>
      </c>
      <c r="AC494" s="1558"/>
    </row>
    <row r="495" spans="2:29">
      <c r="B495" s="1602">
        <v>364</v>
      </c>
      <c r="C495" s="1602" t="s">
        <v>4079</v>
      </c>
      <c r="D495" s="1603">
        <v>10</v>
      </c>
      <c r="E495" s="1566"/>
      <c r="F495" s="1567">
        <v>28.77</v>
      </c>
      <c r="G495" s="1568">
        <f>SUM($D$495*F495)</f>
        <v>287.7</v>
      </c>
      <c r="H495" s="1575" t="s">
        <v>4080</v>
      </c>
      <c r="I495" s="1575"/>
      <c r="J495" s="1621" t="s">
        <v>3556</v>
      </c>
      <c r="K495" s="1566"/>
      <c r="L495" s="1583">
        <v>27.11</v>
      </c>
      <c r="M495" s="1573">
        <f>SUM($D$495*L495)</f>
        <v>271.10000000000002</v>
      </c>
      <c r="N495" s="1575" t="s">
        <v>3252</v>
      </c>
      <c r="O495" s="1575" t="s">
        <v>4081</v>
      </c>
      <c r="P495" s="1621" t="s">
        <v>3255</v>
      </c>
      <c r="Q495" s="1566"/>
      <c r="R495" s="1567">
        <v>31.927083333333332</v>
      </c>
      <c r="S495" s="1568">
        <f>SUM($D$495*R495)</f>
        <v>319.27083333333331</v>
      </c>
      <c r="T495" s="1575" t="s">
        <v>3252</v>
      </c>
      <c r="U495" s="1575" t="s">
        <v>4082</v>
      </c>
      <c r="V495" s="1619">
        <v>14</v>
      </c>
      <c r="W495" s="1566"/>
      <c r="X495" s="1567">
        <v>0</v>
      </c>
      <c r="Y495" s="1568">
        <f>SUM($D$495*X495)</f>
        <v>0</v>
      </c>
      <c r="Z495" s="1569" t="s">
        <v>798</v>
      </c>
      <c r="AA495" s="1575"/>
      <c r="AB495" s="1621"/>
      <c r="AC495" s="1566"/>
    </row>
    <row r="496" spans="2:29">
      <c r="B496" s="1602">
        <v>365</v>
      </c>
      <c r="C496" s="1602" t="s">
        <v>4083</v>
      </c>
      <c r="D496" s="1603">
        <v>6</v>
      </c>
      <c r="E496" s="1566"/>
      <c r="F496" s="1567">
        <v>36.380000000000003</v>
      </c>
      <c r="G496" s="1579">
        <f>SUM($D$496*F496)</f>
        <v>218.28000000000003</v>
      </c>
      <c r="H496" s="1575" t="s">
        <v>4080</v>
      </c>
      <c r="I496" s="1575"/>
      <c r="J496" s="1621" t="s">
        <v>3556</v>
      </c>
      <c r="K496" s="1566"/>
      <c r="L496" s="1583">
        <v>34</v>
      </c>
      <c r="M496" s="1581">
        <f>SUM($D$496*L496)</f>
        <v>204</v>
      </c>
      <c r="N496" s="1575" t="s">
        <v>3252</v>
      </c>
      <c r="O496" s="1575" t="s">
        <v>4081</v>
      </c>
      <c r="P496" s="1621" t="s">
        <v>3255</v>
      </c>
      <c r="Q496" s="1566"/>
      <c r="R496" s="1567">
        <v>39.343750000000007</v>
      </c>
      <c r="S496" s="1579">
        <f>SUM($D$496*R496)</f>
        <v>236.06250000000006</v>
      </c>
      <c r="T496" s="1575" t="s">
        <v>3252</v>
      </c>
      <c r="U496" s="1575" t="s">
        <v>4084</v>
      </c>
      <c r="V496" s="1619">
        <v>14</v>
      </c>
      <c r="W496" s="1566"/>
      <c r="X496" s="1567">
        <v>0</v>
      </c>
      <c r="Y496" s="1579">
        <f>SUM($D$496*X496)</f>
        <v>0</v>
      </c>
      <c r="Z496" s="1569" t="s">
        <v>798</v>
      </c>
      <c r="AA496" s="1575"/>
      <c r="AB496" s="1621"/>
      <c r="AC496" s="1566"/>
    </row>
    <row r="497" spans="2:29">
      <c r="B497" s="1602">
        <v>366</v>
      </c>
      <c r="C497" s="1602" t="s">
        <v>4085</v>
      </c>
      <c r="D497" s="1603">
        <v>10</v>
      </c>
      <c r="E497" s="1566"/>
      <c r="F497" s="1583">
        <v>41.68</v>
      </c>
      <c r="G497" s="1581">
        <f>SUM($D$497*F497)</f>
        <v>416.8</v>
      </c>
      <c r="H497" s="1575" t="s">
        <v>4080</v>
      </c>
      <c r="I497" s="1575"/>
      <c r="J497" s="1621" t="s">
        <v>3556</v>
      </c>
      <c r="K497" s="1566"/>
      <c r="L497" s="1567">
        <v>46.35</v>
      </c>
      <c r="M497" s="1579">
        <f>SUM($D$497*L497)</f>
        <v>463.5</v>
      </c>
      <c r="N497" s="1575" t="s">
        <v>3252</v>
      </c>
      <c r="O497" s="1575" t="s">
        <v>4081</v>
      </c>
      <c r="P497" s="1621" t="s">
        <v>3255</v>
      </c>
      <c r="Q497" s="1566"/>
      <c r="R497" s="1567">
        <v>46.59375</v>
      </c>
      <c r="S497" s="1579">
        <f>SUM($D$497*R497)</f>
        <v>465.9375</v>
      </c>
      <c r="T497" s="1575" t="s">
        <v>3252</v>
      </c>
      <c r="U497" s="1575" t="s">
        <v>4086</v>
      </c>
      <c r="V497" s="1619">
        <v>14</v>
      </c>
      <c r="W497" s="1566"/>
      <c r="X497" s="1567">
        <v>0</v>
      </c>
      <c r="Y497" s="1579">
        <f>SUM($D$497*X497)</f>
        <v>0</v>
      </c>
      <c r="Z497" s="1569" t="s">
        <v>798</v>
      </c>
      <c r="AA497" s="1575"/>
      <c r="AB497" s="1621"/>
      <c r="AC497" s="1566"/>
    </row>
    <row r="498" spans="2:29">
      <c r="B498" s="1602">
        <v>367</v>
      </c>
      <c r="C498" s="1602" t="s">
        <v>4087</v>
      </c>
      <c r="D498" s="1603">
        <v>10</v>
      </c>
      <c r="E498" s="1566"/>
      <c r="F498" s="1567">
        <v>85</v>
      </c>
      <c r="G498" s="1579">
        <f>SUM($D$498*F498)</f>
        <v>850</v>
      </c>
      <c r="H498" s="1575" t="s">
        <v>4080</v>
      </c>
      <c r="I498" s="1575"/>
      <c r="J498" s="1621" t="s">
        <v>3556</v>
      </c>
      <c r="K498" s="1566"/>
      <c r="L498" s="1583">
        <v>79.56</v>
      </c>
      <c r="M498" s="1581">
        <f>SUM($D$498*L498)</f>
        <v>795.6</v>
      </c>
      <c r="N498" s="1575" t="s">
        <v>3252</v>
      </c>
      <c r="O498" s="1575" t="s">
        <v>4081</v>
      </c>
      <c r="P498" s="1621" t="s">
        <v>3255</v>
      </c>
      <c r="Q498" s="1566"/>
      <c r="R498" s="1567">
        <v>79.979166666666671</v>
      </c>
      <c r="S498" s="1579">
        <f>SUM($D$498*R498)</f>
        <v>799.79166666666674</v>
      </c>
      <c r="T498" s="1575" t="s">
        <v>3252</v>
      </c>
      <c r="U498" s="1575" t="s">
        <v>4088</v>
      </c>
      <c r="V498" s="1619">
        <v>14</v>
      </c>
      <c r="W498" s="1566"/>
      <c r="X498" s="1567">
        <v>0</v>
      </c>
      <c r="Y498" s="1579">
        <f>SUM($D$498*X498)</f>
        <v>0</v>
      </c>
      <c r="Z498" s="1569" t="s">
        <v>798</v>
      </c>
      <c r="AA498" s="1575"/>
      <c r="AB498" s="1621"/>
      <c r="AC498" s="1566"/>
    </row>
    <row r="499" spans="2:29">
      <c r="B499" s="1602">
        <v>368</v>
      </c>
      <c r="C499" s="1602" t="s">
        <v>4089</v>
      </c>
      <c r="D499" s="1603">
        <v>10</v>
      </c>
      <c r="E499" s="1566"/>
      <c r="F499" s="1567">
        <v>89.2</v>
      </c>
      <c r="G499" s="1579">
        <f>SUM($D$499*F499)</f>
        <v>892</v>
      </c>
      <c r="H499" s="1575" t="s">
        <v>4080</v>
      </c>
      <c r="I499" s="1575"/>
      <c r="J499" s="1621" t="s">
        <v>3556</v>
      </c>
      <c r="K499" s="1566"/>
      <c r="L499" s="1583">
        <v>84.33</v>
      </c>
      <c r="M499" s="1581">
        <f>SUM($D$499*L499)</f>
        <v>843.3</v>
      </c>
      <c r="N499" s="1575" t="s">
        <v>3252</v>
      </c>
      <c r="O499" s="1575" t="s">
        <v>4081</v>
      </c>
      <c r="P499" s="1621" t="s">
        <v>3255</v>
      </c>
      <c r="Q499" s="1566"/>
      <c r="R499" s="1567">
        <v>84.770833333333329</v>
      </c>
      <c r="S499" s="1579">
        <f>SUM($D$499*R499)</f>
        <v>847.70833333333326</v>
      </c>
      <c r="T499" s="1575" t="s">
        <v>3252</v>
      </c>
      <c r="U499" s="1575" t="s">
        <v>4090</v>
      </c>
      <c r="V499" s="1619">
        <v>14</v>
      </c>
      <c r="W499" s="1566"/>
      <c r="X499" s="1567">
        <v>0</v>
      </c>
      <c r="Y499" s="1579">
        <f>SUM($D$499*X499)</f>
        <v>0</v>
      </c>
      <c r="Z499" s="1569" t="s">
        <v>798</v>
      </c>
      <c r="AA499" s="1575"/>
      <c r="AB499" s="1621"/>
      <c r="AC499" s="1566"/>
    </row>
    <row r="500" spans="2:29">
      <c r="B500" s="1602">
        <v>369</v>
      </c>
      <c r="C500" s="1602" t="s">
        <v>4091</v>
      </c>
      <c r="D500" s="1603">
        <v>10</v>
      </c>
      <c r="E500" s="1566"/>
      <c r="F500" s="1567">
        <v>135.59</v>
      </c>
      <c r="G500" s="1579">
        <f>SUM($D$500*F500)</f>
        <v>1355.9</v>
      </c>
      <c r="H500" s="1575" t="s">
        <v>4080</v>
      </c>
      <c r="I500" s="1575"/>
      <c r="J500" s="1621" t="s">
        <v>3556</v>
      </c>
      <c r="K500" s="1566"/>
      <c r="L500" s="1583">
        <v>125.06</v>
      </c>
      <c r="M500" s="1581">
        <f>SUM($D$500*L500)</f>
        <v>1250.5999999999999</v>
      </c>
      <c r="N500" s="1575" t="s">
        <v>3252</v>
      </c>
      <c r="O500" s="1575" t="s">
        <v>4081</v>
      </c>
      <c r="P500" s="1621" t="s">
        <v>3255</v>
      </c>
      <c r="Q500" s="1566"/>
      <c r="R500" s="1567">
        <v>126.36458333333334</v>
      </c>
      <c r="S500" s="1579">
        <f>SUM($D$500*R500)</f>
        <v>1263.6458333333335</v>
      </c>
      <c r="T500" s="1575" t="s">
        <v>3252</v>
      </c>
      <c r="U500" s="1575" t="s">
        <v>4092</v>
      </c>
      <c r="V500" s="1619">
        <v>14</v>
      </c>
      <c r="W500" s="1566"/>
      <c r="X500" s="1567">
        <v>0</v>
      </c>
      <c r="Y500" s="1579">
        <f>SUM($D$500*X500)</f>
        <v>0</v>
      </c>
      <c r="Z500" s="1569" t="s">
        <v>798</v>
      </c>
      <c r="AA500" s="1575"/>
      <c r="AB500" s="1621"/>
      <c r="AC500" s="1566"/>
    </row>
    <row r="501" spans="2:29">
      <c r="B501" s="1602">
        <v>370</v>
      </c>
      <c r="C501" s="1602" t="s">
        <v>4093</v>
      </c>
      <c r="D501" s="1603">
        <v>10</v>
      </c>
      <c r="E501" s="1566"/>
      <c r="F501" s="1567">
        <v>177</v>
      </c>
      <c r="G501" s="1579">
        <f>SUM($D$501*F501)</f>
        <v>1770</v>
      </c>
      <c r="H501" s="1575" t="s">
        <v>4080</v>
      </c>
      <c r="I501" s="1575"/>
      <c r="J501" s="1621" t="s">
        <v>3556</v>
      </c>
      <c r="K501" s="1566"/>
      <c r="L501" s="1583">
        <v>162.75</v>
      </c>
      <c r="M501" s="1581">
        <f>SUM($D$501*L501)</f>
        <v>1627.5</v>
      </c>
      <c r="N501" s="1575" t="s">
        <v>3252</v>
      </c>
      <c r="O501" s="1575" t="s">
        <v>4081</v>
      </c>
      <c r="P501" s="1621" t="s">
        <v>3255</v>
      </c>
      <c r="Q501" s="1566"/>
      <c r="R501" s="1567">
        <v>164.44791666666669</v>
      </c>
      <c r="S501" s="1579">
        <f>SUM($D$501*R501)</f>
        <v>1644.479166666667</v>
      </c>
      <c r="T501" s="1575" t="s">
        <v>3252</v>
      </c>
      <c r="U501" s="1575" t="s">
        <v>4094</v>
      </c>
      <c r="V501" s="1619">
        <v>14</v>
      </c>
      <c r="W501" s="1566"/>
      <c r="X501" s="1567">
        <v>0</v>
      </c>
      <c r="Y501" s="1579">
        <f>SUM($D$501*X501)</f>
        <v>0</v>
      </c>
      <c r="Z501" s="1569" t="s">
        <v>798</v>
      </c>
      <c r="AA501" s="1575"/>
      <c r="AB501" s="1621"/>
      <c r="AC501" s="1566"/>
    </row>
    <row r="502" spans="2:29">
      <c r="B502" s="1602">
        <v>371</v>
      </c>
      <c r="C502" s="1602" t="s">
        <v>4095</v>
      </c>
      <c r="D502" s="1603">
        <v>10</v>
      </c>
      <c r="E502" s="1566"/>
      <c r="F502" s="1567">
        <v>215.13</v>
      </c>
      <c r="G502" s="1579">
        <f>SUM($D$502*F502)</f>
        <v>2151.3000000000002</v>
      </c>
      <c r="H502" s="1575" t="s">
        <v>4080</v>
      </c>
      <c r="I502" s="1575"/>
      <c r="J502" s="1621" t="s">
        <v>3556</v>
      </c>
      <c r="K502" s="1566"/>
      <c r="L502" s="1583">
        <v>196.95</v>
      </c>
      <c r="M502" s="1581">
        <f>SUM($D$502*L502)</f>
        <v>1969.5</v>
      </c>
      <c r="N502" s="1575" t="s">
        <v>3252</v>
      </c>
      <c r="O502" s="1575" t="s">
        <v>4081</v>
      </c>
      <c r="P502" s="1621" t="s">
        <v>3255</v>
      </c>
      <c r="Q502" s="1566"/>
      <c r="R502" s="1567">
        <v>199.01041666666669</v>
      </c>
      <c r="S502" s="1579">
        <f>SUM($D$502*R502)</f>
        <v>1990.104166666667</v>
      </c>
      <c r="T502" s="1575" t="s">
        <v>3252</v>
      </c>
      <c r="U502" s="1575" t="s">
        <v>4096</v>
      </c>
      <c r="V502" s="1619">
        <v>14</v>
      </c>
      <c r="W502" s="1566"/>
      <c r="X502" s="1567">
        <v>0</v>
      </c>
      <c r="Y502" s="1579">
        <f>SUM($D$502*X502)</f>
        <v>0</v>
      </c>
      <c r="Z502" s="1569" t="s">
        <v>798</v>
      </c>
      <c r="AA502" s="1575"/>
      <c r="AB502" s="1621"/>
      <c r="AC502" s="1566"/>
    </row>
    <row r="503" spans="2:29">
      <c r="B503" s="1602">
        <v>372</v>
      </c>
      <c r="C503" s="1602" t="s">
        <v>4097</v>
      </c>
      <c r="D503" s="1603">
        <v>10</v>
      </c>
      <c r="E503" s="1566"/>
      <c r="F503" s="1567">
        <v>263.17</v>
      </c>
      <c r="G503" s="1579">
        <f>SUM($D$503*F503)</f>
        <v>2631.7000000000003</v>
      </c>
      <c r="H503" s="1575" t="s">
        <v>4080</v>
      </c>
      <c r="I503" s="1575"/>
      <c r="J503" s="1621" t="s">
        <v>3556</v>
      </c>
      <c r="K503" s="1566"/>
      <c r="L503" s="1583">
        <v>241.18</v>
      </c>
      <c r="M503" s="1581">
        <f>SUM($D$503*L503)</f>
        <v>2411.8000000000002</v>
      </c>
      <c r="N503" s="1575" t="s">
        <v>3252</v>
      </c>
      <c r="O503" s="1575" t="s">
        <v>4081</v>
      </c>
      <c r="P503" s="1621" t="s">
        <v>3255</v>
      </c>
      <c r="Q503" s="1566"/>
      <c r="R503" s="1567">
        <v>243.69791666666666</v>
      </c>
      <c r="S503" s="1579">
        <f>SUM($D$503*R503)</f>
        <v>2436.9791666666665</v>
      </c>
      <c r="T503" s="1575" t="s">
        <v>3252</v>
      </c>
      <c r="U503" s="1575" t="s">
        <v>4098</v>
      </c>
      <c r="V503" s="1619">
        <v>14</v>
      </c>
      <c r="W503" s="1566"/>
      <c r="X503" s="1567">
        <v>0</v>
      </c>
      <c r="Y503" s="1579">
        <f>SUM($D$503*X503)</f>
        <v>0</v>
      </c>
      <c r="Z503" s="1569" t="s">
        <v>798</v>
      </c>
      <c r="AA503" s="1575"/>
      <c r="AB503" s="1621"/>
      <c r="AC503" s="1566"/>
    </row>
    <row r="504" spans="2:29">
      <c r="B504" s="1602">
        <v>373</v>
      </c>
      <c r="C504" s="1602" t="s">
        <v>4099</v>
      </c>
      <c r="D504" s="1603">
        <v>10</v>
      </c>
      <c r="E504" s="1566"/>
      <c r="F504" s="1583">
        <v>305</v>
      </c>
      <c r="G504" s="1581">
        <f>SUM($D$504*F504)</f>
        <v>3050</v>
      </c>
      <c r="H504" s="1575" t="s">
        <v>4080</v>
      </c>
      <c r="I504" s="1575"/>
      <c r="J504" s="1621" t="s">
        <v>3556</v>
      </c>
      <c r="K504" s="1566"/>
      <c r="L504" s="1567">
        <v>345.04</v>
      </c>
      <c r="M504" s="1579">
        <f>SUM($D$504*L504)</f>
        <v>3450.4</v>
      </c>
      <c r="N504" s="1575" t="s">
        <v>3252</v>
      </c>
      <c r="O504" s="1575" t="s">
        <v>4081</v>
      </c>
      <c r="P504" s="1621" t="s">
        <v>3255</v>
      </c>
      <c r="Q504" s="1566"/>
      <c r="R504" s="1567">
        <v>348.63541666666669</v>
      </c>
      <c r="S504" s="1579">
        <f>SUM($D$504*R504)</f>
        <v>3486.354166666667</v>
      </c>
      <c r="T504" s="1575" t="s">
        <v>3252</v>
      </c>
      <c r="U504" s="1575" t="s">
        <v>4100</v>
      </c>
      <c r="V504" s="1619">
        <v>14</v>
      </c>
      <c r="W504" s="1566"/>
      <c r="X504" s="1567">
        <v>0</v>
      </c>
      <c r="Y504" s="1579">
        <f>SUM($D$504*X504)</f>
        <v>0</v>
      </c>
      <c r="Z504" s="1569" t="s">
        <v>798</v>
      </c>
      <c r="AA504" s="1575"/>
      <c r="AB504" s="1621"/>
      <c r="AC504" s="1566"/>
    </row>
    <row r="505" spans="2:29">
      <c r="B505" s="1602">
        <v>374</v>
      </c>
      <c r="C505" s="1602" t="s">
        <v>4101</v>
      </c>
      <c r="D505" s="1603">
        <v>4</v>
      </c>
      <c r="E505" s="1566"/>
      <c r="F505" s="1567">
        <v>807</v>
      </c>
      <c r="G505" s="1579">
        <f>SUM($D$505*F505)</f>
        <v>3228</v>
      </c>
      <c r="H505" s="1575" t="s">
        <v>4080</v>
      </c>
      <c r="I505" s="1575"/>
      <c r="J505" s="1621" t="s">
        <v>3556</v>
      </c>
      <c r="K505" s="1566"/>
      <c r="L505" s="1583">
        <v>739.93</v>
      </c>
      <c r="M505" s="1581">
        <f>SUM($D$505*L505)</f>
        <v>2959.72</v>
      </c>
      <c r="N505" s="1575" t="s">
        <v>3252</v>
      </c>
      <c r="O505" s="1575" t="s">
        <v>4081</v>
      </c>
      <c r="P505" s="1621" t="s">
        <v>3255</v>
      </c>
      <c r="Q505" s="1566"/>
      <c r="R505" s="1567">
        <v>747.64583333333337</v>
      </c>
      <c r="S505" s="1579">
        <f>SUM($D$505*R505)</f>
        <v>2990.5833333333335</v>
      </c>
      <c r="T505" s="1575" t="s">
        <v>3252</v>
      </c>
      <c r="U505" s="1575" t="s">
        <v>4102</v>
      </c>
      <c r="V505" s="1619">
        <v>14</v>
      </c>
      <c r="W505" s="1566"/>
      <c r="X505" s="1567">
        <v>0</v>
      </c>
      <c r="Y505" s="1579">
        <f>SUM($D$505*X505)</f>
        <v>0</v>
      </c>
      <c r="Z505" s="1569" t="s">
        <v>798</v>
      </c>
      <c r="AA505" s="1575"/>
      <c r="AB505" s="1621"/>
      <c r="AC505" s="1566"/>
    </row>
    <row r="506" spans="2:29">
      <c r="B506" s="1602">
        <v>375</v>
      </c>
      <c r="C506" s="1602" t="s">
        <v>4103</v>
      </c>
      <c r="D506" s="1603">
        <v>10</v>
      </c>
      <c r="E506" s="1566"/>
      <c r="F506" s="1567">
        <v>985</v>
      </c>
      <c r="G506" s="1579">
        <f>SUM($D$506*F506)</f>
        <v>9850</v>
      </c>
      <c r="H506" s="1575" t="s">
        <v>4080</v>
      </c>
      <c r="I506" s="1575"/>
      <c r="J506" s="1621" t="s">
        <v>3556</v>
      </c>
      <c r="K506" s="1566"/>
      <c r="L506" s="1583">
        <v>889.72</v>
      </c>
      <c r="M506" s="1581">
        <f>SUM($D$506*L506)</f>
        <v>8897.2000000000007</v>
      </c>
      <c r="N506" s="1575" t="s">
        <v>3252</v>
      </c>
      <c r="O506" s="1575" t="s">
        <v>4081</v>
      </c>
      <c r="P506" s="1621" t="s">
        <v>3255</v>
      </c>
      <c r="Q506" s="1566"/>
      <c r="R506" s="1567">
        <v>898.98958333333337</v>
      </c>
      <c r="S506" s="1579">
        <f>SUM($D$506*R506)</f>
        <v>8989.8958333333339</v>
      </c>
      <c r="T506" s="1575" t="s">
        <v>3252</v>
      </c>
      <c r="U506" s="1575" t="s">
        <v>4104</v>
      </c>
      <c r="V506" s="1619">
        <v>14</v>
      </c>
      <c r="W506" s="1566"/>
      <c r="X506" s="1567">
        <v>0</v>
      </c>
      <c r="Y506" s="1579">
        <f>SUM($D$506*X506)</f>
        <v>0</v>
      </c>
      <c r="Z506" s="1569" t="s">
        <v>798</v>
      </c>
      <c r="AA506" s="1575"/>
      <c r="AB506" s="1621"/>
      <c r="AC506" s="1566"/>
    </row>
    <row r="507" spans="2:29">
      <c r="B507" s="1602">
        <v>376</v>
      </c>
      <c r="C507" s="1602" t="s">
        <v>4105</v>
      </c>
      <c r="D507" s="1603">
        <v>10</v>
      </c>
      <c r="E507" s="1566"/>
      <c r="F507" s="1567">
        <v>2575</v>
      </c>
      <c r="G507" s="1579">
        <f>SUM($D$507*F507)</f>
        <v>25750</v>
      </c>
      <c r="H507" s="1575" t="s">
        <v>4080</v>
      </c>
      <c r="I507" s="1575"/>
      <c r="J507" s="1621" t="s">
        <v>3556</v>
      </c>
      <c r="K507" s="1566"/>
      <c r="L507" s="1567">
        <v>0</v>
      </c>
      <c r="M507" s="1579">
        <f>SUM($D$507*L507)</f>
        <v>0</v>
      </c>
      <c r="N507" s="1575" t="s">
        <v>798</v>
      </c>
      <c r="O507" s="1575"/>
      <c r="P507" s="1621" t="s">
        <v>798</v>
      </c>
      <c r="Q507" s="1566"/>
      <c r="R507" s="1583">
        <v>2409.2387916666667</v>
      </c>
      <c r="S507" s="1581">
        <f>SUM($D$507*R507)</f>
        <v>24092.387916666667</v>
      </c>
      <c r="T507" s="1575" t="s">
        <v>4106</v>
      </c>
      <c r="U507" s="1575" t="s">
        <v>4107</v>
      </c>
      <c r="V507" s="1619">
        <v>14</v>
      </c>
      <c r="W507" s="1566"/>
      <c r="X507" s="1567">
        <v>0</v>
      </c>
      <c r="Y507" s="1579">
        <f>SUM($D$507*X507)</f>
        <v>0</v>
      </c>
      <c r="Z507" s="1569" t="s">
        <v>798</v>
      </c>
      <c r="AA507" s="1575"/>
      <c r="AB507" s="1621"/>
      <c r="AC507" s="1566"/>
    </row>
    <row r="508" spans="2:29" ht="13.5" thickBot="1">
      <c r="B508" s="1602">
        <v>377</v>
      </c>
      <c r="C508" s="1602" t="s">
        <v>4108</v>
      </c>
      <c r="D508" s="1603">
        <v>10</v>
      </c>
      <c r="E508" s="1566"/>
      <c r="F508" s="1567">
        <v>3799</v>
      </c>
      <c r="G508" s="1579">
        <f>SUM($D$508*F508)</f>
        <v>37990</v>
      </c>
      <c r="H508" s="1575" t="s">
        <v>4080</v>
      </c>
      <c r="I508" s="1575"/>
      <c r="J508" s="1621" t="s">
        <v>3556</v>
      </c>
      <c r="K508" s="1566"/>
      <c r="L508" s="1567">
        <v>0</v>
      </c>
      <c r="M508" s="1579">
        <f>SUM($D$508*L508)</f>
        <v>0</v>
      </c>
      <c r="N508" s="1575" t="s">
        <v>798</v>
      </c>
      <c r="O508" s="1575"/>
      <c r="P508" s="1621" t="s">
        <v>798</v>
      </c>
      <c r="Q508" s="1566"/>
      <c r="R508" s="1583">
        <v>3562.7390833333334</v>
      </c>
      <c r="S508" s="1581">
        <f>SUM($D$508*R508)</f>
        <v>35627.390833333331</v>
      </c>
      <c r="T508" s="1575" t="s">
        <v>4106</v>
      </c>
      <c r="U508" s="1575" t="s">
        <v>4109</v>
      </c>
      <c r="V508" s="1619">
        <v>14</v>
      </c>
      <c r="W508" s="1566"/>
      <c r="X508" s="1567">
        <v>0</v>
      </c>
      <c r="Y508" s="1579">
        <f>SUM($D$508*X508)</f>
        <v>0</v>
      </c>
      <c r="Z508" s="1569" t="s">
        <v>798</v>
      </c>
      <c r="AA508" s="1575"/>
      <c r="AB508" s="1621"/>
      <c r="AC508" s="1566"/>
    </row>
    <row r="509" spans="2:29" ht="13.5" thickBot="1">
      <c r="B509" s="47"/>
      <c r="C509" s="1611"/>
      <c r="D509" s="1612"/>
      <c r="E509" s="1566"/>
      <c r="F509" s="1587" t="s">
        <v>304</v>
      </c>
      <c r="G509" s="1634">
        <f>SUM(G495:G508)</f>
        <v>90441.68</v>
      </c>
      <c r="H509" s="1589"/>
      <c r="I509" s="1589"/>
      <c r="J509" s="1590"/>
      <c r="K509" s="1571"/>
      <c r="L509" s="1587" t="s">
        <v>304</v>
      </c>
      <c r="M509" s="1591">
        <f>SUM(M495:M508)</f>
        <v>25144.22</v>
      </c>
      <c r="N509" s="1589"/>
      <c r="O509" s="1589"/>
      <c r="P509" s="1590"/>
      <c r="Q509" s="1571"/>
      <c r="R509" s="1587" t="s">
        <v>304</v>
      </c>
      <c r="S509" s="1634">
        <f>SUM(S495:S508)</f>
        <v>85190.591249999998</v>
      </c>
      <c r="T509" s="1594"/>
      <c r="U509" s="1594"/>
      <c r="V509" s="1595"/>
      <c r="W509" s="1566"/>
      <c r="X509" s="1587" t="s">
        <v>304</v>
      </c>
      <c r="Y509" s="1634">
        <f>SUM(Y495:Y508)</f>
        <v>0</v>
      </c>
      <c r="Z509" s="1594"/>
      <c r="AA509" s="1594"/>
      <c r="AB509" s="1595"/>
      <c r="AC509" s="1566"/>
    </row>
    <row r="510" spans="2:29">
      <c r="B510" s="30"/>
      <c r="C510" s="1613"/>
      <c r="D510" s="36"/>
      <c r="E510" s="1614"/>
      <c r="F510" s="1615"/>
      <c r="G510" s="1616"/>
      <c r="H510" s="1617"/>
      <c r="I510" s="1617"/>
      <c r="J510" s="1618"/>
      <c r="K510" s="1614"/>
      <c r="L510" s="1615"/>
      <c r="M510" s="1616"/>
      <c r="N510" s="1617"/>
      <c r="O510" s="1617"/>
      <c r="P510" s="1618"/>
      <c r="Q510" s="1614"/>
      <c r="R510" s="1615"/>
      <c r="S510" s="1616"/>
      <c r="T510" s="1617"/>
      <c r="U510" s="1617"/>
      <c r="V510" s="1618"/>
      <c r="W510" s="1614"/>
      <c r="X510" s="1615"/>
      <c r="Y510" s="1616"/>
      <c r="Z510" s="1617"/>
      <c r="AA510" s="1617"/>
      <c r="AB510" s="1618"/>
      <c r="AC510" s="1614"/>
    </row>
    <row r="511" spans="2:29" s="51" customFormat="1" ht="36">
      <c r="B511" s="3541" t="s">
        <v>4110</v>
      </c>
      <c r="C511" s="3542"/>
      <c r="D511" s="1596" t="s">
        <v>3246</v>
      </c>
      <c r="E511" s="1558"/>
      <c r="F511" s="1598" t="s">
        <v>3247</v>
      </c>
      <c r="G511" s="1599" t="s">
        <v>1760</v>
      </c>
      <c r="H511" s="1600" t="s">
        <v>3248</v>
      </c>
      <c r="I511" s="1600" t="s">
        <v>3249</v>
      </c>
      <c r="J511" s="1596" t="s">
        <v>3250</v>
      </c>
      <c r="K511" s="1558"/>
      <c r="L511" s="1598" t="s">
        <v>3247</v>
      </c>
      <c r="M511" s="1599" t="s">
        <v>1760</v>
      </c>
      <c r="N511" s="1600" t="s">
        <v>3248</v>
      </c>
      <c r="O511" s="1600" t="s">
        <v>3249</v>
      </c>
      <c r="P511" s="1596" t="s">
        <v>3250</v>
      </c>
      <c r="Q511" s="1558"/>
      <c r="R511" s="1598" t="s">
        <v>3247</v>
      </c>
      <c r="S511" s="1599" t="s">
        <v>1760</v>
      </c>
      <c r="T511" s="1600" t="s">
        <v>3248</v>
      </c>
      <c r="U511" s="1600" t="s">
        <v>3249</v>
      </c>
      <c r="V511" s="1596" t="s">
        <v>3250</v>
      </c>
      <c r="W511" s="1558"/>
      <c r="X511" s="1598" t="s">
        <v>3247</v>
      </c>
      <c r="Y511" s="1599" t="s">
        <v>1760</v>
      </c>
      <c r="Z511" s="1600" t="s">
        <v>3248</v>
      </c>
      <c r="AA511" s="1600" t="s">
        <v>3249</v>
      </c>
      <c r="AB511" s="1596" t="s">
        <v>3250</v>
      </c>
      <c r="AC511" s="1558"/>
    </row>
    <row r="512" spans="2:29">
      <c r="B512" s="1602">
        <v>378</v>
      </c>
      <c r="C512" s="1602" t="s">
        <v>4111</v>
      </c>
      <c r="D512" s="1603">
        <v>4</v>
      </c>
      <c r="E512" s="1566"/>
      <c r="F512" s="1583">
        <v>55</v>
      </c>
      <c r="G512" s="1573">
        <f>SUM($D$512*F512)</f>
        <v>220</v>
      </c>
      <c r="H512" s="1575" t="s">
        <v>4080</v>
      </c>
      <c r="I512" s="1575"/>
      <c r="J512" s="1621" t="s">
        <v>3556</v>
      </c>
      <c r="K512" s="1566"/>
      <c r="L512" s="1567">
        <v>66.19</v>
      </c>
      <c r="M512" s="1568">
        <f>SUM($D$512*L512)</f>
        <v>264.76</v>
      </c>
      <c r="N512" s="1575" t="s">
        <v>4080</v>
      </c>
      <c r="O512" s="1575" t="s">
        <v>4112</v>
      </c>
      <c r="P512" s="1621" t="s">
        <v>3255</v>
      </c>
      <c r="Q512" s="1566"/>
      <c r="R512" s="1567">
        <v>60.689364583333322</v>
      </c>
      <c r="S512" s="1568">
        <f>SUM($D$512*R512)</f>
        <v>242.75745833333329</v>
      </c>
      <c r="T512" s="1575" t="s">
        <v>4106</v>
      </c>
      <c r="U512" s="1575" t="s">
        <v>4113</v>
      </c>
      <c r="V512" s="1619">
        <v>14</v>
      </c>
      <c r="W512" s="1566"/>
      <c r="X512" s="1567">
        <v>0</v>
      </c>
      <c r="Y512" s="1568">
        <f>SUM($D$512*X512)</f>
        <v>0</v>
      </c>
      <c r="Z512" s="1569" t="s">
        <v>798</v>
      </c>
      <c r="AA512" s="1575"/>
      <c r="AB512" s="1621"/>
      <c r="AC512" s="1566"/>
    </row>
    <row r="513" spans="2:29">
      <c r="B513" s="1602">
        <v>379</v>
      </c>
      <c r="C513" s="1602" t="s">
        <v>4114</v>
      </c>
      <c r="D513" s="1603">
        <v>6</v>
      </c>
      <c r="E513" s="1566"/>
      <c r="F513" s="1567">
        <v>96</v>
      </c>
      <c r="G513" s="1579">
        <f>SUM($D$513*F513)</f>
        <v>576</v>
      </c>
      <c r="H513" s="1575" t="s">
        <v>4080</v>
      </c>
      <c r="I513" s="1575"/>
      <c r="J513" s="1621" t="s">
        <v>3556</v>
      </c>
      <c r="K513" s="1566"/>
      <c r="L513" s="1567">
        <v>97.21</v>
      </c>
      <c r="M513" s="1579">
        <f>SUM($D$513*L513)</f>
        <v>583.26</v>
      </c>
      <c r="N513" s="1575" t="s">
        <v>4080</v>
      </c>
      <c r="O513" s="1575" t="s">
        <v>4112</v>
      </c>
      <c r="P513" s="1621" t="s">
        <v>3255</v>
      </c>
      <c r="Q513" s="1566"/>
      <c r="R513" s="1583">
        <v>32.168935625000003</v>
      </c>
      <c r="S513" s="1581">
        <f>SUM($D$513*R513)</f>
        <v>193.01361375000002</v>
      </c>
      <c r="T513" s="1575" t="s">
        <v>4106</v>
      </c>
      <c r="U513" s="1575" t="s">
        <v>4115</v>
      </c>
      <c r="V513" s="1619">
        <v>14</v>
      </c>
      <c r="W513" s="1566"/>
      <c r="X513" s="1567">
        <v>0</v>
      </c>
      <c r="Y513" s="1579">
        <f>SUM($D$513*X513)</f>
        <v>0</v>
      </c>
      <c r="Z513" s="1569" t="s">
        <v>798</v>
      </c>
      <c r="AA513" s="1575"/>
      <c r="AB513" s="1621"/>
      <c r="AC513" s="1566"/>
    </row>
    <row r="514" spans="2:29">
      <c r="B514" s="1602">
        <v>380</v>
      </c>
      <c r="C514" s="1602" t="s">
        <v>4116</v>
      </c>
      <c r="D514" s="1603">
        <v>8</v>
      </c>
      <c r="E514" s="1566"/>
      <c r="F514" s="1567">
        <v>152</v>
      </c>
      <c r="G514" s="1579">
        <f>SUM($D$514*F514)</f>
        <v>1216</v>
      </c>
      <c r="H514" s="1575" t="s">
        <v>4080</v>
      </c>
      <c r="I514" s="1575"/>
      <c r="J514" s="1621" t="s">
        <v>3556</v>
      </c>
      <c r="K514" s="1566"/>
      <c r="L514" s="1567">
        <v>153.63999999999999</v>
      </c>
      <c r="M514" s="1579">
        <f>SUM($D$514*L514)</f>
        <v>1229.1199999999999</v>
      </c>
      <c r="N514" s="1575" t="s">
        <v>4080</v>
      </c>
      <c r="O514" s="1575" t="s">
        <v>4112</v>
      </c>
      <c r="P514" s="1621" t="s">
        <v>3255</v>
      </c>
      <c r="Q514" s="1566"/>
      <c r="R514" s="1583">
        <v>140.83136458333331</v>
      </c>
      <c r="S514" s="1581">
        <f>SUM($D$514*R514)</f>
        <v>1126.6509166666665</v>
      </c>
      <c r="T514" s="1575" t="s">
        <v>4106</v>
      </c>
      <c r="U514" s="1575" t="s">
        <v>4117</v>
      </c>
      <c r="V514" s="1619">
        <v>14</v>
      </c>
      <c r="W514" s="1566"/>
      <c r="X514" s="1567">
        <v>0</v>
      </c>
      <c r="Y514" s="1579">
        <f>SUM($D$514*X514)</f>
        <v>0</v>
      </c>
      <c r="Z514" s="1569" t="s">
        <v>798</v>
      </c>
      <c r="AA514" s="1575"/>
      <c r="AB514" s="1621"/>
      <c r="AC514" s="1566"/>
    </row>
    <row r="515" spans="2:29">
      <c r="B515" s="1602">
        <v>381</v>
      </c>
      <c r="C515" s="1602" t="s">
        <v>4118</v>
      </c>
      <c r="D515" s="1603">
        <v>4</v>
      </c>
      <c r="E515" s="1566"/>
      <c r="F515" s="1567">
        <v>216</v>
      </c>
      <c r="G515" s="1579">
        <f>SUM($D$515*F515)</f>
        <v>864</v>
      </c>
      <c r="H515" s="1575" t="s">
        <v>4080</v>
      </c>
      <c r="I515" s="1575"/>
      <c r="J515" s="1621" t="s">
        <v>3556</v>
      </c>
      <c r="K515" s="1566"/>
      <c r="L515" s="1567">
        <v>217.9</v>
      </c>
      <c r="M515" s="1579">
        <f>SUM($D$515*L515)</f>
        <v>871.6</v>
      </c>
      <c r="N515" s="1575" t="s">
        <v>4080</v>
      </c>
      <c r="O515" s="1575" t="s">
        <v>4112</v>
      </c>
      <c r="P515" s="1621" t="s">
        <v>3255</v>
      </c>
      <c r="Q515" s="1566"/>
      <c r="R515" s="1583">
        <v>200.01656249999999</v>
      </c>
      <c r="S515" s="1581">
        <f>SUM($D$515*R515)</f>
        <v>800.06624999999997</v>
      </c>
      <c r="T515" s="1575" t="s">
        <v>4106</v>
      </c>
      <c r="U515" s="1575" t="s">
        <v>4119</v>
      </c>
      <c r="V515" s="1619">
        <v>14</v>
      </c>
      <c r="W515" s="1566"/>
      <c r="X515" s="1567">
        <v>0</v>
      </c>
      <c r="Y515" s="1579">
        <f>SUM($D$515*X515)</f>
        <v>0</v>
      </c>
      <c r="Z515" s="1569" t="s">
        <v>798</v>
      </c>
      <c r="AA515" s="1575"/>
      <c r="AB515" s="1621"/>
      <c r="AC515" s="1566"/>
    </row>
    <row r="516" spans="2:29">
      <c r="B516" s="1602">
        <v>382</v>
      </c>
      <c r="C516" s="1602" t="s">
        <v>4120</v>
      </c>
      <c r="D516" s="1603">
        <v>8</v>
      </c>
      <c r="E516" s="1566"/>
      <c r="F516" s="1567">
        <v>277</v>
      </c>
      <c r="G516" s="1579">
        <f>SUM($D$516*F516)</f>
        <v>2216</v>
      </c>
      <c r="H516" s="1575" t="s">
        <v>4080</v>
      </c>
      <c r="I516" s="1575"/>
      <c r="J516" s="1621" t="s">
        <v>3556</v>
      </c>
      <c r="K516" s="1566"/>
      <c r="L516" s="1567">
        <v>279.37</v>
      </c>
      <c r="M516" s="1579">
        <f>SUM($D$516*L516)</f>
        <v>2234.96</v>
      </c>
      <c r="N516" s="1575" t="s">
        <v>4080</v>
      </c>
      <c r="O516" s="1575" t="s">
        <v>4112</v>
      </c>
      <c r="P516" s="1621" t="s">
        <v>3255</v>
      </c>
      <c r="Q516" s="1566"/>
      <c r="R516" s="1583">
        <v>256.05805208333334</v>
      </c>
      <c r="S516" s="1581">
        <f>SUM($D$516*R516)</f>
        <v>2048.4644166666667</v>
      </c>
      <c r="T516" s="1575" t="s">
        <v>4106</v>
      </c>
      <c r="U516" s="1575" t="s">
        <v>4121</v>
      </c>
      <c r="V516" s="1619">
        <v>14</v>
      </c>
      <c r="W516" s="1566"/>
      <c r="X516" s="1567">
        <v>0</v>
      </c>
      <c r="Y516" s="1579">
        <f>SUM($D$516*X516)</f>
        <v>0</v>
      </c>
      <c r="Z516" s="1569" t="s">
        <v>798</v>
      </c>
      <c r="AA516" s="1575"/>
      <c r="AB516" s="1621"/>
      <c r="AC516" s="1566"/>
    </row>
    <row r="517" spans="2:29">
      <c r="B517" s="1602">
        <v>383</v>
      </c>
      <c r="C517" s="1602" t="s">
        <v>4122</v>
      </c>
      <c r="D517" s="1603">
        <v>4</v>
      </c>
      <c r="E517" s="1566"/>
      <c r="F517" s="1567">
        <v>472</v>
      </c>
      <c r="G517" s="1579">
        <f>SUM($D$517*F517)</f>
        <v>1888</v>
      </c>
      <c r="H517" s="1575" t="s">
        <v>4080</v>
      </c>
      <c r="I517" s="1575"/>
      <c r="J517" s="1621" t="s">
        <v>3556</v>
      </c>
      <c r="K517" s="1566"/>
      <c r="L517" s="1567">
        <v>474.92</v>
      </c>
      <c r="M517" s="1579">
        <f>SUM($D$517*L517)</f>
        <v>1899.68</v>
      </c>
      <c r="N517" s="1575" t="s">
        <v>4080</v>
      </c>
      <c r="O517" s="1575" t="s">
        <v>4112</v>
      </c>
      <c r="P517" s="1621" t="s">
        <v>3255</v>
      </c>
      <c r="Q517" s="1566"/>
      <c r="R517" s="1583">
        <v>435.31711458333342</v>
      </c>
      <c r="S517" s="1581">
        <f>SUM($D$517*R517)</f>
        <v>1741.2684583333337</v>
      </c>
      <c r="T517" s="1575" t="s">
        <v>4106</v>
      </c>
      <c r="U517" s="1575" t="s">
        <v>4123</v>
      </c>
      <c r="V517" s="1619">
        <v>14</v>
      </c>
      <c r="W517" s="1566"/>
      <c r="X517" s="1567">
        <v>0</v>
      </c>
      <c r="Y517" s="1579">
        <f>SUM($D$517*X517)</f>
        <v>0</v>
      </c>
      <c r="Z517" s="1569" t="s">
        <v>798</v>
      </c>
      <c r="AA517" s="1575"/>
      <c r="AB517" s="1621"/>
      <c r="AC517" s="1566"/>
    </row>
    <row r="518" spans="2:29">
      <c r="B518" s="1602">
        <v>384</v>
      </c>
      <c r="C518" s="1602" t="s">
        <v>4124</v>
      </c>
      <c r="D518" s="1603">
        <v>4</v>
      </c>
      <c r="E518" s="1566"/>
      <c r="F518" s="1567">
        <v>694</v>
      </c>
      <c r="G518" s="1579">
        <f>SUM($D$518*F518)</f>
        <v>2776</v>
      </c>
      <c r="H518" s="1575" t="s">
        <v>4080</v>
      </c>
      <c r="I518" s="1575"/>
      <c r="J518" s="1621" t="s">
        <v>3556</v>
      </c>
      <c r="K518" s="1566"/>
      <c r="L518" s="1567">
        <v>698.41</v>
      </c>
      <c r="M518" s="1579">
        <f>SUM($D$518*L518)</f>
        <v>2793.64</v>
      </c>
      <c r="N518" s="1575" t="s">
        <v>4080</v>
      </c>
      <c r="O518" s="1575" t="s">
        <v>4112</v>
      </c>
      <c r="P518" s="1621" t="s">
        <v>3255</v>
      </c>
      <c r="Q518" s="1566"/>
      <c r="R518" s="1583">
        <v>640.16205208333338</v>
      </c>
      <c r="S518" s="1581">
        <f>SUM($D$518*R518)</f>
        <v>2560.6482083333335</v>
      </c>
      <c r="T518" s="1575" t="s">
        <v>4106</v>
      </c>
      <c r="U518" s="1575" t="s">
        <v>4125</v>
      </c>
      <c r="V518" s="1619">
        <v>14</v>
      </c>
      <c r="W518" s="1566"/>
      <c r="X518" s="1567">
        <v>0</v>
      </c>
      <c r="Y518" s="1579">
        <f>SUM($D$518*X518)</f>
        <v>0</v>
      </c>
      <c r="Z518" s="1569" t="s">
        <v>798</v>
      </c>
      <c r="AA518" s="1575"/>
      <c r="AB518" s="1621"/>
      <c r="AC518" s="1566"/>
    </row>
    <row r="519" spans="2:29" ht="15" customHeight="1">
      <c r="B519" s="1602">
        <v>385</v>
      </c>
      <c r="C519" s="1602" t="s">
        <v>4126</v>
      </c>
      <c r="D519" s="1603">
        <v>4</v>
      </c>
      <c r="E519" s="1566"/>
      <c r="F519" s="1567">
        <v>777</v>
      </c>
      <c r="G519" s="1579">
        <f>SUM($D$519*F519)</f>
        <v>3108</v>
      </c>
      <c r="H519" s="1575" t="s">
        <v>4080</v>
      </c>
      <c r="I519" s="1575"/>
      <c r="J519" s="1621" t="s">
        <v>3556</v>
      </c>
      <c r="K519" s="1566"/>
      <c r="L519" s="1567">
        <v>782.21</v>
      </c>
      <c r="M519" s="1579">
        <f>SUM($D$519*L519)</f>
        <v>3128.84</v>
      </c>
      <c r="N519" s="1575" t="s">
        <v>4080</v>
      </c>
      <c r="O519" s="1575" t="s">
        <v>4112</v>
      </c>
      <c r="P519" s="1621" t="s">
        <v>3255</v>
      </c>
      <c r="Q519" s="1566"/>
      <c r="R519" s="1583">
        <v>716.98360416666674</v>
      </c>
      <c r="S519" s="1581">
        <f>SUM($D$519*R519)</f>
        <v>2867.9344166666669</v>
      </c>
      <c r="T519" s="1575" t="s">
        <v>4106</v>
      </c>
      <c r="U519" s="1575" t="s">
        <v>4127</v>
      </c>
      <c r="V519" s="1619">
        <v>14</v>
      </c>
      <c r="W519" s="1566"/>
      <c r="X519" s="1567">
        <v>0</v>
      </c>
      <c r="Y519" s="1579">
        <f>SUM($D$519*X519)</f>
        <v>0</v>
      </c>
      <c r="Z519" s="1569" t="s">
        <v>798</v>
      </c>
      <c r="AA519" s="1575"/>
      <c r="AB519" s="1621"/>
      <c r="AC519" s="1566"/>
    </row>
    <row r="520" spans="2:29">
      <c r="B520" s="1602">
        <v>386</v>
      </c>
      <c r="C520" s="1602" t="s">
        <v>4128</v>
      </c>
      <c r="D520" s="1603">
        <v>4</v>
      </c>
      <c r="E520" s="1566"/>
      <c r="F520" s="1567">
        <v>858</v>
      </c>
      <c r="G520" s="1579">
        <f>SUM($D$520*F520)</f>
        <v>3432</v>
      </c>
      <c r="H520" s="1575" t="s">
        <v>4080</v>
      </c>
      <c r="I520" s="1575"/>
      <c r="J520" s="1621" t="s">
        <v>3556</v>
      </c>
      <c r="K520" s="1566"/>
      <c r="L520" s="1567">
        <v>863.24</v>
      </c>
      <c r="M520" s="1579">
        <f>SUM($D$520*L520)</f>
        <v>3452.96</v>
      </c>
      <c r="N520" s="1575" t="s">
        <v>4080</v>
      </c>
      <c r="O520" s="1575" t="s">
        <v>4112</v>
      </c>
      <c r="P520" s="1621" t="s">
        <v>3255</v>
      </c>
      <c r="Q520" s="1566"/>
      <c r="R520" s="1583">
        <v>791.24055208333334</v>
      </c>
      <c r="S520" s="1581">
        <f>SUM($D$520*R520)</f>
        <v>3164.9622083333334</v>
      </c>
      <c r="T520" s="1575" t="s">
        <v>4106</v>
      </c>
      <c r="U520" s="1575" t="s">
        <v>4129</v>
      </c>
      <c r="V520" s="1619">
        <v>14</v>
      </c>
      <c r="W520" s="1566"/>
      <c r="X520" s="1567">
        <v>0</v>
      </c>
      <c r="Y520" s="1579">
        <f>SUM($D$520*X520)</f>
        <v>0</v>
      </c>
      <c r="Z520" s="1569" t="s">
        <v>798</v>
      </c>
      <c r="AA520" s="1575"/>
      <c r="AB520" s="1621"/>
      <c r="AC520" s="1566"/>
    </row>
    <row r="521" spans="2:29" ht="15" customHeight="1">
      <c r="B521" s="1602">
        <v>387</v>
      </c>
      <c r="C521" s="1602" t="s">
        <v>4130</v>
      </c>
      <c r="D521" s="1603">
        <v>4</v>
      </c>
      <c r="E521" s="1566"/>
      <c r="F521" s="1567">
        <v>1046</v>
      </c>
      <c r="G521" s="1579">
        <f>SUM($D$521*F521)</f>
        <v>4184</v>
      </c>
      <c r="H521" s="1575" t="s">
        <v>4080</v>
      </c>
      <c r="I521" s="1575"/>
      <c r="J521" s="1621" t="s">
        <v>3556</v>
      </c>
      <c r="K521" s="1566"/>
      <c r="L521" s="1567">
        <v>1052.6300000000001</v>
      </c>
      <c r="M521" s="1579">
        <f>SUM($D$521*L521)</f>
        <v>4210.5200000000004</v>
      </c>
      <c r="N521" s="1575" t="s">
        <v>4080</v>
      </c>
      <c r="O521" s="1575" t="s">
        <v>4112</v>
      </c>
      <c r="P521" s="1621" t="s">
        <v>3255</v>
      </c>
      <c r="Q521" s="1566"/>
      <c r="R521" s="1583">
        <v>964.85898958333325</v>
      </c>
      <c r="S521" s="1581">
        <f>SUM($D$521*R521)</f>
        <v>3859.435958333333</v>
      </c>
      <c r="T521" s="1575" t="s">
        <v>4106</v>
      </c>
      <c r="U521" s="1575" t="s">
        <v>4131</v>
      </c>
      <c r="V521" s="1619">
        <v>14</v>
      </c>
      <c r="W521" s="1566"/>
      <c r="X521" s="1567">
        <v>0</v>
      </c>
      <c r="Y521" s="1579">
        <f>SUM($D$521*X521)</f>
        <v>0</v>
      </c>
      <c r="Z521" s="1569" t="s">
        <v>798</v>
      </c>
      <c r="AA521" s="1575"/>
      <c r="AB521" s="1621"/>
      <c r="AC521" s="1566"/>
    </row>
    <row r="522" spans="2:29" ht="15" customHeight="1">
      <c r="B522" s="1602">
        <v>388</v>
      </c>
      <c r="C522" s="1602" t="s">
        <v>4132</v>
      </c>
      <c r="D522" s="1603">
        <v>4</v>
      </c>
      <c r="E522" s="1566"/>
      <c r="F522" s="1567">
        <v>1362</v>
      </c>
      <c r="G522" s="1579">
        <f>SUM($D$522*F522)</f>
        <v>5448</v>
      </c>
      <c r="H522" s="1575" t="s">
        <v>4080</v>
      </c>
      <c r="I522" s="1575"/>
      <c r="J522" s="1621" t="s">
        <v>3556</v>
      </c>
      <c r="K522" s="1566"/>
      <c r="L522" s="1567">
        <v>1385.74</v>
      </c>
      <c r="M522" s="1579">
        <f>SUM($D$522*L522)</f>
        <v>5542.96</v>
      </c>
      <c r="N522" s="1575" t="s">
        <v>4080</v>
      </c>
      <c r="O522" s="1575" t="s">
        <v>4112</v>
      </c>
      <c r="P522" s="1621" t="s">
        <v>3255</v>
      </c>
      <c r="Q522" s="1566"/>
      <c r="R522" s="1583">
        <v>1255.1293125</v>
      </c>
      <c r="S522" s="1581">
        <f>SUM($D$522*R522)</f>
        <v>5020.5172499999999</v>
      </c>
      <c r="T522" s="1575" t="s">
        <v>4106</v>
      </c>
      <c r="U522" s="1575" t="s">
        <v>4133</v>
      </c>
      <c r="V522" s="1619">
        <v>14</v>
      </c>
      <c r="W522" s="1566"/>
      <c r="X522" s="1567">
        <v>0</v>
      </c>
      <c r="Y522" s="1579">
        <f>SUM($D$522*X522)</f>
        <v>0</v>
      </c>
      <c r="Z522" s="1569" t="s">
        <v>798</v>
      </c>
      <c r="AA522" s="1575"/>
      <c r="AB522" s="1621"/>
      <c r="AC522" s="1566"/>
    </row>
    <row r="523" spans="2:29" ht="13.5" thickBot="1">
      <c r="B523" s="1602">
        <v>389</v>
      </c>
      <c r="C523" s="1602" t="s">
        <v>4134</v>
      </c>
      <c r="D523" s="1603">
        <v>4</v>
      </c>
      <c r="E523" s="1566"/>
      <c r="F523" s="1567">
        <v>2080</v>
      </c>
      <c r="G523" s="1579">
        <f>SUM($D$523*F523)</f>
        <v>8320</v>
      </c>
      <c r="H523" s="1575" t="s">
        <v>4080</v>
      </c>
      <c r="I523" s="1575"/>
      <c r="J523" s="1621" t="s">
        <v>3556</v>
      </c>
      <c r="K523" s="1566"/>
      <c r="L523" s="1567">
        <v>2095.2199999999998</v>
      </c>
      <c r="M523" s="1579">
        <f>SUM($D$523*L523)</f>
        <v>8380.8799999999992</v>
      </c>
      <c r="N523" s="1575" t="s">
        <v>4080</v>
      </c>
      <c r="O523" s="1575" t="s">
        <v>4112</v>
      </c>
      <c r="P523" s="1621" t="s">
        <v>3255</v>
      </c>
      <c r="Q523" s="1566"/>
      <c r="R523" s="1583">
        <v>1920.5087187499998</v>
      </c>
      <c r="S523" s="1581">
        <f>SUM($D$523*R523)</f>
        <v>7682.0348749999994</v>
      </c>
      <c r="T523" s="1575" t="s">
        <v>4106</v>
      </c>
      <c r="U523" s="1575" t="s">
        <v>4135</v>
      </c>
      <c r="V523" s="1619">
        <v>14</v>
      </c>
      <c r="W523" s="1566"/>
      <c r="X523" s="1567">
        <v>0</v>
      </c>
      <c r="Y523" s="1579">
        <f>SUM($D$523*X523)</f>
        <v>0</v>
      </c>
      <c r="Z523" s="1569" t="s">
        <v>798</v>
      </c>
      <c r="AA523" s="1575"/>
      <c r="AB523" s="1621"/>
      <c r="AC523" s="1566"/>
    </row>
    <row r="524" spans="2:29" s="1651" customFormat="1" ht="13.5" thickBot="1">
      <c r="B524" s="338"/>
      <c r="C524" s="1646"/>
      <c r="D524" s="1647"/>
      <c r="E524" s="1571"/>
      <c r="F524" s="1587" t="s">
        <v>304</v>
      </c>
      <c r="G524" s="1634">
        <f>SUM(G512:G523)</f>
        <v>34248</v>
      </c>
      <c r="H524" s="1648"/>
      <c r="I524" s="1648"/>
      <c r="J524" s="1649"/>
      <c r="K524" s="1571"/>
      <c r="L524" s="1587" t="s">
        <v>304</v>
      </c>
      <c r="M524" s="1634">
        <f>SUM(M512:M523)</f>
        <v>34593.18</v>
      </c>
      <c r="N524" s="1648"/>
      <c r="O524" s="1648"/>
      <c r="P524" s="1649"/>
      <c r="Q524" s="1571"/>
      <c r="R524" s="1587" t="s">
        <v>304</v>
      </c>
      <c r="S524" s="1591">
        <f>SUM(S512:S523)</f>
        <v>31307.754030416669</v>
      </c>
      <c r="T524" s="1648"/>
      <c r="U524" s="1648"/>
      <c r="V524" s="1649"/>
      <c r="W524" s="1571"/>
      <c r="X524" s="1587" t="s">
        <v>304</v>
      </c>
      <c r="Y524" s="1634">
        <f>SUM(Y495:Y523)</f>
        <v>0</v>
      </c>
      <c r="Z524" s="1648"/>
      <c r="AA524" s="1648"/>
      <c r="AB524" s="1649"/>
      <c r="AC524" s="1650"/>
    </row>
    <row r="525" spans="2:29" s="336" customFormat="1" ht="8.25" customHeight="1">
      <c r="B525" s="360"/>
      <c r="C525" s="1652"/>
      <c r="D525" s="1653"/>
      <c r="E525" s="1566"/>
      <c r="F525" s="1654"/>
      <c r="G525" s="1655"/>
      <c r="H525" s="1656"/>
      <c r="I525" s="1656"/>
      <c r="J525" s="1657"/>
      <c r="K525" s="1566"/>
      <c r="L525" s="1654"/>
      <c r="M525" s="1655"/>
      <c r="N525" s="1656"/>
      <c r="O525" s="1656"/>
      <c r="P525" s="1657"/>
      <c r="Q525" s="1566"/>
      <c r="R525" s="1654"/>
      <c r="S525" s="1655"/>
      <c r="T525" s="1656"/>
      <c r="U525" s="1656"/>
      <c r="V525" s="1657"/>
      <c r="W525" s="1566"/>
      <c r="X525" s="1654"/>
      <c r="Y525" s="1654"/>
      <c r="Z525" s="1656"/>
      <c r="AA525" s="1656"/>
      <c r="AB525" s="1657"/>
      <c r="AC525" s="1658"/>
    </row>
    <row r="526" spans="2:29" s="18" customFormat="1" ht="13.5" thickBot="1">
      <c r="B526" s="3543" t="s">
        <v>4136</v>
      </c>
      <c r="C526" s="3543"/>
      <c r="D526" s="3543"/>
      <c r="E526" s="1571"/>
      <c r="F526" s="1659" t="s">
        <v>226</v>
      </c>
      <c r="G526" s="1660">
        <f>+G15+G22+G30+G38+G44+G51+G54+G57+G83+G91+G97+G102+G108+G116+G122+G127+G132+G137+G142+G149+G154+G163+G169+G172+G175+G178+G181+G184+G187+G190+G193+G202+G217+G232+G244+G265+G278+G286+G291+G300+G308+G318+G324+G331+G334+G340+G350+G365+G381+G394+G406+G417+G441+G473+G492+G509+G524</f>
        <v>587031.66999999993</v>
      </c>
      <c r="H526" s="1661"/>
      <c r="I526" s="1661"/>
      <c r="J526" s="1662"/>
      <c r="K526" s="1571"/>
      <c r="L526" s="1659" t="s">
        <v>226</v>
      </c>
      <c r="M526" s="1660">
        <f>+M15+M22+M30+M38+M44+M51+M54+M57+M83+M91+M97+M102+M108+M116+M122+M127+M132+M137+M142+M149+M154+M163+M169+M172+M175+M178+M181+M184+M187+M190+M193+M202+M217+M232+M244+M265+M278+M286+M291+M300+M308+M318+M324+M331+M334+M340+M350+M365+M381+M394+M406+M417+M441+M473+M492+M509+M524</f>
        <v>638322.32399999991</v>
      </c>
      <c r="N526" s="1661"/>
      <c r="O526" s="1661"/>
      <c r="P526" s="1662"/>
      <c r="Q526" s="1571"/>
      <c r="R526" s="1659" t="s">
        <v>226</v>
      </c>
      <c r="S526" s="1660">
        <f>+S15+S22+S30+S38+S44+S51+S54+S57+S83+S91+S97+S102+S108+S116+S122+S127+S132+S137+S142+S149+S154+S163+S169+S172+S175+S178+S181+S184+S187+S190+S193+S202+S217+S232+S244+S265+S278+S286+S291+S300+S308+S318+S324+S331+S334+S340+S350+S365+S381+S394+S406+S417+S441+S473+S492+S509+S524</f>
        <v>639230.89139152784</v>
      </c>
      <c r="T526" s="1661"/>
      <c r="U526" s="1661"/>
      <c r="V526" s="1662"/>
      <c r="W526" s="1571"/>
      <c r="X526" s="1659" t="s">
        <v>226</v>
      </c>
      <c r="Y526" s="1660">
        <f>+Y15+Y22+Y30+Y38+Y44+Y51+Y54+Y57+Y83+Y91+Y97+Y102+Y108+Y116+Y122+Y127+Y132+Y137+Y142+Y149+Y154+Y163+Y169+Y172+Y175+Y178+Y181+Y184+Y187+Y190+Y193+Y202+Y217+Y232+Y244+Y265+Y278+Y286+Y291+Y300+Y308+Y318+Y324+Y331+Y334+Y340+Y350+Y365+Y381+Y394+Y406+Y417+Y441+Y473+Y492+Y509+Y524</f>
        <v>439979.20000000007</v>
      </c>
      <c r="Z526" s="1661"/>
      <c r="AA526" s="1661"/>
      <c r="AB526" s="1662"/>
      <c r="AC526" s="1663"/>
    </row>
    <row r="527" spans="2:29" ht="13.5" thickTop="1">
      <c r="B527" s="3537" t="s">
        <v>4137</v>
      </c>
      <c r="C527" s="3537"/>
      <c r="D527" s="3537"/>
      <c r="E527" s="1566"/>
      <c r="F527" s="1659"/>
      <c r="G527" s="1664"/>
      <c r="H527" s="1665"/>
      <c r="I527" s="1665"/>
      <c r="J527" s="1666"/>
      <c r="K527" s="1566"/>
      <c r="L527" s="1659"/>
      <c r="M527" s="1664"/>
      <c r="N527" s="1665"/>
      <c r="O527" s="1665"/>
      <c r="P527" s="1666"/>
      <c r="Q527" s="1566"/>
      <c r="R527" s="1659"/>
      <c r="S527" s="1664"/>
      <c r="T527" s="1665"/>
      <c r="U527" s="1665"/>
      <c r="V527" s="1666"/>
      <c r="W527" s="1566"/>
      <c r="X527" s="1659"/>
      <c r="Y527" s="1664"/>
      <c r="Z527" s="1665"/>
      <c r="AA527" s="1665"/>
      <c r="AB527" s="1666"/>
      <c r="AC527" s="1556"/>
    </row>
    <row r="528" spans="2:29" ht="27" customHeight="1">
      <c r="B528" s="3537" t="s">
        <v>4138</v>
      </c>
      <c r="C528" s="3537"/>
      <c r="D528" s="3537"/>
      <c r="E528" s="1566"/>
      <c r="F528" s="1667"/>
      <c r="G528" s="1664"/>
      <c r="H528" s="1665"/>
      <c r="I528" s="1665"/>
      <c r="J528" s="1666"/>
      <c r="K528" s="1566"/>
      <c r="L528" s="1667"/>
      <c r="M528" s="1664"/>
      <c r="N528" s="1665"/>
      <c r="O528" s="1665"/>
      <c r="P528" s="1666"/>
      <c r="Q528" s="1566"/>
      <c r="R528" s="1667"/>
      <c r="S528" s="1664"/>
      <c r="T528" s="1665"/>
      <c r="U528" s="1665"/>
      <c r="V528" s="1666"/>
      <c r="W528" s="1566"/>
      <c r="X528" s="1667"/>
      <c r="Y528" s="1664"/>
      <c r="Z528" s="1665"/>
      <c r="AA528" s="1665"/>
      <c r="AB528" s="1666"/>
      <c r="AC528" s="1556"/>
    </row>
    <row r="529" spans="2:29">
      <c r="B529" s="3537" t="s">
        <v>4139</v>
      </c>
      <c r="C529" s="3537"/>
      <c r="D529" s="3537"/>
      <c r="E529" s="1566"/>
      <c r="F529" s="1667"/>
      <c r="G529" s="1668" t="s">
        <v>2357</v>
      </c>
      <c r="H529" s="1669" t="s">
        <v>392</v>
      </c>
      <c r="I529" s="1665"/>
      <c r="J529" s="1666"/>
      <c r="K529" s="1566"/>
      <c r="L529" s="1667"/>
      <c r="M529" s="1668" t="s">
        <v>2357</v>
      </c>
      <c r="N529" s="1669" t="s">
        <v>3226</v>
      </c>
      <c r="O529" s="1665"/>
      <c r="P529" s="1666"/>
      <c r="Q529" s="1566"/>
      <c r="R529" s="1667"/>
      <c r="S529" s="1668" t="s">
        <v>2357</v>
      </c>
      <c r="T529" s="1669"/>
      <c r="U529" s="1665"/>
      <c r="V529" s="1666"/>
      <c r="W529" s="1566"/>
      <c r="X529" s="1667"/>
      <c r="Y529" s="1668" t="s">
        <v>2357</v>
      </c>
      <c r="Z529" s="1669"/>
      <c r="AA529" s="1665"/>
      <c r="AB529" s="1666"/>
      <c r="AC529" s="1556"/>
    </row>
    <row r="530" spans="2:29">
      <c r="B530" s="3537" t="s">
        <v>4140</v>
      </c>
      <c r="C530" s="3537"/>
      <c r="D530" s="3537"/>
      <c r="E530" s="1566"/>
      <c r="F530" s="1667"/>
      <c r="G530" s="1668" t="s">
        <v>1930</v>
      </c>
      <c r="H530" s="1670" t="s">
        <v>1931</v>
      </c>
      <c r="I530" s="1665"/>
      <c r="J530" s="1666"/>
      <c r="K530" s="1566"/>
      <c r="L530" s="1667"/>
      <c r="M530" s="1668" t="s">
        <v>1930</v>
      </c>
      <c r="N530" s="1670" t="s">
        <v>1931</v>
      </c>
      <c r="O530" s="1665"/>
      <c r="P530" s="1666"/>
      <c r="Q530" s="1566"/>
      <c r="R530" s="1667"/>
      <c r="S530" s="1668" t="s">
        <v>1930</v>
      </c>
      <c r="T530" s="1670" t="s">
        <v>4141</v>
      </c>
      <c r="U530" s="1665"/>
      <c r="V530" s="1666"/>
      <c r="W530" s="1566"/>
      <c r="X530" s="1667"/>
      <c r="Y530" s="1668" t="s">
        <v>1930</v>
      </c>
      <c r="Z530" s="1670" t="s">
        <v>1931</v>
      </c>
      <c r="AA530" s="1665"/>
      <c r="AB530" s="1666"/>
      <c r="AC530" s="1556"/>
    </row>
    <row r="531" spans="2:29">
      <c r="B531" s="3537" t="s">
        <v>4142</v>
      </c>
      <c r="C531" s="3537"/>
      <c r="D531" s="3537"/>
      <c r="E531" s="1566"/>
      <c r="F531" s="1667"/>
      <c r="G531" s="1668" t="s">
        <v>2358</v>
      </c>
      <c r="H531" s="1670" t="s">
        <v>391</v>
      </c>
      <c r="I531" s="1665"/>
      <c r="J531" s="1666"/>
      <c r="K531" s="1566"/>
      <c r="L531" s="1667"/>
      <c r="M531" s="1668" t="s">
        <v>2358</v>
      </c>
      <c r="N531" s="1670" t="s">
        <v>3226</v>
      </c>
      <c r="O531" s="1665"/>
      <c r="P531" s="1666"/>
      <c r="Q531" s="1566"/>
      <c r="R531" s="1667"/>
      <c r="S531" s="1668" t="s">
        <v>2358</v>
      </c>
      <c r="T531" s="1670" t="s">
        <v>3226</v>
      </c>
      <c r="U531" s="1665"/>
      <c r="V531" s="1666"/>
      <c r="W531" s="1566"/>
      <c r="X531" s="1667"/>
      <c r="Y531" s="1668" t="s">
        <v>2358</v>
      </c>
      <c r="Z531" s="1670" t="s">
        <v>3226</v>
      </c>
      <c r="AA531" s="1665"/>
      <c r="AB531" s="1666"/>
      <c r="AC531" s="1556"/>
    </row>
    <row r="532" spans="2:29">
      <c r="B532" s="3537" t="s">
        <v>4143</v>
      </c>
      <c r="C532" s="3537"/>
      <c r="D532" s="3537"/>
      <c r="E532" s="1566"/>
      <c r="F532" s="1667"/>
      <c r="G532" s="1671" t="s">
        <v>2437</v>
      </c>
      <c r="H532" s="1672"/>
      <c r="I532" s="1665"/>
      <c r="J532" s="1666"/>
      <c r="K532" s="1566"/>
      <c r="L532" s="1667"/>
      <c r="M532" s="1671" t="s">
        <v>2437</v>
      </c>
      <c r="N532" s="1672" t="s">
        <v>391</v>
      </c>
      <c r="O532" s="1665"/>
      <c r="P532" s="1666"/>
      <c r="Q532" s="1566"/>
      <c r="R532" s="1667"/>
      <c r="S532" s="1671" t="s">
        <v>2437</v>
      </c>
      <c r="T532" s="1672" t="s">
        <v>4144</v>
      </c>
      <c r="U532" s="1665"/>
      <c r="V532" s="1666"/>
      <c r="W532" s="1566"/>
      <c r="X532" s="1667"/>
      <c r="Y532" s="1671" t="s">
        <v>2437</v>
      </c>
      <c r="Z532" s="1672" t="s">
        <v>4144</v>
      </c>
      <c r="AA532" s="1665"/>
      <c r="AB532" s="1666"/>
      <c r="AC532" s="1556"/>
    </row>
    <row r="533" spans="2:29">
      <c r="B533" s="3537" t="s">
        <v>4145</v>
      </c>
      <c r="C533" s="3537"/>
      <c r="D533" s="3537"/>
      <c r="E533" s="1566"/>
      <c r="F533" s="1667"/>
      <c r="G533" s="1664"/>
      <c r="H533" s="1555"/>
      <c r="I533" s="1665"/>
      <c r="J533" s="1666"/>
      <c r="K533" s="1566"/>
      <c r="L533" s="1667"/>
      <c r="M533" s="1664"/>
      <c r="N533" s="1665"/>
      <c r="O533" s="1665"/>
      <c r="P533" s="1666"/>
      <c r="Q533" s="1566"/>
      <c r="R533" s="1667"/>
      <c r="S533" s="1664"/>
      <c r="T533" s="1665"/>
      <c r="U533" s="1665"/>
      <c r="V533" s="1666"/>
      <c r="W533" s="1566"/>
      <c r="X533" s="1667"/>
      <c r="Y533" s="1664"/>
      <c r="Z533" s="1665"/>
      <c r="AA533" s="1665"/>
      <c r="AB533" s="1666"/>
      <c r="AC533" s="1556"/>
    </row>
    <row r="534" spans="2:29">
      <c r="B534" s="3537" t="s">
        <v>4146</v>
      </c>
      <c r="C534" s="3537"/>
      <c r="D534" s="3537"/>
      <c r="E534" s="1566"/>
      <c r="F534" s="594" t="s">
        <v>4147</v>
      </c>
      <c r="G534" s="3535" t="s">
        <v>4148</v>
      </c>
      <c r="H534" s="3536"/>
      <c r="K534" s="1566"/>
      <c r="L534" s="594" t="s">
        <v>4147</v>
      </c>
      <c r="M534" s="3535" t="s">
        <v>4149</v>
      </c>
      <c r="N534" s="3536"/>
      <c r="Q534" s="1566"/>
      <c r="R534" s="594" t="s">
        <v>4147</v>
      </c>
      <c r="S534" s="3535" t="s">
        <v>4150</v>
      </c>
      <c r="T534" s="3536"/>
      <c r="W534" s="1566"/>
      <c r="X534" s="594" t="s">
        <v>4147</v>
      </c>
      <c r="Y534" s="3535" t="s">
        <v>4151</v>
      </c>
      <c r="Z534" s="3536"/>
    </row>
    <row r="535" spans="2:29">
      <c r="B535" s="3537" t="s">
        <v>4152</v>
      </c>
      <c r="C535" s="3537"/>
      <c r="D535" s="3537"/>
    </row>
    <row r="536" spans="2:29">
      <c r="B536" s="3537" t="s">
        <v>4153</v>
      </c>
      <c r="C536" s="3537"/>
      <c r="D536" s="3537"/>
    </row>
    <row r="537" spans="2:29">
      <c r="B537" s="3538"/>
      <c r="C537" s="3538"/>
      <c r="D537" s="3538"/>
    </row>
    <row r="538" spans="2:29">
      <c r="B538" s="3538"/>
      <c r="C538" s="3538"/>
      <c r="D538" s="3538"/>
    </row>
  </sheetData>
  <sheetProtection sheet="1" objects="1" selectLockedCells="1" selectUnlockedCells="1"/>
  <mergeCells count="87">
    <mergeCell ref="X7:AB7"/>
    <mergeCell ref="L6:P6"/>
    <mergeCell ref="B1:I1"/>
    <mergeCell ref="B2:I2"/>
    <mergeCell ref="B3:I3"/>
    <mergeCell ref="B4:I4"/>
    <mergeCell ref="F6:J6"/>
    <mergeCell ref="X6:AB6"/>
    <mergeCell ref="R6:V6"/>
    <mergeCell ref="B7:D7"/>
    <mergeCell ref="F7:J7"/>
    <mergeCell ref="L7:P7"/>
    <mergeCell ref="R7:V7"/>
    <mergeCell ref="B99:C99"/>
    <mergeCell ref="B8:C8"/>
    <mergeCell ref="B17:C17"/>
    <mergeCell ref="B24:C24"/>
    <mergeCell ref="B32:C32"/>
    <mergeCell ref="B40:C40"/>
    <mergeCell ref="B46:C46"/>
    <mergeCell ref="B53:C53"/>
    <mergeCell ref="B56:C56"/>
    <mergeCell ref="B59:C59"/>
    <mergeCell ref="B85:C85"/>
    <mergeCell ref="B93:C93"/>
    <mergeCell ref="B171:C171"/>
    <mergeCell ref="B104:C104"/>
    <mergeCell ref="B110:C110"/>
    <mergeCell ref="B118:C118"/>
    <mergeCell ref="B124:C124"/>
    <mergeCell ref="B129:C129"/>
    <mergeCell ref="B134:C134"/>
    <mergeCell ref="B139:C139"/>
    <mergeCell ref="B144:C144"/>
    <mergeCell ref="B151:C151"/>
    <mergeCell ref="B156:C156"/>
    <mergeCell ref="B165:C165"/>
    <mergeCell ref="B189:C189"/>
    <mergeCell ref="B192:C192"/>
    <mergeCell ref="B195:C195"/>
    <mergeCell ref="B204:C204"/>
    <mergeCell ref="B219:C219"/>
    <mergeCell ref="B234:C234"/>
    <mergeCell ref="B326:C326"/>
    <mergeCell ref="B333:C333"/>
    <mergeCell ref="B336:C336"/>
    <mergeCell ref="B342:C342"/>
    <mergeCell ref="B246:C246"/>
    <mergeCell ref="B174:C174"/>
    <mergeCell ref="B177:C177"/>
    <mergeCell ref="B180:C180"/>
    <mergeCell ref="B183:C183"/>
    <mergeCell ref="B186:C186"/>
    <mergeCell ref="B352:C352"/>
    <mergeCell ref="B267:C267"/>
    <mergeCell ref="B280:C280"/>
    <mergeCell ref="B288:C288"/>
    <mergeCell ref="B293:C293"/>
    <mergeCell ref="B302:C302"/>
    <mergeCell ref="B311:C311"/>
    <mergeCell ref="B320:C320"/>
    <mergeCell ref="B528:D528"/>
    <mergeCell ref="B367:C367"/>
    <mergeCell ref="B383:C383"/>
    <mergeCell ref="B396:C396"/>
    <mergeCell ref="B408:C408"/>
    <mergeCell ref="B419:C419"/>
    <mergeCell ref="B443:C443"/>
    <mergeCell ref="B475:C475"/>
    <mergeCell ref="B494:C494"/>
    <mergeCell ref="B511:C511"/>
    <mergeCell ref="B526:D526"/>
    <mergeCell ref="B527:D527"/>
    <mergeCell ref="B537:D537"/>
    <mergeCell ref="B538:D538"/>
    <mergeCell ref="G534:H534"/>
    <mergeCell ref="M534:N534"/>
    <mergeCell ref="B529:D529"/>
    <mergeCell ref="B530:D530"/>
    <mergeCell ref="B531:D531"/>
    <mergeCell ref="B532:D532"/>
    <mergeCell ref="B533:D533"/>
    <mergeCell ref="S534:T534"/>
    <mergeCell ref="Y534:Z534"/>
    <mergeCell ref="B535:D535"/>
    <mergeCell ref="B536:D536"/>
    <mergeCell ref="B534:D534"/>
  </mergeCells>
  <printOptions horizontalCentered="1"/>
  <pageMargins left="0.45" right="0.43" top="0.74" bottom="0.68" header="0.3" footer="0.3"/>
  <pageSetup paperSize="3" scale="68" fitToHeight="4" orientation="landscape" r:id="rId1"/>
  <headerFooter>
    <oddFooter>&amp;L&amp;8&amp;Z&amp;F&amp;C&amp;P of &amp;N</oddFooter>
  </headerFooter>
  <rowBreaks count="7" manualBreakCount="7">
    <brk id="57" max="16383" man="1"/>
    <brk id="169" max="16383" man="1"/>
    <brk id="217" max="16383" man="1"/>
    <brk id="278" max="16383" man="1"/>
    <brk id="394" max="16383" man="1"/>
    <brk id="457" max="27" man="1"/>
    <brk id="524" max="27" man="1"/>
  </rowBreaks>
  <drawing r:id="rId2"/>
  <legacyDrawing r:id="rId3"/>
</worksheet>
</file>

<file path=xl/worksheets/sheet72.xml><?xml version="1.0" encoding="utf-8"?>
<worksheet xmlns="http://schemas.openxmlformats.org/spreadsheetml/2006/main" xmlns:r="http://schemas.openxmlformats.org/officeDocument/2006/relationships">
  <sheetPr>
    <pageSetUpPr fitToPage="1"/>
  </sheetPr>
  <dimension ref="A1:K22"/>
  <sheetViews>
    <sheetView zoomScaleNormal="100" workbookViewId="0">
      <selection sqref="A1:I1"/>
    </sheetView>
  </sheetViews>
  <sheetFormatPr defaultRowHeight="15"/>
  <cols>
    <col min="1" max="1" width="3.42578125" style="1200" customWidth="1"/>
    <col min="2" max="2" width="25.85546875" style="1200" customWidth="1"/>
    <col min="3" max="3" width="12.85546875" style="1200" bestFit="1" customWidth="1"/>
    <col min="4" max="4" width="13.5703125" style="1200" customWidth="1"/>
    <col min="5" max="5" width="13.5703125" style="1200" bestFit="1" customWidth="1"/>
    <col min="6" max="6" width="1.5703125" style="1200" customWidth="1"/>
    <col min="7" max="7" width="13.5703125" style="1200" customWidth="1"/>
    <col min="8" max="8" width="13.5703125" style="1200" bestFit="1" customWidth="1"/>
    <col min="9" max="9" width="1.5703125" style="1200" customWidth="1"/>
    <col min="10" max="10" width="10.7109375" style="1200" bestFit="1" customWidth="1"/>
    <col min="11" max="11" width="12.140625" style="1200" customWidth="1"/>
    <col min="12" max="16384" width="9.140625" style="1200"/>
  </cols>
  <sheetData>
    <row r="1" spans="1:11">
      <c r="A1" s="3564" t="s">
        <v>63</v>
      </c>
      <c r="B1" s="3564"/>
      <c r="C1" s="3564"/>
      <c r="D1" s="3564"/>
      <c r="E1" s="3564"/>
      <c r="F1" s="3564"/>
      <c r="G1" s="3564"/>
      <c r="H1" s="3564"/>
      <c r="I1" s="3564"/>
    </row>
    <row r="2" spans="1:11">
      <c r="A2" s="3565" t="s">
        <v>352</v>
      </c>
      <c r="B2" s="3565"/>
      <c r="C2" s="3565"/>
      <c r="D2" s="3565"/>
      <c r="E2" s="3565"/>
      <c r="F2" s="3565"/>
      <c r="G2" s="3565"/>
      <c r="H2" s="3565"/>
      <c r="I2" s="3565"/>
    </row>
    <row r="3" spans="1:11">
      <c r="A3" s="3565" t="s">
        <v>3154</v>
      </c>
      <c r="B3" s="3565"/>
      <c r="C3" s="3565"/>
      <c r="D3" s="3565"/>
      <c r="E3" s="3565"/>
      <c r="F3" s="3565"/>
      <c r="G3" s="3565"/>
      <c r="H3" s="3565"/>
      <c r="I3" s="3565"/>
    </row>
    <row r="4" spans="1:11">
      <c r="A4" s="1417"/>
    </row>
    <row r="5" spans="1:11">
      <c r="A5" s="1418"/>
      <c r="B5" s="1418"/>
      <c r="C5" s="1419"/>
      <c r="D5" s="3566" t="s">
        <v>2745</v>
      </c>
      <c r="E5" s="3566"/>
      <c r="F5" s="1419"/>
      <c r="G5" s="3531" t="s">
        <v>3155</v>
      </c>
      <c r="H5" s="3531"/>
      <c r="J5" s="3531" t="s">
        <v>3156</v>
      </c>
      <c r="K5" s="3531"/>
    </row>
    <row r="6" spans="1:11">
      <c r="A6" s="3558" t="s">
        <v>258</v>
      </c>
      <c r="B6" s="3560" t="s">
        <v>1757</v>
      </c>
      <c r="C6" s="1440" t="s">
        <v>299</v>
      </c>
      <c r="D6" s="3561" t="s">
        <v>3157</v>
      </c>
      <c r="E6" s="3561" t="s">
        <v>301</v>
      </c>
      <c r="F6" s="3523"/>
      <c r="G6" s="3523" t="str">
        <f>+D6</f>
        <v>Price/Gallon</v>
      </c>
      <c r="H6" s="3523" t="s">
        <v>301</v>
      </c>
      <c r="J6" s="3523" t="str">
        <f>+G6</f>
        <v>Price/Gallon</v>
      </c>
      <c r="K6" s="3523" t="s">
        <v>301</v>
      </c>
    </row>
    <row r="7" spans="1:11">
      <c r="A7" s="3559"/>
      <c r="B7" s="3560"/>
      <c r="C7" s="1441" t="s">
        <v>3158</v>
      </c>
      <c r="D7" s="3562"/>
      <c r="E7" s="3562"/>
      <c r="F7" s="3563"/>
      <c r="G7" s="3524"/>
      <c r="H7" s="3524"/>
      <c r="J7" s="3524"/>
      <c r="K7" s="3524"/>
    </row>
    <row r="8" spans="1:11" ht="24.75">
      <c r="A8" s="1423">
        <v>1</v>
      </c>
      <c r="B8" s="1442" t="s">
        <v>3159</v>
      </c>
      <c r="C8" s="1443">
        <v>270000</v>
      </c>
      <c r="D8" s="1444">
        <v>0.64</v>
      </c>
      <c r="E8" s="1444">
        <f>+C8*D8</f>
        <v>172800</v>
      </c>
      <c r="F8" s="3563"/>
      <c r="G8" s="1445">
        <v>1.5469999999999999</v>
      </c>
      <c r="H8" s="1426">
        <f>+G8*$C$8</f>
        <v>417690</v>
      </c>
      <c r="J8" s="1426">
        <v>1.56</v>
      </c>
      <c r="K8" s="1426">
        <f>+J8*$C$8</f>
        <v>421200</v>
      </c>
    </row>
    <row r="9" spans="1:11">
      <c r="A9" s="1423"/>
      <c r="B9" s="1446"/>
      <c r="C9" s="1447"/>
      <c r="D9" s="1444"/>
      <c r="E9" s="1444"/>
      <c r="F9" s="3524"/>
      <c r="G9" s="1426"/>
      <c r="H9" s="1426"/>
      <c r="J9" s="1426"/>
      <c r="K9" s="1426"/>
    </row>
    <row r="10" spans="1:11">
      <c r="A10" s="1430"/>
      <c r="B10" s="1431"/>
      <c r="C10" s="1448"/>
      <c r="D10" s="1449" t="s">
        <v>304</v>
      </c>
      <c r="E10" s="1449">
        <f>SUM(E8:E9)</f>
        <v>172800</v>
      </c>
      <c r="F10" s="1432"/>
      <c r="G10" s="1432"/>
      <c r="H10" s="1450">
        <f>SUM(H8:H9)</f>
        <v>417690</v>
      </c>
      <c r="J10" s="1432"/>
      <c r="K10" s="1450">
        <f>SUM(K8:K9)</f>
        <v>421200</v>
      </c>
    </row>
    <row r="11" spans="1:11">
      <c r="A11" s="1430"/>
      <c r="B11" s="1431"/>
      <c r="C11" s="1448"/>
      <c r="D11" s="1432"/>
      <c r="E11" s="1432"/>
      <c r="F11" s="1432"/>
      <c r="G11" s="1432"/>
      <c r="H11" s="1432"/>
      <c r="J11" s="1432"/>
      <c r="K11" s="1432"/>
    </row>
    <row r="12" spans="1:11">
      <c r="A12" s="1430"/>
      <c r="B12" s="1431" t="s">
        <v>2704</v>
      </c>
      <c r="C12" s="1433"/>
      <c r="D12" s="3556" t="s">
        <v>3160</v>
      </c>
      <c r="E12" s="3556"/>
      <c r="F12" s="1451"/>
      <c r="G12" s="3557" t="s">
        <v>3161</v>
      </c>
      <c r="H12" s="3557"/>
      <c r="J12" s="3557" t="s">
        <v>3162</v>
      </c>
      <c r="K12" s="3557"/>
    </row>
    <row r="13" spans="1:11">
      <c r="A13" s="1375"/>
      <c r="B13" s="1412" t="s">
        <v>2705</v>
      </c>
      <c r="C13" s="1375"/>
      <c r="D13" s="3554" t="s">
        <v>1931</v>
      </c>
      <c r="E13" s="3554"/>
      <c r="F13" s="1375"/>
      <c r="G13" s="3554" t="s">
        <v>3163</v>
      </c>
      <c r="H13" s="3554"/>
      <c r="J13" s="3554" t="s">
        <v>288</v>
      </c>
      <c r="K13" s="3554"/>
    </row>
    <row r="14" spans="1:11">
      <c r="A14" s="1375"/>
      <c r="B14" s="1375"/>
      <c r="C14" s="1375"/>
      <c r="D14" s="1375"/>
      <c r="E14" s="1375"/>
      <c r="F14" s="1375"/>
      <c r="G14" s="1375"/>
      <c r="H14" s="1375"/>
    </row>
    <row r="15" spans="1:11" ht="14.25" customHeight="1">
      <c r="A15" s="1375"/>
      <c r="B15" s="1435" t="s">
        <v>2744</v>
      </c>
      <c r="C15" s="1375"/>
      <c r="D15" s="1375"/>
      <c r="E15" s="1375"/>
      <c r="F15" s="1375"/>
      <c r="G15" s="1375"/>
      <c r="H15" s="1375"/>
    </row>
    <row r="16" spans="1:11" ht="15.75">
      <c r="A16" s="1375"/>
      <c r="B16" s="3555" t="s">
        <v>235</v>
      </c>
      <c r="C16" s="3555"/>
      <c r="D16" s="1452" t="s">
        <v>3164</v>
      </c>
      <c r="E16" s="1375"/>
      <c r="F16" s="1375"/>
      <c r="G16" s="1375"/>
      <c r="H16" s="1375"/>
    </row>
    <row r="17" spans="1:11">
      <c r="A17" s="1375"/>
      <c r="B17" s="3553" t="s">
        <v>2749</v>
      </c>
      <c r="C17" s="3553"/>
      <c r="D17" s="1452" t="s">
        <v>2750</v>
      </c>
      <c r="E17" s="1375"/>
      <c r="F17" s="1375"/>
      <c r="G17" s="1375"/>
      <c r="H17" s="1375"/>
    </row>
    <row r="18" spans="1:11">
      <c r="A18" s="1375"/>
      <c r="B18" s="3553" t="s">
        <v>3165</v>
      </c>
      <c r="C18" s="3553" t="s">
        <v>3166</v>
      </c>
      <c r="D18" s="1452" t="s">
        <v>3167</v>
      </c>
      <c r="E18" s="1375"/>
      <c r="F18" s="1375"/>
      <c r="G18" s="1375"/>
      <c r="H18" s="1375"/>
    </row>
    <row r="19" spans="1:11">
      <c r="B19" s="3553" t="s">
        <v>2747</v>
      </c>
      <c r="C19" s="3553" t="s">
        <v>3168</v>
      </c>
      <c r="D19" s="1452" t="s">
        <v>3168</v>
      </c>
      <c r="J19" s="1276"/>
    </row>
    <row r="20" spans="1:11">
      <c r="B20" s="3553" t="s">
        <v>3169</v>
      </c>
      <c r="C20" s="3553" t="s">
        <v>3170</v>
      </c>
      <c r="D20" s="1452" t="s">
        <v>3170</v>
      </c>
      <c r="J20" s="1276"/>
      <c r="K20" s="1276"/>
    </row>
    <row r="21" spans="1:11">
      <c r="B21" s="3553" t="s">
        <v>3171</v>
      </c>
      <c r="C21" s="3553" t="s">
        <v>3172</v>
      </c>
      <c r="D21" s="1452" t="s">
        <v>3172</v>
      </c>
    </row>
    <row r="22" spans="1:11">
      <c r="B22" s="3553" t="s">
        <v>3173</v>
      </c>
      <c r="C22" s="3553"/>
      <c r="D22" s="1452" t="s">
        <v>3174</v>
      </c>
    </row>
  </sheetData>
  <mergeCells count="28">
    <mergeCell ref="J5:K5"/>
    <mergeCell ref="A1:I1"/>
    <mergeCell ref="A2:I2"/>
    <mergeCell ref="A3:I3"/>
    <mergeCell ref="D5:E5"/>
    <mergeCell ref="G5:H5"/>
    <mergeCell ref="A6:A7"/>
    <mergeCell ref="B6:B7"/>
    <mergeCell ref="D6:D7"/>
    <mergeCell ref="E6:E7"/>
    <mergeCell ref="F6:F9"/>
    <mergeCell ref="J13:K13"/>
    <mergeCell ref="B16:C16"/>
    <mergeCell ref="B17:C17"/>
    <mergeCell ref="B18:C18"/>
    <mergeCell ref="H6:H7"/>
    <mergeCell ref="J6:J7"/>
    <mergeCell ref="K6:K7"/>
    <mergeCell ref="D12:E12"/>
    <mergeCell ref="G12:H12"/>
    <mergeCell ref="J12:K12"/>
    <mergeCell ref="G13:H13"/>
    <mergeCell ref="G6:G7"/>
    <mergeCell ref="B19:C19"/>
    <mergeCell ref="B20:C20"/>
    <mergeCell ref="B21:C21"/>
    <mergeCell ref="B22:C22"/>
    <mergeCell ref="D13:E13"/>
  </mergeCells>
  <pageMargins left="0.7" right="0.7" top="0.75" bottom="0.75" header="0.3" footer="0.3"/>
  <pageSetup orientation="landscape" r:id="rId1"/>
  <headerFooter>
    <oddFooter>&amp;C&amp;8&amp;Z&amp;F</oddFooter>
  </headerFooter>
  <drawing r:id="rId2"/>
</worksheet>
</file>

<file path=xl/worksheets/sheet73.xml><?xml version="1.0" encoding="utf-8"?>
<worksheet xmlns="http://schemas.openxmlformats.org/spreadsheetml/2006/main" xmlns:r="http://schemas.openxmlformats.org/officeDocument/2006/relationships">
  <sheetPr>
    <tabColor theme="4" tint="-0.249977111117893"/>
  </sheetPr>
  <dimension ref="A1:G20"/>
  <sheetViews>
    <sheetView workbookViewId="0"/>
  </sheetViews>
  <sheetFormatPr defaultRowHeight="12.75"/>
  <cols>
    <col min="1" max="1" width="28" bestFit="1" customWidth="1"/>
    <col min="4" max="4" width="11" bestFit="1" customWidth="1"/>
    <col min="6" max="6" width="11" bestFit="1" customWidth="1"/>
  </cols>
  <sheetData>
    <row r="1" spans="1:7">
      <c r="A1" t="s">
        <v>63</v>
      </c>
      <c r="G1" s="577"/>
    </row>
    <row r="2" spans="1:7">
      <c r="A2" t="s">
        <v>352</v>
      </c>
      <c r="G2" s="577"/>
    </row>
    <row r="3" spans="1:7">
      <c r="A3" t="s">
        <v>4736</v>
      </c>
      <c r="G3" s="577"/>
    </row>
    <row r="4" spans="1:7">
      <c r="A4" s="2988"/>
      <c r="B4" s="2988"/>
      <c r="C4" s="2988"/>
      <c r="D4" s="2988"/>
      <c r="E4" s="2988"/>
      <c r="F4" s="2988"/>
      <c r="G4" s="577"/>
    </row>
    <row r="5" spans="1:7">
      <c r="A5" s="2199"/>
      <c r="B5" s="2202"/>
      <c r="C5" s="2988" t="s">
        <v>4368</v>
      </c>
      <c r="D5" s="2988"/>
      <c r="E5" s="2988" t="s">
        <v>4737</v>
      </c>
      <c r="F5" s="2988"/>
      <c r="G5" s="577"/>
    </row>
    <row r="6" spans="1:7" ht="24">
      <c r="A6" s="2202" t="s">
        <v>313</v>
      </c>
      <c r="B6" s="2200" t="s">
        <v>4738</v>
      </c>
      <c r="C6" s="2201" t="s">
        <v>4739</v>
      </c>
      <c r="D6" s="2201" t="s">
        <v>301</v>
      </c>
      <c r="E6" t="s">
        <v>4739</v>
      </c>
      <c r="F6" t="s">
        <v>301</v>
      </c>
      <c r="G6" s="577"/>
    </row>
    <row r="7" spans="1:7">
      <c r="A7" t="s">
        <v>4740</v>
      </c>
      <c r="B7" t="s">
        <v>4741</v>
      </c>
      <c r="C7">
        <v>0.36</v>
      </c>
      <c r="D7">
        <v>72000</v>
      </c>
      <c r="E7">
        <v>0.34649999999999997</v>
      </c>
      <c r="F7">
        <v>69300</v>
      </c>
      <c r="G7" s="577"/>
    </row>
    <row r="8" spans="1:7">
      <c r="A8" s="2988" t="s">
        <v>1689</v>
      </c>
      <c r="B8" s="2988"/>
      <c r="C8" s="2988">
        <v>3</v>
      </c>
      <c r="D8" s="2988"/>
      <c r="E8" s="2988">
        <v>3</v>
      </c>
      <c r="F8" s="2988"/>
      <c r="G8" s="577"/>
    </row>
    <row r="9" spans="1:7">
      <c r="A9" s="2199"/>
      <c r="B9" s="2199"/>
      <c r="C9" s="2199"/>
      <c r="D9" s="2199"/>
      <c r="E9" s="2199"/>
      <c r="F9" s="2199"/>
      <c r="G9" s="577"/>
    </row>
    <row r="10" spans="1:7">
      <c r="A10" t="s">
        <v>817</v>
      </c>
      <c r="E10" s="577"/>
      <c r="F10" s="577"/>
      <c r="G10" s="577"/>
    </row>
    <row r="11" spans="1:7">
      <c r="A11" t="s">
        <v>1715</v>
      </c>
      <c r="B11" t="s">
        <v>254</v>
      </c>
      <c r="D11" s="1867"/>
      <c r="E11" s="577"/>
      <c r="F11" s="577"/>
      <c r="G11" s="577"/>
    </row>
    <row r="12" spans="1:7">
      <c r="A12" t="s">
        <v>235</v>
      </c>
      <c r="B12" t="s">
        <v>254</v>
      </c>
      <c r="D12" s="1867"/>
      <c r="E12" s="577"/>
      <c r="F12" s="577"/>
      <c r="G12" s="577"/>
    </row>
    <row r="13" spans="1:7">
      <c r="A13" t="s">
        <v>4742</v>
      </c>
      <c r="B13" t="s">
        <v>1697</v>
      </c>
      <c r="D13" s="1867"/>
      <c r="E13" s="577"/>
      <c r="F13" s="577"/>
      <c r="G13" s="577"/>
    </row>
    <row r="14" spans="1:7">
      <c r="A14" t="s">
        <v>4743</v>
      </c>
      <c r="B14" t="s">
        <v>1747</v>
      </c>
      <c r="D14" s="1867"/>
      <c r="E14" s="577"/>
      <c r="F14" s="577"/>
      <c r="G14" s="577"/>
    </row>
    <row r="15" spans="1:7">
      <c r="A15" t="s">
        <v>3169</v>
      </c>
      <c r="B15" t="s">
        <v>4744</v>
      </c>
      <c r="D15" s="1867"/>
      <c r="E15" s="577"/>
      <c r="F15" s="577"/>
      <c r="G15" s="577"/>
    </row>
    <row r="16" spans="1:7">
      <c r="A16" t="s">
        <v>4745</v>
      </c>
      <c r="B16" t="s">
        <v>4746</v>
      </c>
      <c r="D16" s="1867"/>
      <c r="E16" s="577"/>
      <c r="F16" s="577"/>
      <c r="G16" s="577"/>
    </row>
    <row r="17" spans="1:7">
      <c r="A17" t="s">
        <v>489</v>
      </c>
      <c r="B17" t="s">
        <v>193</v>
      </c>
      <c r="D17" s="1867"/>
      <c r="E17" s="577"/>
      <c r="F17" s="577"/>
      <c r="G17" s="577"/>
    </row>
    <row r="18" spans="1:7">
      <c r="A18" t="s">
        <v>1932</v>
      </c>
      <c r="B18" t="s">
        <v>1936</v>
      </c>
      <c r="D18" s="1867"/>
      <c r="E18" s="577"/>
      <c r="F18" s="577"/>
      <c r="G18" s="577"/>
    </row>
    <row r="19" spans="1:7">
      <c r="A19" s="424"/>
      <c r="B19" s="660"/>
      <c r="D19" s="1867"/>
      <c r="E19" s="577"/>
      <c r="F19" s="577"/>
      <c r="G19" s="577"/>
    </row>
    <row r="20" spans="1:7">
      <c r="A20" s="577"/>
      <c r="B20" s="577"/>
      <c r="C20" s="577"/>
      <c r="D20" s="577"/>
      <c r="E20" s="577"/>
      <c r="F20" s="577"/>
      <c r="G20" s="577"/>
    </row>
  </sheetData>
  <mergeCells count="6">
    <mergeCell ref="A4:F4"/>
    <mergeCell ref="C5:D5"/>
    <mergeCell ref="E5:F5"/>
    <mergeCell ref="A8:B8"/>
    <mergeCell ref="C8:D8"/>
    <mergeCell ref="E8:F8"/>
  </mergeCells>
  <pageMargins left="0.7" right="0.7" top="0.75" bottom="0.75" header="0.3" footer="0.3"/>
  <drawing r:id="rId1"/>
</worksheet>
</file>

<file path=xl/worksheets/sheet74.xml><?xml version="1.0" encoding="utf-8"?>
<worksheet xmlns="http://schemas.openxmlformats.org/spreadsheetml/2006/main" xmlns:r="http://schemas.openxmlformats.org/officeDocument/2006/relationships">
  <sheetPr>
    <pageSetUpPr fitToPage="1"/>
  </sheetPr>
  <dimension ref="A1:R39"/>
  <sheetViews>
    <sheetView workbookViewId="0">
      <selection activeCell="D21" sqref="D21"/>
    </sheetView>
  </sheetViews>
  <sheetFormatPr defaultRowHeight="15"/>
  <cols>
    <col min="1" max="1" width="29.140625" style="522" customWidth="1"/>
    <col min="2" max="2" width="20.7109375" style="522" customWidth="1"/>
    <col min="3" max="3" width="1.42578125" style="522" customWidth="1"/>
    <col min="4" max="4" width="10.7109375" style="522" customWidth="1"/>
    <col min="5" max="5" width="13.42578125" style="522" bestFit="1" customWidth="1"/>
    <col min="6" max="6" width="1.5703125" style="522" customWidth="1"/>
    <col min="7" max="7" width="10.7109375" style="522" customWidth="1"/>
    <col min="8" max="8" width="13.42578125" style="522" bestFit="1" customWidth="1"/>
    <col min="9" max="9" width="1.42578125" style="522" customWidth="1"/>
    <col min="10" max="10" width="10.85546875" style="522" customWidth="1"/>
    <col min="11" max="11" width="13.42578125" style="522" bestFit="1" customWidth="1"/>
    <col min="12" max="12" width="1.42578125" style="522" customWidth="1"/>
    <col min="13" max="13" width="10" style="522" customWidth="1"/>
    <col min="14" max="14" width="13.42578125" style="522" bestFit="1" customWidth="1"/>
    <col min="15" max="15" width="1.42578125" style="522" customWidth="1"/>
    <col min="16" max="16" width="9.5703125" style="522" customWidth="1"/>
    <col min="17" max="17" width="13.42578125" style="522" bestFit="1" customWidth="1"/>
    <col min="18" max="18" width="1.42578125" style="522" customWidth="1"/>
    <col min="19" max="16384" width="9.140625" style="522"/>
  </cols>
  <sheetData>
    <row r="1" spans="1:18">
      <c r="A1" s="3578" t="s">
        <v>63</v>
      </c>
      <c r="B1" s="3578"/>
      <c r="C1" s="3578"/>
      <c r="D1" s="3578"/>
      <c r="E1" s="3578"/>
      <c r="F1" s="3578"/>
      <c r="G1" s="3578"/>
      <c r="H1" s="3578"/>
    </row>
    <row r="2" spans="1:18">
      <c r="A2" s="3579" t="s">
        <v>352</v>
      </c>
      <c r="B2" s="3579"/>
      <c r="C2" s="3579"/>
      <c r="D2" s="3579"/>
      <c r="E2" s="3579"/>
      <c r="F2" s="3579"/>
      <c r="G2" s="3579"/>
      <c r="H2" s="3579"/>
    </row>
    <row r="3" spans="1:18">
      <c r="A3" s="3579" t="s">
        <v>4367</v>
      </c>
      <c r="B3" s="3579"/>
      <c r="C3" s="3579"/>
      <c r="D3" s="3579"/>
      <c r="E3" s="3579"/>
      <c r="F3" s="3579"/>
      <c r="G3" s="3579"/>
      <c r="H3" s="3579"/>
    </row>
    <row r="4" spans="1:18">
      <c r="A4" s="3580"/>
      <c r="B4" s="3580"/>
      <c r="C4" s="3580"/>
      <c r="D4" s="3580"/>
      <c r="E4" s="3580"/>
      <c r="F4" s="3580"/>
      <c r="G4" s="3580"/>
      <c r="H4" s="3580"/>
    </row>
    <row r="5" spans="1:18" ht="6" customHeight="1" thickBot="1"/>
    <row r="6" spans="1:18" ht="15.75" thickBot="1">
      <c r="A6" s="1773"/>
      <c r="B6" s="1774"/>
      <c r="C6" s="1775"/>
      <c r="D6" s="3570" t="s">
        <v>4368</v>
      </c>
      <c r="E6" s="3571"/>
      <c r="F6" s="1775"/>
      <c r="G6" s="3569" t="s">
        <v>1686</v>
      </c>
      <c r="H6" s="3571"/>
      <c r="I6" s="1775"/>
      <c r="J6" s="3569" t="s">
        <v>2745</v>
      </c>
      <c r="K6" s="3570"/>
      <c r="L6" s="1776"/>
      <c r="M6" s="3569" t="s">
        <v>2737</v>
      </c>
      <c r="N6" s="3571"/>
      <c r="O6" s="1777"/>
      <c r="P6" s="3570" t="s">
        <v>4369</v>
      </c>
      <c r="Q6" s="3571"/>
      <c r="R6" s="1778"/>
    </row>
    <row r="7" spans="1:18" ht="37.5" thickBot="1">
      <c r="A7" s="1779" t="s">
        <v>313</v>
      </c>
      <c r="B7" s="1780" t="s">
        <v>4370</v>
      </c>
      <c r="C7" s="1781"/>
      <c r="D7" s="1782" t="s">
        <v>4371</v>
      </c>
      <c r="E7" s="1780" t="s">
        <v>1276</v>
      </c>
      <c r="F7" s="1781"/>
      <c r="G7" s="1782" t="s">
        <v>4371</v>
      </c>
      <c r="H7" s="1782" t="s">
        <v>1276</v>
      </c>
      <c r="I7" s="1781"/>
      <c r="J7" s="1782" t="s">
        <v>4371</v>
      </c>
      <c r="K7" s="1780" t="s">
        <v>1276</v>
      </c>
      <c r="L7" s="1783"/>
      <c r="M7" s="1782" t="s">
        <v>4371</v>
      </c>
      <c r="N7" s="1782" t="s">
        <v>1276</v>
      </c>
      <c r="O7" s="1784"/>
      <c r="P7" s="1782" t="s">
        <v>4371</v>
      </c>
      <c r="Q7" s="1782" t="s">
        <v>1276</v>
      </c>
      <c r="R7" s="1784"/>
    </row>
    <row r="8" spans="1:18" ht="15.75" thickBot="1">
      <c r="A8" s="1772" t="s">
        <v>1684</v>
      </c>
      <c r="B8" s="1785">
        <v>438000</v>
      </c>
      <c r="C8" s="1786"/>
      <c r="D8" s="1787">
        <v>0.10199999999999999</v>
      </c>
      <c r="E8" s="1788">
        <f>SUM($B$8*D8)</f>
        <v>44676</v>
      </c>
      <c r="F8" s="1786"/>
      <c r="G8" s="1789">
        <v>9.4E-2</v>
      </c>
      <c r="H8" s="1788">
        <f>SUM($B$8*G8)</f>
        <v>41172</v>
      </c>
      <c r="I8" s="1786"/>
      <c r="J8" s="1790" t="s">
        <v>1116</v>
      </c>
      <c r="K8" s="1791" t="s">
        <v>4372</v>
      </c>
      <c r="L8" s="1792"/>
      <c r="M8" s="1789">
        <v>9.4E-2</v>
      </c>
      <c r="N8" s="1788">
        <f>SUM($B$8*M8)</f>
        <v>41172</v>
      </c>
      <c r="O8" s="1793"/>
      <c r="P8" s="1790" t="s">
        <v>1116</v>
      </c>
      <c r="Q8" s="1791" t="s">
        <v>4372</v>
      </c>
      <c r="R8" s="1793"/>
    </row>
    <row r="9" spans="1:18" s="1802" customFormat="1" ht="26.25" customHeight="1" thickBot="1">
      <c r="A9" s="1794" t="s">
        <v>4373</v>
      </c>
      <c r="B9" s="1795" t="s">
        <v>1689</v>
      </c>
      <c r="C9" s="1796"/>
      <c r="D9" s="1797" t="s">
        <v>4374</v>
      </c>
      <c r="E9" s="1798"/>
      <c r="F9" s="1796"/>
      <c r="G9" s="1797" t="s">
        <v>4375</v>
      </c>
      <c r="H9" s="1798"/>
      <c r="I9" s="1796"/>
      <c r="J9" s="1797"/>
      <c r="K9" s="1798"/>
      <c r="L9" s="1799"/>
      <c r="M9" s="1797" t="s">
        <v>4376</v>
      </c>
      <c r="N9" s="1798"/>
      <c r="O9" s="1800"/>
      <c r="P9" s="1801"/>
      <c r="Q9" s="1798"/>
      <c r="R9" s="1800"/>
    </row>
    <row r="10" spans="1:18" ht="15.75" thickBot="1">
      <c r="A10" s="1803"/>
      <c r="B10" s="1804"/>
      <c r="C10" s="1805"/>
      <c r="D10" s="1804"/>
      <c r="E10" s="538"/>
      <c r="F10" s="1805"/>
      <c r="G10" s="538"/>
      <c r="H10" s="538"/>
      <c r="I10" s="1805"/>
      <c r="J10" s="538"/>
      <c r="K10" s="538"/>
      <c r="L10" s="1806"/>
      <c r="M10" s="538"/>
      <c r="N10" s="538"/>
      <c r="O10" s="1807"/>
      <c r="P10" s="538"/>
      <c r="Q10" s="538"/>
      <c r="R10" s="1807"/>
    </row>
    <row r="11" spans="1:18" ht="15.75" thickBot="1">
      <c r="A11" s="1808" t="s">
        <v>4377</v>
      </c>
      <c r="B11" s="1809">
        <v>3200000</v>
      </c>
      <c r="C11" s="1805"/>
      <c r="D11" s="1810" t="s">
        <v>1116</v>
      </c>
      <c r="E11" s="1811" t="s">
        <v>4372</v>
      </c>
      <c r="F11" s="1786"/>
      <c r="G11" s="1810" t="s">
        <v>1116</v>
      </c>
      <c r="H11" s="1811" t="s">
        <v>4372</v>
      </c>
      <c r="I11" s="1812"/>
      <c r="J11" s="1813">
        <v>0.159</v>
      </c>
      <c r="K11" s="1814">
        <f>SUM($B$11*J11)</f>
        <v>508800</v>
      </c>
      <c r="L11" s="1815"/>
      <c r="M11" s="1816">
        <v>0.121</v>
      </c>
      <c r="N11" s="1817">
        <f>SUM($B$11*M11)</f>
        <v>387200</v>
      </c>
      <c r="O11" s="1818"/>
      <c r="P11" s="1819">
        <v>0.129</v>
      </c>
      <c r="Q11" s="1817">
        <f>SUM($B$11*P11)</f>
        <v>412800</v>
      </c>
      <c r="R11" s="1818"/>
    </row>
    <row r="12" spans="1:18" s="1829" customFormat="1" ht="24" customHeight="1" thickBot="1">
      <c r="A12" s="1794" t="s">
        <v>4373</v>
      </c>
      <c r="B12" s="1795" t="s">
        <v>1689</v>
      </c>
      <c r="C12" s="1820"/>
      <c r="D12" s="1821" t="s">
        <v>277</v>
      </c>
      <c r="E12" s="1822"/>
      <c r="F12" s="1823"/>
      <c r="G12" s="1821"/>
      <c r="H12" s="1824"/>
      <c r="I12" s="1823"/>
      <c r="J12" s="1821" t="s">
        <v>228</v>
      </c>
      <c r="K12" s="1824"/>
      <c r="L12" s="1825"/>
      <c r="M12" s="1821" t="s">
        <v>4376</v>
      </c>
      <c r="N12" s="1824"/>
      <c r="O12" s="1826"/>
      <c r="P12" s="1801" t="s">
        <v>1929</v>
      </c>
      <c r="Q12" s="1827"/>
      <c r="R12" s="1828"/>
    </row>
    <row r="13" spans="1:18" ht="15.75" thickBot="1">
      <c r="A13" s="1830"/>
      <c r="B13" s="835" t="s">
        <v>2357</v>
      </c>
      <c r="C13" s="1805"/>
      <c r="D13" s="1831" t="s">
        <v>391</v>
      </c>
      <c r="E13" s="856"/>
      <c r="F13" s="1781"/>
      <c r="G13" s="1831" t="s">
        <v>277</v>
      </c>
      <c r="H13" s="1832"/>
      <c r="I13" s="1781"/>
      <c r="J13" s="1831" t="s">
        <v>391</v>
      </c>
      <c r="K13" s="1832"/>
      <c r="L13" s="1783"/>
      <c r="M13" s="1831" t="s">
        <v>277</v>
      </c>
      <c r="N13" s="1832"/>
      <c r="O13" s="1784"/>
      <c r="P13" s="1833" t="s">
        <v>391</v>
      </c>
      <c r="Q13" s="1832"/>
      <c r="R13" s="1807"/>
    </row>
    <row r="14" spans="1:18" ht="25.5" thickBot="1">
      <c r="A14" s="536"/>
      <c r="B14" s="1834" t="s">
        <v>1930</v>
      </c>
      <c r="C14" s="1805"/>
      <c r="D14" s="1835" t="s">
        <v>4378</v>
      </c>
      <c r="E14" s="1832"/>
      <c r="F14" s="1781"/>
      <c r="G14" s="1835" t="s">
        <v>4379</v>
      </c>
      <c r="H14" s="1832"/>
      <c r="I14" s="1781"/>
      <c r="J14" s="1835" t="s">
        <v>4379</v>
      </c>
      <c r="K14" s="1832"/>
      <c r="L14" s="1783"/>
      <c r="M14" s="1835" t="s">
        <v>4380</v>
      </c>
      <c r="N14" s="1832"/>
      <c r="O14" s="1784"/>
      <c r="P14" s="1836" t="s">
        <v>4378</v>
      </c>
      <c r="Q14" s="1832"/>
      <c r="R14" s="1807"/>
    </row>
    <row r="15" spans="1:18" ht="15.75" thickBot="1">
      <c r="A15" s="536"/>
      <c r="B15" s="1837" t="s">
        <v>4381</v>
      </c>
      <c r="C15" s="1805"/>
      <c r="D15" s="1835" t="s">
        <v>391</v>
      </c>
      <c r="E15" s="1832"/>
      <c r="F15" s="1781"/>
      <c r="G15" s="1835" t="s">
        <v>277</v>
      </c>
      <c r="H15" s="1832"/>
      <c r="I15" s="1781"/>
      <c r="J15" s="1835" t="s">
        <v>392</v>
      </c>
      <c r="K15" s="1832"/>
      <c r="L15" s="1783"/>
      <c r="M15" s="1835" t="s">
        <v>277</v>
      </c>
      <c r="N15" s="1832"/>
      <c r="O15" s="1784"/>
      <c r="P15" s="1836" t="s">
        <v>391</v>
      </c>
      <c r="Q15" s="1832"/>
      <c r="R15" s="1807"/>
    </row>
    <row r="16" spans="1:18" ht="15.75" thickBot="1">
      <c r="A16" s="1838"/>
      <c r="B16" s="1839" t="s">
        <v>4382</v>
      </c>
      <c r="C16" s="1840"/>
      <c r="D16" s="1841" t="s">
        <v>391</v>
      </c>
      <c r="E16" s="1842"/>
      <c r="F16" s="1843"/>
      <c r="G16" s="1841" t="s">
        <v>277</v>
      </c>
      <c r="H16" s="1842"/>
      <c r="I16" s="1843"/>
      <c r="J16" s="1841" t="s">
        <v>391</v>
      </c>
      <c r="K16" s="1842"/>
      <c r="L16" s="1844"/>
      <c r="M16" s="1841" t="s">
        <v>391</v>
      </c>
      <c r="N16" s="1842"/>
      <c r="O16" s="1845"/>
      <c r="P16" s="1780" t="s">
        <v>391</v>
      </c>
      <c r="Q16" s="1842"/>
      <c r="R16" s="1846"/>
    </row>
    <row r="17" spans="1:15" ht="15.75" thickBot="1">
      <c r="L17" s="1847"/>
      <c r="M17" s="3572" t="s">
        <v>2737</v>
      </c>
      <c r="N17" s="3573"/>
      <c r="O17" s="1848"/>
    </row>
    <row r="18" spans="1:15" ht="15.75" thickBot="1">
      <c r="L18" s="1847"/>
      <c r="M18" s="3574" t="s">
        <v>4383</v>
      </c>
      <c r="N18" s="3575"/>
      <c r="O18" s="1848"/>
    </row>
    <row r="19" spans="1:15" ht="25.5" thickBot="1">
      <c r="J19" s="1849" t="s">
        <v>313</v>
      </c>
      <c r="K19" s="1850"/>
      <c r="L19" s="1847"/>
      <c r="M19" s="1851" t="s">
        <v>4371</v>
      </c>
      <c r="N19" s="1852" t="s">
        <v>1276</v>
      </c>
      <c r="O19" s="1848"/>
    </row>
    <row r="20" spans="1:15" ht="15.75" thickBot="1">
      <c r="J20" s="3576" t="s">
        <v>1684</v>
      </c>
      <c r="K20" s="3577"/>
      <c r="L20" s="1847"/>
      <c r="M20" s="1853">
        <f>SUM(M8*0.985)</f>
        <v>9.2590000000000006E-2</v>
      </c>
      <c r="N20" s="1854">
        <f>SUM($B$8*M20)</f>
        <v>40554.420000000006</v>
      </c>
      <c r="O20" s="1848"/>
    </row>
    <row r="21" spans="1:15" ht="15.75" thickBot="1">
      <c r="J21" s="3567" t="s">
        <v>4377</v>
      </c>
      <c r="K21" s="3568"/>
      <c r="L21" s="1855"/>
      <c r="M21" s="1856">
        <f>SUM(M11*0.985)</f>
        <v>0.119185</v>
      </c>
      <c r="N21" s="1857">
        <f>SUM($B$11*M21)</f>
        <v>381392</v>
      </c>
      <c r="O21" s="1858"/>
    </row>
    <row r="23" spans="1:15">
      <c r="M23" s="1859"/>
      <c r="N23" s="1860"/>
    </row>
    <row r="24" spans="1:15">
      <c r="M24" s="856"/>
      <c r="N24" s="1861"/>
    </row>
    <row r="25" spans="1:15">
      <c r="M25" s="856"/>
      <c r="N25" s="1861"/>
    </row>
    <row r="26" spans="1:15">
      <c r="M26" s="856"/>
      <c r="N26" s="1861"/>
    </row>
    <row r="27" spans="1:15">
      <c r="A27" s="522" t="s">
        <v>4384</v>
      </c>
      <c r="M27" s="856"/>
      <c r="N27" s="1861"/>
    </row>
    <row r="28" spans="1:15">
      <c r="A28" s="522" t="s">
        <v>4385</v>
      </c>
      <c r="B28" s="522" t="s">
        <v>254</v>
      </c>
      <c r="M28" s="538"/>
    </row>
    <row r="29" spans="1:15">
      <c r="A29" s="522" t="s">
        <v>1686</v>
      </c>
      <c r="B29" s="522" t="s">
        <v>1708</v>
      </c>
    </row>
    <row r="30" spans="1:15" ht="15.75">
      <c r="A30" s="1862" t="s">
        <v>1695</v>
      </c>
      <c r="B30" s="522" t="s">
        <v>4386</v>
      </c>
    </row>
    <row r="31" spans="1:15">
      <c r="A31" s="522" t="s">
        <v>3165</v>
      </c>
      <c r="B31" s="522" t="s">
        <v>4387</v>
      </c>
    </row>
    <row r="32" spans="1:15">
      <c r="A32" s="522" t="s">
        <v>2747</v>
      </c>
      <c r="B32" s="522" t="s">
        <v>3168</v>
      </c>
    </row>
    <row r="33" spans="1:2">
      <c r="A33" s="522" t="s">
        <v>4388</v>
      </c>
      <c r="B33" s="522" t="s">
        <v>3170</v>
      </c>
    </row>
    <row r="34" spans="1:2">
      <c r="A34" s="522" t="s">
        <v>4389</v>
      </c>
      <c r="B34" s="522" t="s">
        <v>4390</v>
      </c>
    </row>
    <row r="35" spans="1:2">
      <c r="A35" s="522" t="s">
        <v>4391</v>
      </c>
      <c r="B35" s="522" t="s">
        <v>4392</v>
      </c>
    </row>
    <row r="36" spans="1:2">
      <c r="A36" s="522" t="s">
        <v>1691</v>
      </c>
      <c r="B36" s="522" t="s">
        <v>1692</v>
      </c>
    </row>
    <row r="37" spans="1:2">
      <c r="A37" s="522" t="s">
        <v>4393</v>
      </c>
      <c r="B37" s="522" t="s">
        <v>3172</v>
      </c>
    </row>
    <row r="38" spans="1:2">
      <c r="A38" s="522" t="s">
        <v>4394</v>
      </c>
      <c r="B38" s="522" t="s">
        <v>1694</v>
      </c>
    </row>
    <row r="39" spans="1:2">
      <c r="A39" s="522" t="s">
        <v>2342</v>
      </c>
      <c r="B39" s="522" t="s">
        <v>4395</v>
      </c>
    </row>
  </sheetData>
  <mergeCells count="13">
    <mergeCell ref="A1:H1"/>
    <mergeCell ref="A2:H2"/>
    <mergeCell ref="A3:H3"/>
    <mergeCell ref="A4:H4"/>
    <mergeCell ref="D6:E6"/>
    <mergeCell ref="G6:H6"/>
    <mergeCell ref="J21:K21"/>
    <mergeCell ref="J6:K6"/>
    <mergeCell ref="M6:N6"/>
    <mergeCell ref="P6:Q6"/>
    <mergeCell ref="M17:N17"/>
    <mergeCell ref="M18:N18"/>
    <mergeCell ref="J20:K20"/>
  </mergeCells>
  <pageMargins left="0.7" right="0.7" top="0.75" bottom="0.75" header="0.3" footer="0.3"/>
  <pageSetup scale="70" orientation="landscape" r:id="rId1"/>
  <drawing r:id="rId2"/>
</worksheet>
</file>

<file path=xl/worksheets/sheet75.xml><?xml version="1.0" encoding="utf-8"?>
<worksheet xmlns="http://schemas.openxmlformats.org/spreadsheetml/2006/main" xmlns:r="http://schemas.openxmlformats.org/officeDocument/2006/relationships">
  <sheetPr>
    <tabColor theme="8" tint="0.59999389629810485"/>
  </sheetPr>
  <dimension ref="A1:W543"/>
  <sheetViews>
    <sheetView workbookViewId="0"/>
  </sheetViews>
  <sheetFormatPr defaultRowHeight="12.75"/>
  <cols>
    <col min="1" max="1" width="1.28515625" customWidth="1"/>
    <col min="2" max="2" width="3.42578125" customWidth="1"/>
    <col min="3" max="3" width="18.5703125" customWidth="1"/>
    <col min="4" max="4" width="9.140625" customWidth="1"/>
    <col min="5" max="5" width="0.85546875" customWidth="1"/>
    <col min="6" max="6" width="21.7109375" bestFit="1" customWidth="1"/>
    <col min="7" max="7" width="14" bestFit="1" customWidth="1"/>
    <col min="11" max="11" width="0.85546875" customWidth="1"/>
    <col min="12" max="12" width="21.7109375" bestFit="1" customWidth="1"/>
    <col min="13" max="13" width="12.28515625" bestFit="1" customWidth="1"/>
    <col min="17" max="17" width="0.85546875" customWidth="1"/>
    <col min="18" max="18" width="21.7109375" bestFit="1" customWidth="1"/>
    <col min="19" max="19" width="12.28515625" bestFit="1" customWidth="1"/>
    <col min="21" max="21" width="9" bestFit="1" customWidth="1"/>
    <col min="23" max="23" width="0.85546875" customWidth="1"/>
  </cols>
  <sheetData>
    <row r="1" spans="1:23" ht="15.75">
      <c r="B1" s="12"/>
      <c r="C1" s="3212" t="s">
        <v>63</v>
      </c>
      <c r="D1" s="3212"/>
      <c r="E1" s="3212"/>
      <c r="F1" s="3212"/>
      <c r="G1" s="3212"/>
      <c r="H1" s="3212"/>
      <c r="I1" s="3212"/>
      <c r="J1" s="1492"/>
      <c r="K1" s="1492"/>
      <c r="L1" s="1492"/>
      <c r="M1" s="1492"/>
      <c r="N1" s="1492"/>
      <c r="O1" s="1492"/>
      <c r="P1" s="1492"/>
      <c r="Q1" s="1492"/>
      <c r="R1" s="1492"/>
      <c r="S1" s="1492"/>
      <c r="T1" s="1492"/>
      <c r="U1" s="1492"/>
      <c r="V1" s="1492"/>
      <c r="W1" s="1492"/>
    </row>
    <row r="2" spans="1:23" ht="15">
      <c r="B2" s="12"/>
      <c r="C2" s="3212" t="s">
        <v>4853</v>
      </c>
      <c r="D2" s="3212"/>
      <c r="E2" s="3212"/>
      <c r="F2" s="3212"/>
      <c r="G2" s="3212"/>
      <c r="H2" s="3212"/>
      <c r="I2" s="3212"/>
      <c r="J2" s="1554"/>
      <c r="K2" s="1554"/>
      <c r="L2" s="1554"/>
      <c r="M2" s="1554"/>
      <c r="N2" s="1554"/>
      <c r="O2" s="1554"/>
      <c r="P2" s="1554"/>
      <c r="Q2" s="1554"/>
      <c r="R2" s="1554"/>
      <c r="S2" s="1554"/>
      <c r="T2" s="1554"/>
      <c r="U2" s="1554"/>
      <c r="V2" s="1554"/>
      <c r="W2" s="1554"/>
    </row>
    <row r="3" spans="1:23" ht="15">
      <c r="B3" s="12"/>
      <c r="C3" s="3212" t="s">
        <v>4854</v>
      </c>
      <c r="D3" s="3212"/>
      <c r="E3" s="3212"/>
      <c r="F3" s="3212"/>
      <c r="G3" s="3212"/>
      <c r="H3" s="3212"/>
      <c r="I3" s="3212"/>
      <c r="J3" s="1554"/>
      <c r="K3" s="1554"/>
      <c r="L3" s="1554"/>
      <c r="M3" s="1554"/>
      <c r="N3" s="1554"/>
      <c r="O3" s="1554"/>
      <c r="P3" s="1554"/>
      <c r="Q3" s="1554"/>
      <c r="R3" s="1554"/>
      <c r="S3" s="1554"/>
      <c r="T3" s="1554"/>
      <c r="U3" s="1554"/>
      <c r="V3" s="1554"/>
      <c r="W3" s="1554"/>
    </row>
    <row r="4" spans="1:23" ht="13.5" thickBot="1">
      <c r="B4" s="11"/>
      <c r="C4" s="11"/>
      <c r="D4" s="1555"/>
      <c r="E4" s="1556"/>
      <c r="F4" s="1667"/>
      <c r="G4" s="2295"/>
      <c r="H4" s="2296"/>
      <c r="I4" s="2296"/>
      <c r="J4" s="2297"/>
      <c r="K4" s="1556"/>
      <c r="L4" s="1667"/>
      <c r="M4" s="2295"/>
      <c r="N4" s="2296"/>
      <c r="O4" s="2296"/>
      <c r="P4" s="2297"/>
      <c r="Q4" s="1556"/>
      <c r="R4" s="1667"/>
      <c r="S4" s="2295"/>
      <c r="T4" s="2296"/>
      <c r="U4" s="2296"/>
      <c r="V4" s="2297"/>
      <c r="W4" s="1556"/>
    </row>
    <row r="5" spans="1:23" ht="13.5" customHeight="1" thickBot="1">
      <c r="B5" s="11"/>
      <c r="C5" s="11"/>
      <c r="D5" s="1555"/>
      <c r="E5" s="1558"/>
      <c r="F5" s="3549" t="s">
        <v>2680</v>
      </c>
      <c r="G5" s="3550"/>
      <c r="H5" s="3550"/>
      <c r="I5" s="3550"/>
      <c r="J5" s="3551"/>
      <c r="K5" s="1558"/>
      <c r="L5" s="3549" t="s">
        <v>1785</v>
      </c>
      <c r="M5" s="3550"/>
      <c r="N5" s="3550"/>
      <c r="O5" s="3550"/>
      <c r="P5" s="3551"/>
      <c r="Q5" s="1558"/>
      <c r="R5" s="3549" t="s">
        <v>4855</v>
      </c>
      <c r="S5" s="3550"/>
      <c r="T5" s="3550"/>
      <c r="U5" s="3550"/>
      <c r="V5" s="3551"/>
      <c r="W5" s="1558"/>
    </row>
    <row r="6" spans="1:23" ht="13.5" customHeight="1" thickBot="1">
      <c r="B6" s="3549" t="s">
        <v>3243</v>
      </c>
      <c r="C6" s="3550"/>
      <c r="D6" s="3551"/>
      <c r="E6" s="1558"/>
      <c r="F6" s="3549" t="s">
        <v>3244</v>
      </c>
      <c r="G6" s="3550"/>
      <c r="H6" s="3550"/>
      <c r="I6" s="3550"/>
      <c r="J6" s="3551"/>
      <c r="K6" s="1558"/>
      <c r="L6" s="3549" t="s">
        <v>3244</v>
      </c>
      <c r="M6" s="3550"/>
      <c r="N6" s="3550"/>
      <c r="O6" s="3550"/>
      <c r="P6" s="3551"/>
      <c r="Q6" s="1558"/>
      <c r="R6" s="3549" t="s">
        <v>3244</v>
      </c>
      <c r="S6" s="3550"/>
      <c r="T6" s="3550"/>
      <c r="U6" s="3550"/>
      <c r="V6" s="3551"/>
      <c r="W6" s="1558"/>
    </row>
    <row r="7" spans="1:23" ht="36">
      <c r="A7" s="51"/>
      <c r="B7" s="3547" t="s">
        <v>3245</v>
      </c>
      <c r="C7" s="3548"/>
      <c r="D7" s="1559" t="s">
        <v>3246</v>
      </c>
      <c r="E7" s="1558"/>
      <c r="F7" s="1560" t="s">
        <v>3247</v>
      </c>
      <c r="G7" s="2298" t="s">
        <v>1760</v>
      </c>
      <c r="H7" s="1562" t="s">
        <v>3248</v>
      </c>
      <c r="I7" s="1562" t="s">
        <v>3249</v>
      </c>
      <c r="J7" s="1563" t="s">
        <v>3250</v>
      </c>
      <c r="K7" s="1558"/>
      <c r="L7" s="1560" t="s">
        <v>3247</v>
      </c>
      <c r="M7" s="2298" t="s">
        <v>1760</v>
      </c>
      <c r="N7" s="1562" t="s">
        <v>3248</v>
      </c>
      <c r="O7" s="1562" t="s">
        <v>3249</v>
      </c>
      <c r="P7" s="1563" t="s">
        <v>3250</v>
      </c>
      <c r="Q7" s="1558"/>
      <c r="R7" s="1560" t="s">
        <v>3247</v>
      </c>
      <c r="S7" s="2298" t="s">
        <v>1760</v>
      </c>
      <c r="T7" s="1562" t="s">
        <v>3248</v>
      </c>
      <c r="U7" s="1562" t="s">
        <v>3249</v>
      </c>
      <c r="V7" s="1563" t="s">
        <v>3250</v>
      </c>
      <c r="W7" s="1558"/>
    </row>
    <row r="8" spans="1:23" ht="24">
      <c r="B8" s="2299">
        <v>1</v>
      </c>
      <c r="C8" s="2299" t="s">
        <v>3251</v>
      </c>
      <c r="D8" s="2300">
        <v>50</v>
      </c>
      <c r="E8" s="1566"/>
      <c r="F8" s="1567">
        <v>22.12</v>
      </c>
      <c r="G8" s="2301">
        <f t="shared" ref="G8:G13" si="0">SUM(D8*F8)</f>
        <v>1106</v>
      </c>
      <c r="H8" s="1575" t="s">
        <v>3252</v>
      </c>
      <c r="I8" s="1575" t="s">
        <v>4856</v>
      </c>
      <c r="J8" s="1576" t="s">
        <v>4857</v>
      </c>
      <c r="K8" s="1566"/>
      <c r="L8" s="2302">
        <v>21.885416666666668</v>
      </c>
      <c r="M8" s="2301">
        <f t="shared" ref="M8:M13" si="1">SUM($D8*L8)</f>
        <v>1094.2708333333335</v>
      </c>
      <c r="N8" s="1575" t="s">
        <v>3252</v>
      </c>
      <c r="O8" s="1575" t="s">
        <v>3256</v>
      </c>
      <c r="P8" s="1576" t="s">
        <v>4858</v>
      </c>
      <c r="Q8" s="1566"/>
      <c r="R8" s="1567">
        <v>22.12</v>
      </c>
      <c r="S8" s="2301">
        <f t="shared" ref="S8:S13" si="2">SUM($D8*R8)</f>
        <v>1106</v>
      </c>
      <c r="T8" s="1575" t="s">
        <v>3252</v>
      </c>
      <c r="U8" s="1575" t="s">
        <v>4859</v>
      </c>
      <c r="V8" s="1576" t="s">
        <v>4860</v>
      </c>
      <c r="W8" s="1566"/>
    </row>
    <row r="9" spans="1:23" ht="24">
      <c r="B9" s="2299">
        <v>2</v>
      </c>
      <c r="C9" s="2299" t="s">
        <v>3259</v>
      </c>
      <c r="D9" s="2300">
        <v>50</v>
      </c>
      <c r="E9" s="1566"/>
      <c r="F9" s="1567">
        <v>33.92</v>
      </c>
      <c r="G9" s="2301">
        <f t="shared" si="0"/>
        <v>1696</v>
      </c>
      <c r="H9" s="1575" t="s">
        <v>3252</v>
      </c>
      <c r="I9" s="1575" t="s">
        <v>4856</v>
      </c>
      <c r="J9" s="1576" t="s">
        <v>4857</v>
      </c>
      <c r="K9" s="1566"/>
      <c r="L9" s="2302">
        <v>33.5625</v>
      </c>
      <c r="M9" s="2301">
        <f t="shared" si="1"/>
        <v>1678.125</v>
      </c>
      <c r="N9" s="1575" t="s">
        <v>3252</v>
      </c>
      <c r="O9" s="1575" t="s">
        <v>3261</v>
      </c>
      <c r="P9" s="1576" t="s">
        <v>4858</v>
      </c>
      <c r="Q9" s="1566"/>
      <c r="R9" s="1567">
        <v>33.92</v>
      </c>
      <c r="S9" s="2301">
        <f t="shared" si="2"/>
        <v>1696</v>
      </c>
      <c r="T9" s="1575" t="s">
        <v>3252</v>
      </c>
      <c r="U9" s="1575" t="s">
        <v>4861</v>
      </c>
      <c r="V9" s="1576" t="s">
        <v>4860</v>
      </c>
      <c r="W9" s="1566"/>
    </row>
    <row r="10" spans="1:23" ht="24">
      <c r="B10" s="2299">
        <v>3</v>
      </c>
      <c r="C10" s="2299" t="s">
        <v>3263</v>
      </c>
      <c r="D10" s="2300">
        <v>100</v>
      </c>
      <c r="E10" s="1566"/>
      <c r="F10" s="1567">
        <v>26.53</v>
      </c>
      <c r="G10" s="2301">
        <f t="shared" si="0"/>
        <v>2653</v>
      </c>
      <c r="H10" s="1575" t="s">
        <v>3252</v>
      </c>
      <c r="I10" s="1575" t="s">
        <v>4862</v>
      </c>
      <c r="J10" s="1576" t="s">
        <v>4857</v>
      </c>
      <c r="K10" s="1566"/>
      <c r="L10" s="2302">
        <v>26.25</v>
      </c>
      <c r="M10" s="2301">
        <f t="shared" si="1"/>
        <v>2625</v>
      </c>
      <c r="N10" s="1575" t="s">
        <v>3252</v>
      </c>
      <c r="O10" s="1575" t="s">
        <v>3265</v>
      </c>
      <c r="P10" s="1576" t="s">
        <v>4858</v>
      </c>
      <c r="Q10" s="1566"/>
      <c r="R10" s="1567">
        <v>26.53</v>
      </c>
      <c r="S10" s="2301">
        <f t="shared" si="2"/>
        <v>2653</v>
      </c>
      <c r="T10" s="1575" t="s">
        <v>3252</v>
      </c>
      <c r="U10" s="1575" t="s">
        <v>4863</v>
      </c>
      <c r="V10" s="1576" t="s">
        <v>4860</v>
      </c>
      <c r="W10" s="1566"/>
    </row>
    <row r="11" spans="1:23" ht="24">
      <c r="B11" s="2299">
        <v>4</v>
      </c>
      <c r="C11" s="2299" t="s">
        <v>3267</v>
      </c>
      <c r="D11" s="2300">
        <v>100</v>
      </c>
      <c r="E11" s="1566"/>
      <c r="F11" s="1567">
        <v>36.159999999999997</v>
      </c>
      <c r="G11" s="2301">
        <f t="shared" si="0"/>
        <v>3615.9999999999995</v>
      </c>
      <c r="H11" s="1575" t="s">
        <v>3252</v>
      </c>
      <c r="I11" s="1575" t="s">
        <v>4862</v>
      </c>
      <c r="J11" s="1576" t="s">
        <v>4857</v>
      </c>
      <c r="K11" s="1566"/>
      <c r="L11" s="2302">
        <v>35.78125</v>
      </c>
      <c r="M11" s="2301">
        <f t="shared" si="1"/>
        <v>3578.125</v>
      </c>
      <c r="N11" s="1575" t="s">
        <v>3252</v>
      </c>
      <c r="O11" s="1575" t="s">
        <v>3269</v>
      </c>
      <c r="P11" s="1576" t="s">
        <v>4858</v>
      </c>
      <c r="Q11" s="1566"/>
      <c r="R11" s="1567">
        <v>37.21</v>
      </c>
      <c r="S11" s="2301">
        <f t="shared" si="2"/>
        <v>3721</v>
      </c>
      <c r="T11" s="1575" t="s">
        <v>3252</v>
      </c>
      <c r="U11" s="1575" t="s">
        <v>4864</v>
      </c>
      <c r="V11" s="1576" t="s">
        <v>4860</v>
      </c>
      <c r="W11" s="1566"/>
    </row>
    <row r="12" spans="1:23" ht="36">
      <c r="B12" s="2303">
        <v>5</v>
      </c>
      <c r="C12" s="2303" t="s">
        <v>3271</v>
      </c>
      <c r="D12" s="2304">
        <v>75</v>
      </c>
      <c r="E12" s="1566"/>
      <c r="F12" s="1567">
        <v>28.28</v>
      </c>
      <c r="G12" s="2301">
        <f t="shared" si="0"/>
        <v>2121</v>
      </c>
      <c r="H12" s="1584" t="s">
        <v>3252</v>
      </c>
      <c r="I12" s="1584" t="s">
        <v>4865</v>
      </c>
      <c r="J12" s="2305" t="s">
        <v>4857</v>
      </c>
      <c r="K12" s="1566"/>
      <c r="L12" s="2302">
        <v>27.989583333333336</v>
      </c>
      <c r="M12" s="2301">
        <f t="shared" si="1"/>
        <v>2099.21875</v>
      </c>
      <c r="N12" s="1575" t="s">
        <v>3252</v>
      </c>
      <c r="O12" s="1584" t="s">
        <v>3273</v>
      </c>
      <c r="P12" s="1576" t="s">
        <v>4858</v>
      </c>
      <c r="Q12" s="1566"/>
      <c r="R12" s="1567">
        <v>28.28</v>
      </c>
      <c r="S12" s="2301">
        <f t="shared" si="2"/>
        <v>2121</v>
      </c>
      <c r="T12" s="1575" t="s">
        <v>3252</v>
      </c>
      <c r="U12" s="1584" t="s">
        <v>4866</v>
      </c>
      <c r="V12" s="1576" t="s">
        <v>4860</v>
      </c>
      <c r="W12" s="1566"/>
    </row>
    <row r="13" spans="1:23" ht="36.75" thickBot="1">
      <c r="B13" s="2299">
        <v>6</v>
      </c>
      <c r="C13" s="2299" t="s">
        <v>3275</v>
      </c>
      <c r="D13" s="2300">
        <v>75</v>
      </c>
      <c r="E13" s="2306"/>
      <c r="F13" s="1567">
        <v>38.71</v>
      </c>
      <c r="G13" s="2307">
        <f t="shared" si="0"/>
        <v>2903.25</v>
      </c>
      <c r="H13" s="1575" t="s">
        <v>3252</v>
      </c>
      <c r="I13" s="1575" t="s">
        <v>4865</v>
      </c>
      <c r="J13" s="1576" t="s">
        <v>4857</v>
      </c>
      <c r="K13" s="2306"/>
      <c r="L13" s="2302">
        <v>38.302083333333336</v>
      </c>
      <c r="M13" s="2307">
        <f t="shared" si="1"/>
        <v>2872.65625</v>
      </c>
      <c r="N13" s="1575" t="s">
        <v>3252</v>
      </c>
      <c r="O13" s="1575" t="s">
        <v>3277</v>
      </c>
      <c r="P13" s="1576" t="s">
        <v>4858</v>
      </c>
      <c r="Q13" s="2306"/>
      <c r="R13" s="1567">
        <v>38.71</v>
      </c>
      <c r="S13" s="2307">
        <f t="shared" si="2"/>
        <v>2903.25</v>
      </c>
      <c r="T13" s="1575" t="s">
        <v>3252</v>
      </c>
      <c r="U13" s="1575" t="s">
        <v>4867</v>
      </c>
      <c r="V13" s="1576" t="s">
        <v>4860</v>
      </c>
      <c r="W13" s="2306"/>
    </row>
    <row r="14" spans="1:23" ht="13.5" thickBot="1">
      <c r="B14" s="2308"/>
      <c r="C14" s="2308"/>
      <c r="D14" s="2309"/>
      <c r="E14" s="1566"/>
      <c r="F14" s="1587" t="s">
        <v>304</v>
      </c>
      <c r="G14" s="1588">
        <f>SUM(G8:G13)</f>
        <v>14095.25</v>
      </c>
      <c r="H14" s="1594"/>
      <c r="I14" s="1594"/>
      <c r="J14" s="1595"/>
      <c r="K14" s="1566"/>
      <c r="L14" s="1587" t="s">
        <v>304</v>
      </c>
      <c r="M14" s="1588">
        <f>SUM(M8:M13)</f>
        <v>13947.395833333334</v>
      </c>
      <c r="N14" s="1594"/>
      <c r="O14" s="1594"/>
      <c r="P14" s="1595"/>
      <c r="Q14" s="1566"/>
      <c r="R14" s="1587" t="s">
        <v>304</v>
      </c>
      <c r="S14" s="1588">
        <f>SUM(S8:S13)</f>
        <v>14200.25</v>
      </c>
      <c r="T14" s="1594"/>
      <c r="U14" s="1594"/>
      <c r="V14" s="1595"/>
      <c r="W14" s="1566"/>
    </row>
    <row r="15" spans="1:23">
      <c r="A15" s="20"/>
      <c r="B15" s="2308"/>
      <c r="C15" s="2308"/>
      <c r="D15" s="2309"/>
      <c r="E15" s="1566"/>
      <c r="F15" s="1592"/>
      <c r="G15" s="2310"/>
      <c r="H15" s="1594"/>
      <c r="I15" s="1594"/>
      <c r="J15" s="1595"/>
      <c r="K15" s="1566"/>
      <c r="L15" s="1592"/>
      <c r="M15" s="2310"/>
      <c r="N15" s="1594"/>
      <c r="O15" s="1594"/>
      <c r="P15" s="1595"/>
      <c r="Q15" s="1566"/>
      <c r="R15" s="1592"/>
      <c r="S15" s="2310"/>
      <c r="T15" s="1594"/>
      <c r="U15" s="1594"/>
      <c r="V15" s="1595"/>
      <c r="W15" s="1566"/>
    </row>
    <row r="16" spans="1:23" ht="36">
      <c r="A16" s="51"/>
      <c r="B16" s="3546" t="s">
        <v>3279</v>
      </c>
      <c r="C16" s="3546"/>
      <c r="D16" s="1596" t="s">
        <v>3246</v>
      </c>
      <c r="E16" s="1597"/>
      <c r="F16" s="1598" t="s">
        <v>3247</v>
      </c>
      <c r="G16" s="2311" t="s">
        <v>1760</v>
      </c>
      <c r="H16" s="1600" t="s">
        <v>3248</v>
      </c>
      <c r="I16" s="1600" t="s">
        <v>3249</v>
      </c>
      <c r="J16" s="1596" t="s">
        <v>3250</v>
      </c>
      <c r="K16" s="1597"/>
      <c r="L16" s="1598" t="s">
        <v>3247</v>
      </c>
      <c r="M16" s="2311" t="s">
        <v>1760</v>
      </c>
      <c r="N16" s="1600" t="s">
        <v>3248</v>
      </c>
      <c r="O16" s="1600" t="s">
        <v>3249</v>
      </c>
      <c r="P16" s="1596" t="s">
        <v>3250</v>
      </c>
      <c r="Q16" s="1597"/>
      <c r="R16" s="1598" t="s">
        <v>3247</v>
      </c>
      <c r="S16" s="2311" t="s">
        <v>1760</v>
      </c>
      <c r="T16" s="1600" t="s">
        <v>3248</v>
      </c>
      <c r="U16" s="1600" t="s">
        <v>3249</v>
      </c>
      <c r="V16" s="1596" t="s">
        <v>3250</v>
      </c>
      <c r="W16" s="1597"/>
    </row>
    <row r="17" spans="1:23" ht="24">
      <c r="B17" s="2312">
        <v>7</v>
      </c>
      <c r="C17" s="2312" t="s">
        <v>3280</v>
      </c>
      <c r="D17" s="2313">
        <v>100</v>
      </c>
      <c r="E17" s="1566"/>
      <c r="F17" s="1601">
        <v>21.38</v>
      </c>
      <c r="G17" s="2301">
        <f>SUM(D17*F17)</f>
        <v>2138</v>
      </c>
      <c r="H17" s="1582" t="s">
        <v>3252</v>
      </c>
      <c r="I17" s="1582" t="s">
        <v>4868</v>
      </c>
      <c r="J17" s="1580" t="s">
        <v>4857</v>
      </c>
      <c r="K17" s="1566"/>
      <c r="L17" s="2314">
        <v>21.15625</v>
      </c>
      <c r="M17" s="2301">
        <f>SUM($D17*L17)</f>
        <v>2115.625</v>
      </c>
      <c r="N17" s="1582" t="s">
        <v>3252</v>
      </c>
      <c r="O17" s="1582" t="s">
        <v>4869</v>
      </c>
      <c r="P17" s="1580" t="s">
        <v>4858</v>
      </c>
      <c r="Q17" s="1566"/>
      <c r="R17" s="1601">
        <v>21.38</v>
      </c>
      <c r="S17" s="2301">
        <f>SUM($D17*R17)</f>
        <v>2138</v>
      </c>
      <c r="T17" s="1582" t="s">
        <v>3252</v>
      </c>
      <c r="U17" s="1582" t="s">
        <v>3283</v>
      </c>
      <c r="V17" s="1580" t="s">
        <v>4860</v>
      </c>
      <c r="W17" s="1566"/>
    </row>
    <row r="18" spans="1:23" ht="24">
      <c r="B18" s="2299">
        <v>8</v>
      </c>
      <c r="C18" s="2299" t="s">
        <v>3284</v>
      </c>
      <c r="D18" s="2300">
        <v>100</v>
      </c>
      <c r="E18" s="1566"/>
      <c r="F18" s="1601">
        <v>32.659999999999997</v>
      </c>
      <c r="G18" s="2301">
        <f>SUM(D18*F18)</f>
        <v>3265.9999999999995</v>
      </c>
      <c r="H18" s="1575" t="s">
        <v>3252</v>
      </c>
      <c r="I18" s="1575" t="s">
        <v>4868</v>
      </c>
      <c r="J18" s="1576" t="s">
        <v>4857</v>
      </c>
      <c r="K18" s="1566"/>
      <c r="L18" s="2314">
        <v>21.906250000000004</v>
      </c>
      <c r="M18" s="2301">
        <f>SUM($D18*L18)</f>
        <v>2190.6250000000005</v>
      </c>
      <c r="N18" s="1582" t="s">
        <v>3252</v>
      </c>
      <c r="O18" s="1575" t="s">
        <v>4870</v>
      </c>
      <c r="P18" s="1580" t="s">
        <v>4858</v>
      </c>
      <c r="Q18" s="1566"/>
      <c r="R18" s="1601">
        <v>32.659999999999997</v>
      </c>
      <c r="S18" s="2301">
        <f>SUM($D18*R18)</f>
        <v>3265.9999999999995</v>
      </c>
      <c r="T18" s="1582" t="s">
        <v>3252</v>
      </c>
      <c r="U18" s="1575" t="s">
        <v>3287</v>
      </c>
      <c r="V18" s="1576" t="s">
        <v>4860</v>
      </c>
      <c r="W18" s="1566"/>
    </row>
    <row r="19" spans="1:23" ht="24">
      <c r="B19" s="2299">
        <v>9</v>
      </c>
      <c r="C19" s="2299" t="s">
        <v>3288</v>
      </c>
      <c r="D19" s="2300">
        <v>25</v>
      </c>
      <c r="E19" s="1566"/>
      <c r="F19" s="1601">
        <v>22.99</v>
      </c>
      <c r="G19" s="2301">
        <f>SUM(D19*F19)</f>
        <v>574.75</v>
      </c>
      <c r="H19" s="1575" t="s">
        <v>3252</v>
      </c>
      <c r="I19" s="1575" t="s">
        <v>4871</v>
      </c>
      <c r="J19" s="1576" t="s">
        <v>4857</v>
      </c>
      <c r="K19" s="1566"/>
      <c r="L19" s="2314">
        <v>22.75</v>
      </c>
      <c r="M19" s="2301">
        <f>SUM($D19*L19)</f>
        <v>568.75</v>
      </c>
      <c r="N19" s="1582" t="s">
        <v>3252</v>
      </c>
      <c r="O19" s="1575" t="s">
        <v>3290</v>
      </c>
      <c r="P19" s="1580" t="s">
        <v>4858</v>
      </c>
      <c r="Q19" s="1566"/>
      <c r="R19" s="1601">
        <v>22.99</v>
      </c>
      <c r="S19" s="2301">
        <f>SUM($D19*R19)</f>
        <v>574.75</v>
      </c>
      <c r="T19" s="1582" t="s">
        <v>3252</v>
      </c>
      <c r="U19" s="1575" t="s">
        <v>3291</v>
      </c>
      <c r="V19" s="1576" t="s">
        <v>4860</v>
      </c>
      <c r="W19" s="1566"/>
    </row>
    <row r="20" spans="1:23" ht="24.75" thickBot="1">
      <c r="B20" s="2299">
        <v>10</v>
      </c>
      <c r="C20" s="2299" t="s">
        <v>3292</v>
      </c>
      <c r="D20" s="2300">
        <v>25</v>
      </c>
      <c r="E20" s="1566"/>
      <c r="F20" s="1601">
        <v>34.76</v>
      </c>
      <c r="G20" s="2307">
        <f>SUM(D20*F20)</f>
        <v>869</v>
      </c>
      <c r="H20" s="1575" t="s">
        <v>3252</v>
      </c>
      <c r="I20" s="1575" t="s">
        <v>4871</v>
      </c>
      <c r="J20" s="1576" t="s">
        <v>4857</v>
      </c>
      <c r="K20" s="1566"/>
      <c r="L20" s="2314">
        <v>34.395833333333336</v>
      </c>
      <c r="M20" s="2307">
        <f>SUM($D20*L20)</f>
        <v>859.89583333333337</v>
      </c>
      <c r="N20" s="1582" t="s">
        <v>3252</v>
      </c>
      <c r="O20" s="1575" t="s">
        <v>3294</v>
      </c>
      <c r="P20" s="1580" t="s">
        <v>4858</v>
      </c>
      <c r="Q20" s="1566"/>
      <c r="R20" s="1601">
        <v>34.76</v>
      </c>
      <c r="S20" s="2307">
        <f>SUM($D20*R20)</f>
        <v>869</v>
      </c>
      <c r="T20" s="1582" t="s">
        <v>3252</v>
      </c>
      <c r="U20" s="1575" t="s">
        <v>3295</v>
      </c>
      <c r="V20" s="1576" t="s">
        <v>4860</v>
      </c>
      <c r="W20" s="1566"/>
    </row>
    <row r="21" spans="1:23" ht="13.5" thickBot="1">
      <c r="B21" s="2308"/>
      <c r="C21" s="2308"/>
      <c r="D21" s="2309"/>
      <c r="E21" s="1566"/>
      <c r="F21" s="1587" t="s">
        <v>304</v>
      </c>
      <c r="G21" s="1588">
        <f>SUM(G17:G20)</f>
        <v>6847.75</v>
      </c>
      <c r="H21" s="1594"/>
      <c r="I21" s="1594"/>
      <c r="J21" s="1595"/>
      <c r="K21" s="1566"/>
      <c r="L21" s="1587" t="s">
        <v>304</v>
      </c>
      <c r="M21" s="1588">
        <f>SUM(M17:M20)</f>
        <v>5734.895833333333</v>
      </c>
      <c r="N21" s="1594"/>
      <c r="O21" s="1594"/>
      <c r="P21" s="1595"/>
      <c r="Q21" s="1566"/>
      <c r="R21" s="1587" t="s">
        <v>304</v>
      </c>
      <c r="S21" s="1588">
        <f>SUM(S17:S20)</f>
        <v>6847.75</v>
      </c>
      <c r="T21" s="1594"/>
      <c r="U21" s="1594"/>
      <c r="V21" s="1595"/>
      <c r="W21" s="1566"/>
    </row>
    <row r="22" spans="1:23">
      <c r="A22" s="20"/>
      <c r="B22" s="2308"/>
      <c r="C22" s="2308"/>
      <c r="D22" s="2309"/>
      <c r="E22" s="1566"/>
      <c r="F22" s="1592"/>
      <c r="G22" s="2310"/>
      <c r="H22" s="1594"/>
      <c r="I22" s="1594"/>
      <c r="J22" s="1595"/>
      <c r="K22" s="1566"/>
      <c r="L22" s="1592"/>
      <c r="M22" s="2310"/>
      <c r="N22" s="1594"/>
      <c r="O22" s="1594"/>
      <c r="P22" s="1595"/>
      <c r="Q22" s="1566"/>
      <c r="R22" s="1592"/>
      <c r="S22" s="2310"/>
      <c r="T22" s="1594"/>
      <c r="U22" s="1594"/>
      <c r="V22" s="1595"/>
      <c r="W22" s="1566"/>
    </row>
    <row r="23" spans="1:23" ht="36">
      <c r="A23" s="51"/>
      <c r="B23" s="3546" t="s">
        <v>3296</v>
      </c>
      <c r="C23" s="3546"/>
      <c r="D23" s="1596" t="s">
        <v>3246</v>
      </c>
      <c r="E23" s="1597"/>
      <c r="F23" s="1598" t="s">
        <v>3247</v>
      </c>
      <c r="G23" s="2311" t="s">
        <v>1760</v>
      </c>
      <c r="H23" s="1600" t="s">
        <v>3248</v>
      </c>
      <c r="I23" s="1600" t="s">
        <v>3249</v>
      </c>
      <c r="J23" s="1596" t="s">
        <v>3250</v>
      </c>
      <c r="K23" s="1597"/>
      <c r="L23" s="1598" t="s">
        <v>3247</v>
      </c>
      <c r="M23" s="2311" t="s">
        <v>1760</v>
      </c>
      <c r="N23" s="1600" t="s">
        <v>3248</v>
      </c>
      <c r="O23" s="1600" t="s">
        <v>3249</v>
      </c>
      <c r="P23" s="1596" t="s">
        <v>3250</v>
      </c>
      <c r="Q23" s="1597"/>
      <c r="R23" s="1598" t="s">
        <v>3247</v>
      </c>
      <c r="S23" s="2311" t="s">
        <v>1760</v>
      </c>
      <c r="T23" s="1600" t="s">
        <v>3248</v>
      </c>
      <c r="U23" s="1600" t="s">
        <v>3249</v>
      </c>
      <c r="V23" s="1596" t="s">
        <v>3250</v>
      </c>
      <c r="W23" s="1597"/>
    </row>
    <row r="24" spans="1:23" ht="24">
      <c r="B24" s="2299">
        <v>11</v>
      </c>
      <c r="C24" s="2299" t="s">
        <v>3297</v>
      </c>
      <c r="D24" s="2300">
        <v>25</v>
      </c>
      <c r="E24" s="1566"/>
      <c r="F24" s="2302">
        <v>37.64</v>
      </c>
      <c r="G24" s="2301">
        <f>SUM(D24*F24)</f>
        <v>941</v>
      </c>
      <c r="H24" s="1575" t="s">
        <v>3252</v>
      </c>
      <c r="I24" s="1575" t="s">
        <v>4872</v>
      </c>
      <c r="J24" s="1576" t="s">
        <v>4857</v>
      </c>
      <c r="K24" s="1566"/>
      <c r="L24" s="1567">
        <v>37.968750000000007</v>
      </c>
      <c r="M24" s="2301">
        <f>SUM($D24*L24)</f>
        <v>949.21875000000023</v>
      </c>
      <c r="N24" s="1575" t="s">
        <v>3252</v>
      </c>
      <c r="O24" s="1575" t="s">
        <v>4873</v>
      </c>
      <c r="P24" s="1576" t="s">
        <v>4858</v>
      </c>
      <c r="Q24" s="1566"/>
      <c r="R24" s="2302">
        <v>37.64</v>
      </c>
      <c r="S24" s="2301">
        <f>SUM($D24*R24)</f>
        <v>941</v>
      </c>
      <c r="T24" s="1575" t="s">
        <v>3252</v>
      </c>
      <c r="U24" s="1575" t="s">
        <v>3300</v>
      </c>
      <c r="V24" s="1576" t="s">
        <v>4860</v>
      </c>
      <c r="W24" s="1566"/>
    </row>
    <row r="25" spans="1:23" ht="24">
      <c r="B25" s="2299">
        <v>12</v>
      </c>
      <c r="C25" s="2299" t="s">
        <v>3301</v>
      </c>
      <c r="D25" s="2300">
        <v>50</v>
      </c>
      <c r="E25" s="1566"/>
      <c r="F25" s="2302">
        <v>57.68</v>
      </c>
      <c r="G25" s="2301">
        <f>SUM(D25*F25)</f>
        <v>2884</v>
      </c>
      <c r="H25" s="1575" t="s">
        <v>3252</v>
      </c>
      <c r="I25" s="1575" t="s">
        <v>4872</v>
      </c>
      <c r="J25" s="1576" t="s">
        <v>4857</v>
      </c>
      <c r="K25" s="1566"/>
      <c r="L25" s="1567">
        <v>57.802083333333336</v>
      </c>
      <c r="M25" s="2301">
        <f>SUM($D25*L25)</f>
        <v>2890.104166666667</v>
      </c>
      <c r="N25" s="1575" t="s">
        <v>3252</v>
      </c>
      <c r="O25" s="1575" t="s">
        <v>4874</v>
      </c>
      <c r="P25" s="1576" t="s">
        <v>4858</v>
      </c>
      <c r="Q25" s="1566"/>
      <c r="R25" s="2302">
        <v>57.68</v>
      </c>
      <c r="S25" s="2301">
        <f>SUM($D25*R25)</f>
        <v>2884</v>
      </c>
      <c r="T25" s="1575" t="s">
        <v>3252</v>
      </c>
      <c r="U25" s="1575" t="s">
        <v>3304</v>
      </c>
      <c r="V25" s="1576" t="s">
        <v>4860</v>
      </c>
      <c r="W25" s="1566"/>
    </row>
    <row r="26" spans="1:23" ht="24">
      <c r="B26" s="2299">
        <v>13</v>
      </c>
      <c r="C26" s="2299" t="s">
        <v>3305</v>
      </c>
      <c r="D26" s="2300">
        <v>100</v>
      </c>
      <c r="E26" s="1566"/>
      <c r="F26" s="2302">
        <v>44.23</v>
      </c>
      <c r="G26" s="2301">
        <f>SUM(D26*F26)</f>
        <v>4423</v>
      </c>
      <c r="H26" s="1575" t="s">
        <v>3252</v>
      </c>
      <c r="I26" s="1575" t="s">
        <v>4875</v>
      </c>
      <c r="J26" s="1576" t="s">
        <v>4857</v>
      </c>
      <c r="K26" s="1566"/>
      <c r="L26" s="1567">
        <v>44.489583333333336</v>
      </c>
      <c r="M26" s="2301">
        <f>SUM($D26*L26)</f>
        <v>4448.9583333333339</v>
      </c>
      <c r="N26" s="1575" t="s">
        <v>3252</v>
      </c>
      <c r="O26" s="1575" t="s">
        <v>4876</v>
      </c>
      <c r="P26" s="1576" t="s">
        <v>4858</v>
      </c>
      <c r="Q26" s="1566"/>
      <c r="R26" s="2302">
        <v>44.23</v>
      </c>
      <c r="S26" s="2301">
        <f>SUM($D26*R26)</f>
        <v>4423</v>
      </c>
      <c r="T26" s="1575" t="s">
        <v>3252</v>
      </c>
      <c r="U26" s="1575" t="s">
        <v>3308</v>
      </c>
      <c r="V26" s="1576" t="s">
        <v>4860</v>
      </c>
      <c r="W26" s="1566"/>
    </row>
    <row r="27" spans="1:23" ht="24">
      <c r="B27" s="2299">
        <v>14</v>
      </c>
      <c r="C27" s="2299" t="s">
        <v>3309</v>
      </c>
      <c r="D27" s="2300">
        <v>130</v>
      </c>
      <c r="E27" s="1566"/>
      <c r="F27" s="2302">
        <v>44.23</v>
      </c>
      <c r="G27" s="2301">
        <f>SUM(D27*F27)</f>
        <v>5749.9</v>
      </c>
      <c r="H27" s="1575" t="s">
        <v>3252</v>
      </c>
      <c r="I27" s="1575" t="s">
        <v>4875</v>
      </c>
      <c r="J27" s="1576" t="s">
        <v>4857</v>
      </c>
      <c r="K27" s="1566"/>
      <c r="L27" s="1567">
        <v>61.927083333333336</v>
      </c>
      <c r="M27" s="2301">
        <f>SUM($D27*L27)</f>
        <v>8050.5208333333339</v>
      </c>
      <c r="N27" s="1575" t="s">
        <v>3252</v>
      </c>
      <c r="O27" s="1575" t="s">
        <v>4877</v>
      </c>
      <c r="P27" s="1576" t="s">
        <v>4858</v>
      </c>
      <c r="Q27" s="1566"/>
      <c r="R27" s="1567">
        <v>61.85</v>
      </c>
      <c r="S27" s="2301">
        <f>SUM($D27*R27)</f>
        <v>8040.5</v>
      </c>
      <c r="T27" s="1575" t="s">
        <v>3252</v>
      </c>
      <c r="U27" s="1575" t="s">
        <v>3312</v>
      </c>
      <c r="V27" s="1576" t="s">
        <v>4860</v>
      </c>
      <c r="W27" s="1566"/>
    </row>
    <row r="28" spans="1:23" ht="24.75" thickBot="1">
      <c r="B28" s="2299">
        <v>15</v>
      </c>
      <c r="C28" s="2299" t="s">
        <v>3313</v>
      </c>
      <c r="D28" s="2300">
        <v>10</v>
      </c>
      <c r="E28" s="1566"/>
      <c r="F28" s="1567">
        <v>102.72</v>
      </c>
      <c r="G28" s="2301">
        <f>SUM(D28*F28)</f>
        <v>1027.2</v>
      </c>
      <c r="H28" s="1575" t="s">
        <v>3252</v>
      </c>
      <c r="I28" s="1575" t="s">
        <v>4875</v>
      </c>
      <c r="J28" s="1576" t="s">
        <v>4857</v>
      </c>
      <c r="K28" s="1566"/>
      <c r="L28" s="2302">
        <v>102.36458333333333</v>
      </c>
      <c r="M28" s="2301">
        <f>SUM($D28*L28)</f>
        <v>1023.6458333333333</v>
      </c>
      <c r="N28" s="1575" t="s">
        <v>3252</v>
      </c>
      <c r="O28" s="1575" t="s">
        <v>4878</v>
      </c>
      <c r="P28" s="1576" t="s">
        <v>4858</v>
      </c>
      <c r="Q28" s="1566"/>
      <c r="R28" s="1567">
        <v>102.72</v>
      </c>
      <c r="S28" s="2301">
        <f>SUM($D28*R28)</f>
        <v>1027.2</v>
      </c>
      <c r="T28" s="1575" t="s">
        <v>3252</v>
      </c>
      <c r="U28" s="1575" t="s">
        <v>3316</v>
      </c>
      <c r="V28" s="1576" t="s">
        <v>4860</v>
      </c>
      <c r="W28" s="1566"/>
    </row>
    <row r="29" spans="1:23" ht="13.5" thickBot="1">
      <c r="B29" s="2308"/>
      <c r="C29" s="2308"/>
      <c r="D29" s="2309"/>
      <c r="E29" s="1566"/>
      <c r="F29" s="1587" t="s">
        <v>304</v>
      </c>
      <c r="G29" s="1588">
        <f>SUM(G24:G28)</f>
        <v>15025.1</v>
      </c>
      <c r="H29" s="1594"/>
      <c r="I29" s="1594"/>
      <c r="J29" s="1595"/>
      <c r="K29" s="1566"/>
      <c r="L29" s="1587" t="s">
        <v>304</v>
      </c>
      <c r="M29" s="1588">
        <f>SUM(M24:M28)</f>
        <v>17362.447916666668</v>
      </c>
      <c r="N29" s="1594"/>
      <c r="O29" s="1594"/>
      <c r="P29" s="1595"/>
      <c r="Q29" s="1566"/>
      <c r="R29" s="1587" t="s">
        <v>304</v>
      </c>
      <c r="S29" s="1588">
        <f>SUM(S24:S28)</f>
        <v>17315.7</v>
      </c>
      <c r="T29" s="1594"/>
      <c r="U29" s="1594"/>
      <c r="V29" s="1595"/>
      <c r="W29" s="1566"/>
    </row>
    <row r="30" spans="1:23">
      <c r="A30" s="20"/>
      <c r="B30" s="2308"/>
      <c r="C30" s="2308"/>
      <c r="D30" s="2309"/>
      <c r="E30" s="1566"/>
      <c r="F30" s="1592"/>
      <c r="G30" s="2310"/>
      <c r="H30" s="1594"/>
      <c r="I30" s="1594"/>
      <c r="J30" s="1595"/>
      <c r="K30" s="1566"/>
      <c r="L30" s="1592"/>
      <c r="M30" s="2310"/>
      <c r="N30" s="1594"/>
      <c r="O30" s="1594"/>
      <c r="P30" s="1595"/>
      <c r="Q30" s="1566"/>
      <c r="R30" s="1592"/>
      <c r="S30" s="2310"/>
      <c r="T30" s="1594"/>
      <c r="U30" s="1594"/>
      <c r="V30" s="1595"/>
      <c r="W30" s="1566"/>
    </row>
    <row r="31" spans="1:23" ht="36">
      <c r="A31" s="51"/>
      <c r="B31" s="3546" t="s">
        <v>3317</v>
      </c>
      <c r="C31" s="3546"/>
      <c r="D31" s="1596" t="s">
        <v>3246</v>
      </c>
      <c r="E31" s="1597"/>
      <c r="F31" s="1598" t="s">
        <v>3247</v>
      </c>
      <c r="G31" s="2311" t="s">
        <v>1760</v>
      </c>
      <c r="H31" s="1600" t="s">
        <v>3248</v>
      </c>
      <c r="I31" s="1600" t="s">
        <v>3249</v>
      </c>
      <c r="J31" s="1596" t="s">
        <v>3250</v>
      </c>
      <c r="K31" s="1597"/>
      <c r="L31" s="1598" t="s">
        <v>3247</v>
      </c>
      <c r="M31" s="2311" t="s">
        <v>1760</v>
      </c>
      <c r="N31" s="1600" t="s">
        <v>3248</v>
      </c>
      <c r="O31" s="1600" t="s">
        <v>3249</v>
      </c>
      <c r="P31" s="1596" t="s">
        <v>3250</v>
      </c>
      <c r="Q31" s="1597"/>
      <c r="R31" s="1598" t="s">
        <v>3247</v>
      </c>
      <c r="S31" s="2311" t="s">
        <v>1760</v>
      </c>
      <c r="T31" s="1600" t="s">
        <v>3248</v>
      </c>
      <c r="U31" s="1600" t="s">
        <v>3249</v>
      </c>
      <c r="V31" s="1596" t="s">
        <v>3250</v>
      </c>
      <c r="W31" s="1597"/>
    </row>
    <row r="32" spans="1:23" ht="24">
      <c r="B32" s="2299">
        <v>16</v>
      </c>
      <c r="C32" s="2299" t="s">
        <v>3318</v>
      </c>
      <c r="D32" s="2300">
        <v>10</v>
      </c>
      <c r="E32" s="1566"/>
      <c r="F32" s="1567">
        <v>47.18</v>
      </c>
      <c r="G32" s="2301">
        <f>SUM(D32*F32)</f>
        <v>471.8</v>
      </c>
      <c r="H32" s="1575" t="s">
        <v>3319</v>
      </c>
      <c r="I32" s="1575" t="s">
        <v>4879</v>
      </c>
      <c r="J32" s="1576" t="s">
        <v>4857</v>
      </c>
      <c r="K32" s="1566"/>
      <c r="L32" s="2302">
        <v>40.40625</v>
      </c>
      <c r="M32" s="2301">
        <f>SUM($D32*L32)</f>
        <v>404.0625</v>
      </c>
      <c r="N32" s="1575" t="s">
        <v>4880</v>
      </c>
      <c r="O32" s="1575" t="s">
        <v>4881</v>
      </c>
      <c r="P32" s="1576" t="s">
        <v>4858</v>
      </c>
      <c r="Q32" s="1566"/>
      <c r="R32" s="1567">
        <v>0</v>
      </c>
      <c r="S32" s="2301">
        <f>SUM($D32*R32)</f>
        <v>0</v>
      </c>
      <c r="T32" s="1575" t="s">
        <v>798</v>
      </c>
      <c r="U32" s="1575"/>
      <c r="V32" s="1576"/>
      <c r="W32" s="1566"/>
    </row>
    <row r="33" spans="1:23" ht="24">
      <c r="B33" s="2299">
        <v>17</v>
      </c>
      <c r="C33" s="2299" t="s">
        <v>3322</v>
      </c>
      <c r="D33" s="2300">
        <v>10</v>
      </c>
      <c r="E33" s="1566"/>
      <c r="F33" s="1567">
        <v>57.79</v>
      </c>
      <c r="G33" s="2301">
        <f>SUM(D33*F33)</f>
        <v>577.9</v>
      </c>
      <c r="H33" s="1575" t="s">
        <v>3319</v>
      </c>
      <c r="I33" s="1575" t="s">
        <v>4879</v>
      </c>
      <c r="J33" s="1576" t="s">
        <v>4857</v>
      </c>
      <c r="K33" s="1566"/>
      <c r="L33" s="2302">
        <v>49.239583333333336</v>
      </c>
      <c r="M33" s="2301">
        <f>SUM($D33*L33)</f>
        <v>492.39583333333337</v>
      </c>
      <c r="N33" s="1575" t="s">
        <v>4880</v>
      </c>
      <c r="O33" s="1575" t="s">
        <v>4882</v>
      </c>
      <c r="P33" s="1576" t="s">
        <v>4858</v>
      </c>
      <c r="Q33" s="1566"/>
      <c r="R33" s="1567">
        <v>0</v>
      </c>
      <c r="S33" s="2301">
        <f>SUM($D33*R33)</f>
        <v>0</v>
      </c>
      <c r="T33" s="1575" t="s">
        <v>798</v>
      </c>
      <c r="U33" s="1575"/>
      <c r="V33" s="1576"/>
      <c r="W33" s="1566"/>
    </row>
    <row r="34" spans="1:23" ht="24">
      <c r="B34" s="2299">
        <v>18</v>
      </c>
      <c r="C34" s="2299" t="s">
        <v>3324</v>
      </c>
      <c r="D34" s="2300">
        <v>10</v>
      </c>
      <c r="E34" s="1566"/>
      <c r="F34" s="1567">
        <v>97.81</v>
      </c>
      <c r="G34" s="2301">
        <f>SUM(D34*F34)</f>
        <v>978.1</v>
      </c>
      <c r="H34" s="1575" t="s">
        <v>3319</v>
      </c>
      <c r="I34" s="1575" t="s">
        <v>4879</v>
      </c>
      <c r="J34" s="1576" t="s">
        <v>4857</v>
      </c>
      <c r="K34" s="1566"/>
      <c r="L34" s="2302">
        <v>71.364583333333343</v>
      </c>
      <c r="M34" s="2301">
        <f>SUM($D34*L34)</f>
        <v>713.64583333333348</v>
      </c>
      <c r="N34" s="1575" t="s">
        <v>4880</v>
      </c>
      <c r="O34" s="1575" t="s">
        <v>4883</v>
      </c>
      <c r="P34" s="1576" t="s">
        <v>4858</v>
      </c>
      <c r="Q34" s="1566"/>
      <c r="R34" s="1567">
        <v>0</v>
      </c>
      <c r="S34" s="2301">
        <f>SUM($D34*R34)</f>
        <v>0</v>
      </c>
      <c r="T34" s="1575" t="s">
        <v>798</v>
      </c>
      <c r="U34" s="1575"/>
      <c r="V34" s="1576"/>
      <c r="W34" s="1566"/>
    </row>
    <row r="35" spans="1:23" ht="24">
      <c r="B35" s="2299">
        <v>19</v>
      </c>
      <c r="C35" s="2299" t="s">
        <v>3326</v>
      </c>
      <c r="D35" s="2300">
        <v>10</v>
      </c>
      <c r="E35" s="1566"/>
      <c r="F35" s="1567">
        <v>97.81</v>
      </c>
      <c r="G35" s="2301">
        <f>SUM(D35*F35)</f>
        <v>978.1</v>
      </c>
      <c r="H35" s="1575" t="s">
        <v>3319</v>
      </c>
      <c r="I35" s="1575" t="s">
        <v>4879</v>
      </c>
      <c r="J35" s="1576" t="s">
        <v>4857</v>
      </c>
      <c r="K35" s="1566"/>
      <c r="L35" s="2302">
        <v>83.020833333333343</v>
      </c>
      <c r="M35" s="2301">
        <f>SUM($D35*L35)</f>
        <v>830.20833333333348</v>
      </c>
      <c r="N35" s="1575" t="s">
        <v>4880</v>
      </c>
      <c r="O35" s="1575" t="s">
        <v>4884</v>
      </c>
      <c r="P35" s="1576" t="s">
        <v>4858</v>
      </c>
      <c r="Q35" s="1566"/>
      <c r="R35" s="1567">
        <v>0</v>
      </c>
      <c r="S35" s="2301">
        <f>SUM($D35*R35)</f>
        <v>0</v>
      </c>
      <c r="T35" s="1575" t="s">
        <v>798</v>
      </c>
      <c r="U35" s="1575"/>
      <c r="V35" s="1576"/>
      <c r="W35" s="1566"/>
    </row>
    <row r="36" spans="1:23" ht="24.75" thickBot="1">
      <c r="B36" s="2299">
        <v>20</v>
      </c>
      <c r="C36" s="2299" t="s">
        <v>3328</v>
      </c>
      <c r="D36" s="2300">
        <v>30</v>
      </c>
      <c r="E36" s="1566"/>
      <c r="F36" s="1567">
        <v>125.26</v>
      </c>
      <c r="G36" s="2301">
        <f>SUM(D36*F36)</f>
        <v>3757.8</v>
      </c>
      <c r="H36" s="1575" t="s">
        <v>3319</v>
      </c>
      <c r="I36" s="1575" t="s">
        <v>4879</v>
      </c>
      <c r="J36" s="1576" t="s">
        <v>4857</v>
      </c>
      <c r="K36" s="1566"/>
      <c r="L36" s="2302">
        <v>105.55208333333333</v>
      </c>
      <c r="M36" s="2301">
        <f>SUM($D36*L36)</f>
        <v>3166.5625</v>
      </c>
      <c r="N36" s="1575" t="s">
        <v>4880</v>
      </c>
      <c r="O36" s="1575" t="s">
        <v>4885</v>
      </c>
      <c r="P36" s="1576" t="s">
        <v>4858</v>
      </c>
      <c r="Q36" s="1566"/>
      <c r="R36" s="1567">
        <v>0</v>
      </c>
      <c r="S36" s="2301">
        <f>SUM($D36*R36)</f>
        <v>0</v>
      </c>
      <c r="T36" s="1575" t="s">
        <v>798</v>
      </c>
      <c r="U36" s="1575"/>
      <c r="V36" s="1576"/>
      <c r="W36" s="1566"/>
    </row>
    <row r="37" spans="1:23" ht="13.5" thickBot="1">
      <c r="B37" s="2308"/>
      <c r="C37" s="2308"/>
      <c r="D37" s="2309"/>
      <c r="E37" s="1566"/>
      <c r="F37" s="1587" t="s">
        <v>304</v>
      </c>
      <c r="G37" s="1588">
        <f>SUM(G32:G36)</f>
        <v>6763.7000000000007</v>
      </c>
      <c r="H37" s="1594"/>
      <c r="I37" s="1594"/>
      <c r="J37" s="1595"/>
      <c r="K37" s="1566"/>
      <c r="L37" s="1587" t="s">
        <v>304</v>
      </c>
      <c r="M37" s="1588">
        <f>SUM(M32:M36)</f>
        <v>5606.875</v>
      </c>
      <c r="N37" s="1594"/>
      <c r="O37" s="1594"/>
      <c r="P37" s="1595"/>
      <c r="Q37" s="1566"/>
      <c r="R37" s="1587" t="s">
        <v>304</v>
      </c>
      <c r="S37" s="1588">
        <f>SUM(S32:S36)</f>
        <v>0</v>
      </c>
      <c r="T37" s="1594"/>
      <c r="U37" s="1594"/>
      <c r="V37" s="1595"/>
      <c r="W37" s="1566"/>
    </row>
    <row r="38" spans="1:23">
      <c r="A38" s="20"/>
      <c r="B38" s="2308"/>
      <c r="C38" s="2308"/>
      <c r="D38" s="2309"/>
      <c r="E38" s="1566"/>
      <c r="F38" s="1592"/>
      <c r="G38" s="2315"/>
      <c r="H38" s="1594"/>
      <c r="I38" s="1594"/>
      <c r="J38" s="1595"/>
      <c r="K38" s="1566"/>
      <c r="L38" s="1592"/>
      <c r="M38" s="2315"/>
      <c r="N38" s="1594"/>
      <c r="O38" s="1594"/>
      <c r="P38" s="1595"/>
      <c r="Q38" s="1566"/>
      <c r="R38" s="1592"/>
      <c r="S38" s="2315"/>
      <c r="T38" s="1594"/>
      <c r="U38" s="1594"/>
      <c r="V38" s="1595"/>
      <c r="W38" s="1566"/>
    </row>
    <row r="39" spans="1:23" ht="36">
      <c r="A39" s="51"/>
      <c r="B39" s="3546" t="s">
        <v>3330</v>
      </c>
      <c r="C39" s="3546"/>
      <c r="D39" s="1596" t="s">
        <v>3246</v>
      </c>
      <c r="E39" s="1597"/>
      <c r="F39" s="1598" t="s">
        <v>3247</v>
      </c>
      <c r="G39" s="2311" t="s">
        <v>1760</v>
      </c>
      <c r="H39" s="1600" t="s">
        <v>3248</v>
      </c>
      <c r="I39" s="1600" t="s">
        <v>3249</v>
      </c>
      <c r="J39" s="1596" t="s">
        <v>3250</v>
      </c>
      <c r="K39" s="1597"/>
      <c r="L39" s="1598" t="s">
        <v>3247</v>
      </c>
      <c r="M39" s="2311" t="s">
        <v>1760</v>
      </c>
      <c r="N39" s="1600" t="s">
        <v>3248</v>
      </c>
      <c r="O39" s="1600" t="s">
        <v>3249</v>
      </c>
      <c r="P39" s="1596" t="s">
        <v>3250</v>
      </c>
      <c r="Q39" s="1597"/>
      <c r="R39" s="1598" t="s">
        <v>3247</v>
      </c>
      <c r="S39" s="2311" t="s">
        <v>1760</v>
      </c>
      <c r="T39" s="1600" t="s">
        <v>3248</v>
      </c>
      <c r="U39" s="1600" t="s">
        <v>3249</v>
      </c>
      <c r="V39" s="1596" t="s">
        <v>3250</v>
      </c>
      <c r="W39" s="1597"/>
    </row>
    <row r="40" spans="1:23" ht="24">
      <c r="B40" s="2299">
        <v>21</v>
      </c>
      <c r="C40" s="2299" t="s">
        <v>3331</v>
      </c>
      <c r="D40" s="2300">
        <v>50</v>
      </c>
      <c r="E40" s="1566"/>
      <c r="F40" s="1567">
        <v>66.010000000000005</v>
      </c>
      <c r="G40" s="2301">
        <f>SUM(D40*F40)</f>
        <v>3300.5000000000005</v>
      </c>
      <c r="H40" s="1575" t="s">
        <v>3252</v>
      </c>
      <c r="I40" s="1575" t="s">
        <v>4886</v>
      </c>
      <c r="J40" s="1576" t="s">
        <v>4857</v>
      </c>
      <c r="K40" s="1566"/>
      <c r="L40" s="2302">
        <v>65.322916666666671</v>
      </c>
      <c r="M40" s="2301">
        <f>SUM($D40*L40)</f>
        <v>3266.1458333333335</v>
      </c>
      <c r="N40" s="1575" t="s">
        <v>3252</v>
      </c>
      <c r="O40" s="1575" t="s">
        <v>4887</v>
      </c>
      <c r="P40" s="1576" t="s">
        <v>4858</v>
      </c>
      <c r="Q40" s="1566"/>
      <c r="R40" s="1567">
        <v>66.010000000000005</v>
      </c>
      <c r="S40" s="2301">
        <f>SUM($D40*R40)</f>
        <v>3300.5000000000005</v>
      </c>
      <c r="T40" s="1575" t="s">
        <v>3252</v>
      </c>
      <c r="U40" s="1575" t="s">
        <v>4888</v>
      </c>
      <c r="V40" s="1576" t="s">
        <v>4860</v>
      </c>
      <c r="W40" s="1566"/>
    </row>
    <row r="41" spans="1:23" ht="24">
      <c r="B41" s="2299">
        <v>22</v>
      </c>
      <c r="C41" s="2299" t="s">
        <v>3335</v>
      </c>
      <c r="D41" s="2300">
        <v>25</v>
      </c>
      <c r="E41" s="1566"/>
      <c r="F41" s="1567">
        <v>68.34</v>
      </c>
      <c r="G41" s="2301">
        <f>SUM(D41*F41)</f>
        <v>1708.5</v>
      </c>
      <c r="H41" s="1575" t="s">
        <v>3252</v>
      </c>
      <c r="I41" s="1575" t="s">
        <v>4886</v>
      </c>
      <c r="J41" s="1576" t="s">
        <v>4857</v>
      </c>
      <c r="K41" s="1566"/>
      <c r="L41" s="2302">
        <v>67.625</v>
      </c>
      <c r="M41" s="2301">
        <f>SUM($D41*L41)</f>
        <v>1690.625</v>
      </c>
      <c r="N41" s="1575" t="s">
        <v>3252</v>
      </c>
      <c r="O41" s="1575" t="s">
        <v>4889</v>
      </c>
      <c r="P41" s="1576" t="s">
        <v>4858</v>
      </c>
      <c r="Q41" s="1566"/>
      <c r="R41" s="1567">
        <v>68.34</v>
      </c>
      <c r="S41" s="2301">
        <f>SUM($D41*R41)</f>
        <v>1708.5</v>
      </c>
      <c r="T41" s="1575" t="s">
        <v>3252</v>
      </c>
      <c r="U41" s="1575" t="s">
        <v>4890</v>
      </c>
      <c r="V41" s="1576" t="s">
        <v>4860</v>
      </c>
      <c r="W41" s="1566"/>
    </row>
    <row r="42" spans="1:23" ht="24.75" thickBot="1">
      <c r="B42" s="2299">
        <v>23</v>
      </c>
      <c r="C42" s="2299" t="s">
        <v>3339</v>
      </c>
      <c r="D42" s="2300">
        <v>25</v>
      </c>
      <c r="E42" s="1566"/>
      <c r="F42" s="1567">
        <v>124.51</v>
      </c>
      <c r="G42" s="2301">
        <f>SUM(D42*F42)</f>
        <v>3112.75</v>
      </c>
      <c r="H42" s="1575" t="s">
        <v>3252</v>
      </c>
      <c r="I42" s="1575" t="s">
        <v>4891</v>
      </c>
      <c r="J42" s="1576" t="s">
        <v>4857</v>
      </c>
      <c r="K42" s="1566"/>
      <c r="L42" s="2302">
        <v>123.20833333333334</v>
      </c>
      <c r="M42" s="2301">
        <f>SUM($D42*L42)</f>
        <v>3080.2083333333335</v>
      </c>
      <c r="N42" s="1575" t="s">
        <v>3252</v>
      </c>
      <c r="O42" s="1575" t="s">
        <v>4892</v>
      </c>
      <c r="P42" s="1576" t="s">
        <v>4858</v>
      </c>
      <c r="Q42" s="1566"/>
      <c r="R42" s="1567">
        <v>214.51</v>
      </c>
      <c r="S42" s="2301">
        <f>SUM($D42*R42)</f>
        <v>5362.75</v>
      </c>
      <c r="T42" s="1575" t="s">
        <v>3252</v>
      </c>
      <c r="U42" s="1575" t="s">
        <v>3342</v>
      </c>
      <c r="V42" s="1576" t="s">
        <v>4860</v>
      </c>
      <c r="W42" s="1566"/>
    </row>
    <row r="43" spans="1:23" ht="13.5" thickBot="1">
      <c r="B43" s="2308"/>
      <c r="C43" s="2308"/>
      <c r="D43" s="2309"/>
      <c r="E43" s="1566"/>
      <c r="F43" s="1587" t="s">
        <v>304</v>
      </c>
      <c r="G43" s="1588">
        <f>SUM(G40:G42)</f>
        <v>8121.75</v>
      </c>
      <c r="H43" s="1594"/>
      <c r="I43" s="1594"/>
      <c r="J43" s="1595"/>
      <c r="K43" s="1566"/>
      <c r="L43" s="1587" t="s">
        <v>304</v>
      </c>
      <c r="M43" s="1588">
        <f>SUM(M40:M42)</f>
        <v>8036.9791666666679</v>
      </c>
      <c r="N43" s="1594"/>
      <c r="O43" s="1594"/>
      <c r="P43" s="1595"/>
      <c r="Q43" s="1566"/>
      <c r="R43" s="1587" t="s">
        <v>304</v>
      </c>
      <c r="S43" s="1588">
        <f>SUM(S40:S42)</f>
        <v>10371.75</v>
      </c>
      <c r="T43" s="1594"/>
      <c r="U43" s="1594"/>
      <c r="V43" s="1595"/>
      <c r="W43" s="1566"/>
    </row>
    <row r="44" spans="1:23">
      <c r="A44" s="20"/>
      <c r="B44" s="2308"/>
      <c r="C44" s="2308"/>
      <c r="D44" s="2309"/>
      <c r="E44" s="1566"/>
      <c r="F44" s="1592"/>
      <c r="G44" s="2310"/>
      <c r="H44" s="1594"/>
      <c r="I44" s="1594"/>
      <c r="J44" s="1595"/>
      <c r="K44" s="1566"/>
      <c r="L44" s="1592"/>
      <c r="M44" s="2310"/>
      <c r="N44" s="1594"/>
      <c r="O44" s="1594"/>
      <c r="P44" s="1595"/>
      <c r="Q44" s="1566"/>
      <c r="R44" s="1592"/>
      <c r="S44" s="2310"/>
      <c r="T44" s="1594"/>
      <c r="U44" s="1594"/>
      <c r="V44" s="1595"/>
      <c r="W44" s="1566"/>
    </row>
    <row r="45" spans="1:23" ht="36">
      <c r="A45" s="51"/>
      <c r="B45" s="3546" t="s">
        <v>3343</v>
      </c>
      <c r="C45" s="3546"/>
      <c r="D45" s="1596" t="s">
        <v>3246</v>
      </c>
      <c r="E45" s="1597"/>
      <c r="F45" s="1598" t="s">
        <v>3247</v>
      </c>
      <c r="G45" s="2311" t="s">
        <v>1760</v>
      </c>
      <c r="H45" s="1600" t="s">
        <v>3248</v>
      </c>
      <c r="I45" s="1600" t="s">
        <v>3249</v>
      </c>
      <c r="J45" s="1596" t="s">
        <v>3250</v>
      </c>
      <c r="K45" s="1597"/>
      <c r="L45" s="1598" t="s">
        <v>3247</v>
      </c>
      <c r="M45" s="2311" t="s">
        <v>1760</v>
      </c>
      <c r="N45" s="1600" t="s">
        <v>3248</v>
      </c>
      <c r="O45" s="1600" t="s">
        <v>3249</v>
      </c>
      <c r="P45" s="1596" t="s">
        <v>3250</v>
      </c>
      <c r="Q45" s="1597"/>
      <c r="R45" s="1598" t="s">
        <v>3247</v>
      </c>
      <c r="S45" s="2311" t="s">
        <v>1760</v>
      </c>
      <c r="T45" s="1600" t="s">
        <v>3248</v>
      </c>
      <c r="U45" s="1600" t="s">
        <v>3249</v>
      </c>
      <c r="V45" s="1596" t="s">
        <v>3250</v>
      </c>
      <c r="W45" s="1597"/>
    </row>
    <row r="46" spans="1:23" ht="24">
      <c r="B46" s="2299">
        <v>24</v>
      </c>
      <c r="C46" s="2299" t="s">
        <v>3344</v>
      </c>
      <c r="D46" s="2300">
        <v>200</v>
      </c>
      <c r="E46" s="1566"/>
      <c r="F46" s="1567">
        <v>6.84</v>
      </c>
      <c r="G46" s="2301">
        <f>SUM(D46*F46)</f>
        <v>1368</v>
      </c>
      <c r="H46" s="1575" t="s">
        <v>3252</v>
      </c>
      <c r="I46" s="1575" t="s">
        <v>4893</v>
      </c>
      <c r="J46" s="1576" t="s">
        <v>4857</v>
      </c>
      <c r="K46" s="1566"/>
      <c r="L46" s="2302">
        <v>6.7708333333333339</v>
      </c>
      <c r="M46" s="2301">
        <f>SUM($D46*L46)</f>
        <v>1354.1666666666667</v>
      </c>
      <c r="N46" s="1575" t="s">
        <v>3252</v>
      </c>
      <c r="O46" s="1575" t="s">
        <v>4894</v>
      </c>
      <c r="P46" s="1576" t="s">
        <v>4858</v>
      </c>
      <c r="Q46" s="1566"/>
      <c r="R46" s="1567">
        <v>6.84</v>
      </c>
      <c r="S46" s="2301">
        <f>SUM($D46*R46)</f>
        <v>1368</v>
      </c>
      <c r="T46" s="1575" t="s">
        <v>3252</v>
      </c>
      <c r="U46" s="1575" t="s">
        <v>3347</v>
      </c>
      <c r="V46" s="1576" t="s">
        <v>4860</v>
      </c>
      <c r="W46" s="1566"/>
    </row>
    <row r="47" spans="1:23" ht="24">
      <c r="B47" s="2299">
        <v>25</v>
      </c>
      <c r="C47" s="2316" t="s">
        <v>3348</v>
      </c>
      <c r="D47" s="2300">
        <v>200</v>
      </c>
      <c r="E47" s="1566"/>
      <c r="F47" s="1567">
        <v>7.77</v>
      </c>
      <c r="G47" s="2301">
        <f>SUM(D47*F47)</f>
        <v>1554</v>
      </c>
      <c r="H47" s="1575" t="s">
        <v>3252</v>
      </c>
      <c r="I47" s="1575" t="s">
        <v>4893</v>
      </c>
      <c r="J47" s="1576" t="s">
        <v>4857</v>
      </c>
      <c r="K47" s="1566"/>
      <c r="L47" s="2302">
        <v>7.6875</v>
      </c>
      <c r="M47" s="2301">
        <f>SUM($D47*L47)</f>
        <v>1537.5</v>
      </c>
      <c r="N47" s="1575" t="s">
        <v>3252</v>
      </c>
      <c r="O47" s="1575" t="s">
        <v>4895</v>
      </c>
      <c r="P47" s="1576" t="s">
        <v>4858</v>
      </c>
      <c r="Q47" s="1566"/>
      <c r="R47" s="1567">
        <v>7.77</v>
      </c>
      <c r="S47" s="2301">
        <f>SUM($D47*R47)</f>
        <v>1554</v>
      </c>
      <c r="T47" s="1575" t="s">
        <v>3252</v>
      </c>
      <c r="U47" s="1575" t="s">
        <v>4896</v>
      </c>
      <c r="V47" s="1576" t="s">
        <v>4860</v>
      </c>
      <c r="W47" s="1566"/>
    </row>
    <row r="48" spans="1:23" ht="24">
      <c r="B48" s="2299">
        <v>26</v>
      </c>
      <c r="C48" s="2299" t="s">
        <v>3351</v>
      </c>
      <c r="D48" s="2300">
        <v>100</v>
      </c>
      <c r="E48" s="1566"/>
      <c r="F48" s="1567">
        <v>10.54</v>
      </c>
      <c r="G48" s="2301">
        <f>SUM(D48*F48)</f>
        <v>1054</v>
      </c>
      <c r="H48" s="1575" t="s">
        <v>3252</v>
      </c>
      <c r="I48" s="1575" t="s">
        <v>4893</v>
      </c>
      <c r="J48" s="1576" t="s">
        <v>4857</v>
      </c>
      <c r="K48" s="1566"/>
      <c r="L48" s="2302">
        <v>10.427083333333334</v>
      </c>
      <c r="M48" s="2301">
        <f>SUM($D48*L48)</f>
        <v>1042.7083333333335</v>
      </c>
      <c r="N48" s="1575" t="s">
        <v>3252</v>
      </c>
      <c r="O48" s="1575" t="s">
        <v>4897</v>
      </c>
      <c r="P48" s="1576" t="s">
        <v>4858</v>
      </c>
      <c r="Q48" s="1566"/>
      <c r="R48" s="1567">
        <v>10.54</v>
      </c>
      <c r="S48" s="2301">
        <f>SUM($D48*R48)</f>
        <v>1054</v>
      </c>
      <c r="T48" s="1575" t="s">
        <v>3252</v>
      </c>
      <c r="U48" s="1575" t="s">
        <v>4898</v>
      </c>
      <c r="V48" s="1576" t="s">
        <v>4860</v>
      </c>
      <c r="W48" s="1566"/>
    </row>
    <row r="49" spans="1:23" ht="24.75" thickBot="1">
      <c r="B49" s="2299">
        <v>27</v>
      </c>
      <c r="C49" s="2316" t="s">
        <v>3355</v>
      </c>
      <c r="D49" s="2300">
        <v>100</v>
      </c>
      <c r="E49" s="1566"/>
      <c r="F49" s="1567">
        <v>10.24</v>
      </c>
      <c r="G49" s="2301">
        <f>SUM(D49*F49)</f>
        <v>1024</v>
      </c>
      <c r="H49" s="1575" t="s">
        <v>3252</v>
      </c>
      <c r="I49" s="1575" t="s">
        <v>4893</v>
      </c>
      <c r="J49" s="1576" t="s">
        <v>4857</v>
      </c>
      <c r="K49" s="1566"/>
      <c r="L49" s="2302">
        <v>10.135416666666668</v>
      </c>
      <c r="M49" s="2301">
        <f>SUM($D49*L49)</f>
        <v>1013.5416666666667</v>
      </c>
      <c r="N49" s="1575" t="s">
        <v>3252</v>
      </c>
      <c r="O49" s="1575" t="s">
        <v>4899</v>
      </c>
      <c r="P49" s="1576" t="s">
        <v>4858</v>
      </c>
      <c r="Q49" s="1566"/>
      <c r="R49" s="1567">
        <v>10.24</v>
      </c>
      <c r="S49" s="2301">
        <f>SUM($D49*R49)</f>
        <v>1024</v>
      </c>
      <c r="T49" s="1575" t="s">
        <v>3252</v>
      </c>
      <c r="U49" s="1575" t="s">
        <v>4900</v>
      </c>
      <c r="V49" s="1576" t="s">
        <v>4860</v>
      </c>
      <c r="W49" s="1566"/>
    </row>
    <row r="50" spans="1:23" ht="13.5" thickBot="1">
      <c r="B50" s="2308"/>
      <c r="C50" s="2308"/>
      <c r="D50" s="2309"/>
      <c r="E50" s="1566"/>
      <c r="F50" s="1587" t="s">
        <v>304</v>
      </c>
      <c r="G50" s="1588">
        <f>SUM(G46:G49)</f>
        <v>5000</v>
      </c>
      <c r="H50" s="1594"/>
      <c r="I50" s="1594"/>
      <c r="J50" s="1595"/>
      <c r="K50" s="1566"/>
      <c r="L50" s="1587" t="s">
        <v>304</v>
      </c>
      <c r="M50" s="1588">
        <f>SUM(M46:M49)</f>
        <v>4947.916666666667</v>
      </c>
      <c r="N50" s="1594"/>
      <c r="O50" s="1594"/>
      <c r="P50" s="1595"/>
      <c r="Q50" s="1566"/>
      <c r="R50" s="1587" t="s">
        <v>304</v>
      </c>
      <c r="S50" s="1588">
        <f>SUM(S46:S49)</f>
        <v>5000</v>
      </c>
      <c r="T50" s="1594"/>
      <c r="U50" s="1594"/>
      <c r="V50" s="1595"/>
      <c r="W50" s="1566"/>
    </row>
    <row r="51" spans="1:23">
      <c r="A51" s="20"/>
      <c r="B51" s="2308"/>
      <c r="C51" s="2308"/>
      <c r="D51" s="2309"/>
      <c r="E51" s="1566"/>
      <c r="F51" s="1592"/>
      <c r="G51" s="2310"/>
      <c r="H51" s="1594"/>
      <c r="I51" s="1594"/>
      <c r="J51" s="1595"/>
      <c r="K51" s="1566"/>
      <c r="L51" s="1592"/>
      <c r="M51" s="2310"/>
      <c r="N51" s="1594"/>
      <c r="O51" s="1594"/>
      <c r="P51" s="1595"/>
      <c r="Q51" s="1566"/>
      <c r="R51" s="1592"/>
      <c r="S51" s="2310"/>
      <c r="T51" s="1594"/>
      <c r="U51" s="1594"/>
      <c r="V51" s="1595"/>
      <c r="W51" s="1566"/>
    </row>
    <row r="52" spans="1:23" ht="36.75" thickBot="1">
      <c r="A52" s="51"/>
      <c r="B52" s="3546" t="s">
        <v>3358</v>
      </c>
      <c r="C52" s="3546"/>
      <c r="D52" s="1596" t="s">
        <v>3246</v>
      </c>
      <c r="E52" s="1597"/>
      <c r="F52" s="1598" t="s">
        <v>3247</v>
      </c>
      <c r="G52" s="2311" t="s">
        <v>1760</v>
      </c>
      <c r="H52" s="1600" t="s">
        <v>3248</v>
      </c>
      <c r="I52" s="1600" t="s">
        <v>3249</v>
      </c>
      <c r="J52" s="1596" t="s">
        <v>3250</v>
      </c>
      <c r="K52" s="1597"/>
      <c r="L52" s="1598" t="s">
        <v>3247</v>
      </c>
      <c r="M52" s="2311" t="s">
        <v>1760</v>
      </c>
      <c r="N52" s="1600" t="s">
        <v>3248</v>
      </c>
      <c r="O52" s="1600" t="s">
        <v>3249</v>
      </c>
      <c r="P52" s="1596" t="s">
        <v>3250</v>
      </c>
      <c r="Q52" s="1597"/>
      <c r="R52" s="1598" t="s">
        <v>3247</v>
      </c>
      <c r="S52" s="2311" t="s">
        <v>1760</v>
      </c>
      <c r="T52" s="1600" t="s">
        <v>3248</v>
      </c>
      <c r="U52" s="1600" t="s">
        <v>3249</v>
      </c>
      <c r="V52" s="1596" t="s">
        <v>3250</v>
      </c>
      <c r="W52" s="1597"/>
    </row>
    <row r="53" spans="1:23" ht="13.5" thickBot="1">
      <c r="B53" s="2299">
        <v>28</v>
      </c>
      <c r="C53" s="2316" t="s">
        <v>3359</v>
      </c>
      <c r="D53" s="2300">
        <v>25</v>
      </c>
      <c r="E53" s="1566"/>
      <c r="F53" s="1567">
        <v>7.27</v>
      </c>
      <c r="G53" s="1588">
        <f>SUM(D53*F53)</f>
        <v>181.75</v>
      </c>
      <c r="H53" s="1575" t="s">
        <v>3252</v>
      </c>
      <c r="I53" s="1575" t="s">
        <v>3360</v>
      </c>
      <c r="J53" s="1576" t="s">
        <v>4857</v>
      </c>
      <c r="K53" s="1566"/>
      <c r="L53" s="2302">
        <v>7.197916666666667</v>
      </c>
      <c r="M53" s="1588">
        <f>SUM($D53*L53)</f>
        <v>179.94791666666669</v>
      </c>
      <c r="N53" s="1575" t="s">
        <v>3252</v>
      </c>
      <c r="O53" s="1575" t="s">
        <v>3361</v>
      </c>
      <c r="P53" s="1576" t="s">
        <v>4858</v>
      </c>
      <c r="Q53" s="1566"/>
      <c r="R53" s="1567">
        <v>7.27</v>
      </c>
      <c r="S53" s="1588">
        <f>SUM($D53*R53)</f>
        <v>181.75</v>
      </c>
      <c r="T53" s="1575" t="s">
        <v>3252</v>
      </c>
      <c r="U53" s="1575" t="s">
        <v>3362</v>
      </c>
      <c r="V53" s="1576" t="s">
        <v>4860</v>
      </c>
      <c r="W53" s="1566"/>
    </row>
    <row r="54" spans="1:23">
      <c r="A54" s="20"/>
      <c r="B54" s="2308"/>
      <c r="C54" s="2308"/>
      <c r="D54" s="2309"/>
      <c r="E54" s="1566"/>
      <c r="F54" s="1592"/>
      <c r="G54" s="2310"/>
      <c r="H54" s="1594"/>
      <c r="I54" s="1594"/>
      <c r="J54" s="1595"/>
      <c r="K54" s="1566"/>
      <c r="L54" s="1592"/>
      <c r="M54" s="2310"/>
      <c r="N54" s="1594"/>
      <c r="O54" s="1594"/>
      <c r="P54" s="1595"/>
      <c r="Q54" s="1566"/>
      <c r="R54" s="1592"/>
      <c r="S54" s="2310"/>
      <c r="T54" s="1594"/>
      <c r="U54" s="1594"/>
      <c r="V54" s="1595"/>
      <c r="W54" s="1566"/>
    </row>
    <row r="55" spans="1:23" ht="36.75" thickBot="1">
      <c r="A55" s="51"/>
      <c r="B55" s="3546" t="s">
        <v>3363</v>
      </c>
      <c r="C55" s="3546"/>
      <c r="D55" s="1596" t="s">
        <v>3246</v>
      </c>
      <c r="E55" s="1597"/>
      <c r="F55" s="1598" t="s">
        <v>3247</v>
      </c>
      <c r="G55" s="2311" t="s">
        <v>1760</v>
      </c>
      <c r="H55" s="1600" t="s">
        <v>3248</v>
      </c>
      <c r="I55" s="1600" t="s">
        <v>3249</v>
      </c>
      <c r="J55" s="1596" t="s">
        <v>3250</v>
      </c>
      <c r="K55" s="1597"/>
      <c r="L55" s="1598" t="s">
        <v>3247</v>
      </c>
      <c r="M55" s="2311" t="s">
        <v>1760</v>
      </c>
      <c r="N55" s="1600" t="s">
        <v>3248</v>
      </c>
      <c r="O55" s="1600" t="s">
        <v>3249</v>
      </c>
      <c r="P55" s="1596" t="s">
        <v>3250</v>
      </c>
      <c r="Q55" s="1597"/>
      <c r="R55" s="1598" t="s">
        <v>3247</v>
      </c>
      <c r="S55" s="2311" t="s">
        <v>1760</v>
      </c>
      <c r="T55" s="1600" t="s">
        <v>3248</v>
      </c>
      <c r="U55" s="1600" t="s">
        <v>3249</v>
      </c>
      <c r="V55" s="1596" t="s">
        <v>3250</v>
      </c>
      <c r="W55" s="1597"/>
    </row>
    <row r="56" spans="1:23" ht="36.75" thickBot="1">
      <c r="B56" s="2299">
        <v>30</v>
      </c>
      <c r="C56" s="2299" t="s">
        <v>3364</v>
      </c>
      <c r="D56" s="2300">
        <v>75</v>
      </c>
      <c r="E56" s="1566"/>
      <c r="F56" s="1567">
        <v>44.25</v>
      </c>
      <c r="G56" s="1588">
        <f>SUM(D56*F56)</f>
        <v>3318.75</v>
      </c>
      <c r="H56" s="1575" t="s">
        <v>3252</v>
      </c>
      <c r="I56" s="1575" t="s">
        <v>4901</v>
      </c>
      <c r="J56" s="1576" t="s">
        <v>4857</v>
      </c>
      <c r="K56" s="1566"/>
      <c r="L56" s="1567">
        <v>43.79</v>
      </c>
      <c r="M56" s="1588">
        <f>SUM($D56*L56)</f>
        <v>3284.25</v>
      </c>
      <c r="N56" s="1575" t="s">
        <v>3252</v>
      </c>
      <c r="O56" s="1575" t="s">
        <v>4902</v>
      </c>
      <c r="P56" s="1576" t="s">
        <v>4858</v>
      </c>
      <c r="Q56" s="1566"/>
      <c r="R56" s="2302">
        <v>39.770000000000003</v>
      </c>
      <c r="S56" s="1588">
        <f>SUM($D56*R56)</f>
        <v>2982.7500000000005</v>
      </c>
      <c r="T56" s="1575" t="s">
        <v>3252</v>
      </c>
      <c r="U56" s="1575" t="s">
        <v>3367</v>
      </c>
      <c r="V56" s="1576" t="s">
        <v>4860</v>
      </c>
      <c r="W56" s="1566"/>
    </row>
    <row r="57" spans="1:23">
      <c r="A57" s="20"/>
      <c r="B57" s="2308"/>
      <c r="C57" s="2308"/>
      <c r="D57" s="2309"/>
      <c r="E57" s="1566"/>
      <c r="F57" s="1592"/>
      <c r="G57" s="2310"/>
      <c r="H57" s="1594"/>
      <c r="I57" s="1594"/>
      <c r="J57" s="1595"/>
      <c r="K57" s="1566"/>
      <c r="L57" s="1592"/>
      <c r="M57" s="2310"/>
      <c r="N57" s="1594"/>
      <c r="O57" s="1594"/>
      <c r="P57" s="1595"/>
      <c r="Q57" s="1566"/>
      <c r="R57" s="1592"/>
      <c r="S57" s="2310"/>
      <c r="T57" s="1594"/>
      <c r="U57" s="1594"/>
      <c r="V57" s="1595"/>
      <c r="W57" s="1566"/>
    </row>
    <row r="58" spans="1:23" ht="36">
      <c r="A58" s="51"/>
      <c r="B58" s="3546" t="s">
        <v>3368</v>
      </c>
      <c r="C58" s="3546"/>
      <c r="D58" s="1596" t="s">
        <v>3246</v>
      </c>
      <c r="E58" s="1597"/>
      <c r="F58" s="1598" t="s">
        <v>3247</v>
      </c>
      <c r="G58" s="2311" t="s">
        <v>1760</v>
      </c>
      <c r="H58" s="1600" t="s">
        <v>3248</v>
      </c>
      <c r="I58" s="1600" t="s">
        <v>3249</v>
      </c>
      <c r="J58" s="1596" t="s">
        <v>3250</v>
      </c>
      <c r="K58" s="1597"/>
      <c r="L58" s="1598" t="s">
        <v>3247</v>
      </c>
      <c r="M58" s="2311" t="s">
        <v>1760</v>
      </c>
      <c r="N58" s="1600" t="s">
        <v>3248</v>
      </c>
      <c r="O58" s="1600" t="s">
        <v>3249</v>
      </c>
      <c r="P58" s="1596" t="s">
        <v>3250</v>
      </c>
      <c r="Q58" s="1597"/>
      <c r="R58" s="1598" t="s">
        <v>3247</v>
      </c>
      <c r="S58" s="2311" t="s">
        <v>1760</v>
      </c>
      <c r="T58" s="1600" t="s">
        <v>3248</v>
      </c>
      <c r="U58" s="1600" t="s">
        <v>3249</v>
      </c>
      <c r="V58" s="1596" t="s">
        <v>3250</v>
      </c>
      <c r="W58" s="1597"/>
    </row>
    <row r="59" spans="1:23" ht="24">
      <c r="B59" s="2299">
        <v>31</v>
      </c>
      <c r="C59" s="2299" t="s">
        <v>3369</v>
      </c>
      <c r="D59" s="2300">
        <v>23</v>
      </c>
      <c r="E59" s="1566"/>
      <c r="F59" s="1567">
        <v>2.13</v>
      </c>
      <c r="G59" s="2301">
        <f t="shared" ref="G59:G81" si="3">SUM(D59*F59)</f>
        <v>48.989999999999995</v>
      </c>
      <c r="H59" s="1575" t="s">
        <v>4903</v>
      </c>
      <c r="I59" s="1575"/>
      <c r="J59" s="1576" t="s">
        <v>4857</v>
      </c>
      <c r="K59" s="1566"/>
      <c r="L59" s="2302">
        <v>1.9617708333333335</v>
      </c>
      <c r="M59" s="2301">
        <f t="shared" ref="M59:M81" si="4">SUM($D59*L59)</f>
        <v>45.120729166666671</v>
      </c>
      <c r="N59" s="1575" t="s">
        <v>3371</v>
      </c>
      <c r="O59" s="1575" t="s">
        <v>4904</v>
      </c>
      <c r="P59" s="1576" t="s">
        <v>4858</v>
      </c>
      <c r="Q59" s="1566"/>
      <c r="R59" s="1567">
        <v>0</v>
      </c>
      <c r="S59" s="2301">
        <f t="shared" ref="S59:S81" si="5">SUM($D59*R59)</f>
        <v>0</v>
      </c>
      <c r="T59" s="1575" t="s">
        <v>798</v>
      </c>
      <c r="U59" s="1575"/>
      <c r="V59" s="1576"/>
      <c r="W59" s="1566"/>
    </row>
    <row r="60" spans="1:23" ht="24">
      <c r="B60" s="2299">
        <v>32</v>
      </c>
      <c r="C60" s="2299" t="s">
        <v>3373</v>
      </c>
      <c r="D60" s="2300">
        <v>25</v>
      </c>
      <c r="E60" s="1566"/>
      <c r="F60" s="1567">
        <v>2.78</v>
      </c>
      <c r="G60" s="2301">
        <f t="shared" si="3"/>
        <v>69.5</v>
      </c>
      <c r="H60" s="1575" t="s">
        <v>4903</v>
      </c>
      <c r="I60" s="1575"/>
      <c r="J60" s="1576" t="s">
        <v>4857</v>
      </c>
      <c r="K60" s="1566"/>
      <c r="L60" s="2302">
        <v>2.5655208333333333</v>
      </c>
      <c r="M60" s="2301">
        <f t="shared" si="4"/>
        <v>64.138020833333329</v>
      </c>
      <c r="N60" s="1575" t="s">
        <v>3371</v>
      </c>
      <c r="O60" s="1575" t="s">
        <v>4905</v>
      </c>
      <c r="P60" s="1576" t="s">
        <v>4858</v>
      </c>
      <c r="Q60" s="1566"/>
      <c r="R60" s="1567">
        <v>0</v>
      </c>
      <c r="S60" s="2301">
        <f t="shared" si="5"/>
        <v>0</v>
      </c>
      <c r="T60" s="1575" t="s">
        <v>798</v>
      </c>
      <c r="U60" s="1575"/>
      <c r="V60" s="1576"/>
      <c r="W60" s="1566"/>
    </row>
    <row r="61" spans="1:23" ht="24">
      <c r="B61" s="2299">
        <v>33</v>
      </c>
      <c r="C61" s="2299" t="s">
        <v>3375</v>
      </c>
      <c r="D61" s="2300">
        <v>25</v>
      </c>
      <c r="E61" s="1566"/>
      <c r="F61" s="1567">
        <v>4.04</v>
      </c>
      <c r="G61" s="2301">
        <f t="shared" si="3"/>
        <v>101</v>
      </c>
      <c r="H61" s="1575" t="s">
        <v>4903</v>
      </c>
      <c r="I61" s="1575"/>
      <c r="J61" s="1576" t="s">
        <v>4857</v>
      </c>
      <c r="K61" s="1566"/>
      <c r="L61" s="2302">
        <v>3.7354166666666666</v>
      </c>
      <c r="M61" s="2301">
        <f t="shared" si="4"/>
        <v>93.385416666666671</v>
      </c>
      <c r="N61" s="1575" t="s">
        <v>3371</v>
      </c>
      <c r="O61" s="1575" t="s">
        <v>4906</v>
      </c>
      <c r="P61" s="1576" t="s">
        <v>4858</v>
      </c>
      <c r="Q61" s="1566"/>
      <c r="R61" s="1567">
        <v>0</v>
      </c>
      <c r="S61" s="2301">
        <f t="shared" si="5"/>
        <v>0</v>
      </c>
      <c r="T61" s="1575" t="s">
        <v>798</v>
      </c>
      <c r="U61" s="1575"/>
      <c r="V61" s="1576"/>
      <c r="W61" s="1566"/>
    </row>
    <row r="62" spans="1:23" ht="24">
      <c r="B62" s="2299">
        <v>34</v>
      </c>
      <c r="C62" s="2299" t="s">
        <v>3377</v>
      </c>
      <c r="D62" s="2300">
        <v>25</v>
      </c>
      <c r="E62" s="1566"/>
      <c r="F62" s="1567">
        <v>1.61</v>
      </c>
      <c r="G62" s="2301">
        <f t="shared" si="3"/>
        <v>40.25</v>
      </c>
      <c r="H62" s="1575" t="s">
        <v>4903</v>
      </c>
      <c r="I62" s="1575"/>
      <c r="J62" s="1576" t="s">
        <v>4857</v>
      </c>
      <c r="K62" s="1566"/>
      <c r="L62" s="2302">
        <v>1.4892708333333333</v>
      </c>
      <c r="M62" s="2301">
        <f t="shared" si="4"/>
        <v>37.231770833333336</v>
      </c>
      <c r="N62" s="1575" t="s">
        <v>3371</v>
      </c>
      <c r="O62" s="1575" t="s">
        <v>4907</v>
      </c>
      <c r="P62" s="1576" t="s">
        <v>4858</v>
      </c>
      <c r="Q62" s="1566"/>
      <c r="R62" s="1567">
        <v>0</v>
      </c>
      <c r="S62" s="2301">
        <f t="shared" si="5"/>
        <v>0</v>
      </c>
      <c r="T62" s="1575" t="s">
        <v>798</v>
      </c>
      <c r="U62" s="1575"/>
      <c r="V62" s="1576"/>
      <c r="W62" s="1566"/>
    </row>
    <row r="63" spans="1:23" ht="24">
      <c r="B63" s="2299">
        <v>35</v>
      </c>
      <c r="C63" s="2299" t="s">
        <v>3379</v>
      </c>
      <c r="D63" s="2300">
        <v>50</v>
      </c>
      <c r="E63" s="1566"/>
      <c r="F63" s="1567">
        <v>2.0299999999999998</v>
      </c>
      <c r="G63" s="2301">
        <f t="shared" si="3"/>
        <v>101.49999999999999</v>
      </c>
      <c r="H63" s="1575" t="s">
        <v>4903</v>
      </c>
      <c r="I63" s="1575"/>
      <c r="J63" s="1576" t="s">
        <v>4857</v>
      </c>
      <c r="K63" s="1566"/>
      <c r="L63" s="2302">
        <v>1.8755208333333333</v>
      </c>
      <c r="M63" s="2301">
        <f t="shared" si="4"/>
        <v>93.776041666666671</v>
      </c>
      <c r="N63" s="1575" t="s">
        <v>3371</v>
      </c>
      <c r="O63" s="1575" t="s">
        <v>4908</v>
      </c>
      <c r="P63" s="1576" t="s">
        <v>4858</v>
      </c>
      <c r="Q63" s="1566"/>
      <c r="R63" s="1567">
        <v>0</v>
      </c>
      <c r="S63" s="2301">
        <f t="shared" si="5"/>
        <v>0</v>
      </c>
      <c r="T63" s="1575" t="s">
        <v>798</v>
      </c>
      <c r="U63" s="1575"/>
      <c r="V63" s="1576"/>
      <c r="W63" s="1566"/>
    </row>
    <row r="64" spans="1:23" ht="24">
      <c r="B64" s="2299">
        <v>36</v>
      </c>
      <c r="C64" s="2299" t="s">
        <v>3381</v>
      </c>
      <c r="D64" s="2300">
        <v>25</v>
      </c>
      <c r="E64" s="1566"/>
      <c r="F64" s="1567">
        <v>2.72</v>
      </c>
      <c r="G64" s="2301">
        <f t="shared" si="3"/>
        <v>68</v>
      </c>
      <c r="H64" s="1575" t="s">
        <v>4903</v>
      </c>
      <c r="I64" s="1575"/>
      <c r="J64" s="1576" t="s">
        <v>4857</v>
      </c>
      <c r="K64" s="1566"/>
      <c r="L64" s="2302">
        <v>2.5086458333333335</v>
      </c>
      <c r="M64" s="2301">
        <f t="shared" si="4"/>
        <v>62.716145833333336</v>
      </c>
      <c r="N64" s="1575" t="s">
        <v>3371</v>
      </c>
      <c r="O64" s="1575" t="s">
        <v>4909</v>
      </c>
      <c r="P64" s="1576" t="s">
        <v>4858</v>
      </c>
      <c r="Q64" s="1566"/>
      <c r="R64" s="1567">
        <v>0</v>
      </c>
      <c r="S64" s="2301">
        <f t="shared" si="5"/>
        <v>0</v>
      </c>
      <c r="T64" s="1575" t="s">
        <v>798</v>
      </c>
      <c r="U64" s="1575"/>
      <c r="V64" s="1576"/>
      <c r="W64" s="1566"/>
    </row>
    <row r="65" spans="2:23" ht="24">
      <c r="B65" s="2299">
        <v>37</v>
      </c>
      <c r="C65" s="2299" t="s">
        <v>3383</v>
      </c>
      <c r="D65" s="2300">
        <v>25</v>
      </c>
      <c r="E65" s="1566"/>
      <c r="F65" s="1567">
        <v>3.55</v>
      </c>
      <c r="G65" s="2301">
        <f t="shared" si="3"/>
        <v>88.75</v>
      </c>
      <c r="H65" s="1575" t="s">
        <v>4903</v>
      </c>
      <c r="I65" s="1575"/>
      <c r="J65" s="1576" t="s">
        <v>4857</v>
      </c>
      <c r="K65" s="1566"/>
      <c r="L65" s="2302">
        <v>3.2725</v>
      </c>
      <c r="M65" s="2301">
        <f t="shared" si="4"/>
        <v>81.8125</v>
      </c>
      <c r="N65" s="1575" t="s">
        <v>3371</v>
      </c>
      <c r="O65" s="1575" t="s">
        <v>4910</v>
      </c>
      <c r="P65" s="1576" t="s">
        <v>4858</v>
      </c>
      <c r="Q65" s="1566"/>
      <c r="R65" s="1567">
        <v>0</v>
      </c>
      <c r="S65" s="2301">
        <f t="shared" si="5"/>
        <v>0</v>
      </c>
      <c r="T65" s="1575" t="s">
        <v>798</v>
      </c>
      <c r="U65" s="1575"/>
      <c r="V65" s="1576"/>
      <c r="W65" s="1566"/>
    </row>
    <row r="66" spans="2:23" ht="24">
      <c r="B66" s="2299">
        <v>38</v>
      </c>
      <c r="C66" s="2299" t="s">
        <v>3385</v>
      </c>
      <c r="D66" s="2300">
        <v>25</v>
      </c>
      <c r="E66" s="1566"/>
      <c r="F66" s="1567">
        <v>5.18</v>
      </c>
      <c r="G66" s="2301">
        <f t="shared" si="3"/>
        <v>129.5</v>
      </c>
      <c r="H66" s="1575" t="s">
        <v>4903</v>
      </c>
      <c r="I66" s="1575"/>
      <c r="J66" s="1576" t="s">
        <v>4857</v>
      </c>
      <c r="K66" s="1566"/>
      <c r="L66" s="2302">
        <v>4.7796874999999996</v>
      </c>
      <c r="M66" s="2301">
        <f t="shared" si="4"/>
        <v>119.49218749999999</v>
      </c>
      <c r="N66" s="1575" t="s">
        <v>3371</v>
      </c>
      <c r="O66" s="1575" t="s">
        <v>4911</v>
      </c>
      <c r="P66" s="1576" t="s">
        <v>4858</v>
      </c>
      <c r="Q66" s="1566"/>
      <c r="R66" s="1567">
        <v>0</v>
      </c>
      <c r="S66" s="2301">
        <f t="shared" si="5"/>
        <v>0</v>
      </c>
      <c r="T66" s="1575" t="s">
        <v>798</v>
      </c>
      <c r="U66" s="1575"/>
      <c r="V66" s="1576"/>
      <c r="W66" s="1566"/>
    </row>
    <row r="67" spans="2:23" ht="24">
      <c r="B67" s="2299">
        <v>39</v>
      </c>
      <c r="C67" s="2299" t="s">
        <v>3387</v>
      </c>
      <c r="D67" s="2300">
        <v>100</v>
      </c>
      <c r="E67" s="1566"/>
      <c r="F67" s="1567">
        <v>2.38</v>
      </c>
      <c r="G67" s="2301">
        <f t="shared" si="3"/>
        <v>238</v>
      </c>
      <c r="H67" s="1575" t="s">
        <v>4903</v>
      </c>
      <c r="I67" s="1575"/>
      <c r="J67" s="1576" t="s">
        <v>4857</v>
      </c>
      <c r="K67" s="1566"/>
      <c r="L67" s="2302">
        <v>2.1958333333333333</v>
      </c>
      <c r="M67" s="2301">
        <f t="shared" si="4"/>
        <v>219.58333333333334</v>
      </c>
      <c r="N67" s="1575" t="s">
        <v>3371</v>
      </c>
      <c r="O67" s="1575" t="s">
        <v>4912</v>
      </c>
      <c r="P67" s="1576" t="s">
        <v>4858</v>
      </c>
      <c r="Q67" s="1566"/>
      <c r="R67" s="1567">
        <v>0</v>
      </c>
      <c r="S67" s="2301">
        <f t="shared" si="5"/>
        <v>0</v>
      </c>
      <c r="T67" s="1575" t="s">
        <v>798</v>
      </c>
      <c r="U67" s="1575"/>
      <c r="V67" s="1576"/>
      <c r="W67" s="1566"/>
    </row>
    <row r="68" spans="2:23" ht="24">
      <c r="B68" s="2299">
        <v>40</v>
      </c>
      <c r="C68" s="2299" t="s">
        <v>3389</v>
      </c>
      <c r="D68" s="2300">
        <v>25</v>
      </c>
      <c r="E68" s="1566"/>
      <c r="F68" s="1567">
        <v>2.94</v>
      </c>
      <c r="G68" s="2301">
        <f t="shared" si="3"/>
        <v>73.5</v>
      </c>
      <c r="H68" s="1575" t="s">
        <v>4903</v>
      </c>
      <c r="I68" s="1575"/>
      <c r="J68" s="1576" t="s">
        <v>4857</v>
      </c>
      <c r="K68" s="1566"/>
      <c r="L68" s="2302">
        <v>2.7089583333333334</v>
      </c>
      <c r="M68" s="2301">
        <f t="shared" si="4"/>
        <v>67.723958333333329</v>
      </c>
      <c r="N68" s="1575" t="s">
        <v>3371</v>
      </c>
      <c r="O68" s="1575" t="s">
        <v>4913</v>
      </c>
      <c r="P68" s="1576" t="s">
        <v>4858</v>
      </c>
      <c r="Q68" s="1566"/>
      <c r="R68" s="1567">
        <v>0</v>
      </c>
      <c r="S68" s="2301">
        <f t="shared" si="5"/>
        <v>0</v>
      </c>
      <c r="T68" s="1575" t="s">
        <v>798</v>
      </c>
      <c r="U68" s="1575"/>
      <c r="V68" s="1576"/>
      <c r="W68" s="1566"/>
    </row>
    <row r="69" spans="2:23" ht="24">
      <c r="B69" s="2299">
        <v>41</v>
      </c>
      <c r="C69" s="2299" t="s">
        <v>3391</v>
      </c>
      <c r="D69" s="2300">
        <v>50</v>
      </c>
      <c r="E69" s="1566"/>
      <c r="F69" s="1567">
        <v>3.94</v>
      </c>
      <c r="G69" s="2301">
        <f t="shared" si="3"/>
        <v>197</v>
      </c>
      <c r="H69" s="1575" t="s">
        <v>4903</v>
      </c>
      <c r="I69" s="1575"/>
      <c r="J69" s="1576" t="s">
        <v>4857</v>
      </c>
      <c r="K69" s="1566"/>
      <c r="L69" s="2302">
        <v>3.6395833333333338</v>
      </c>
      <c r="M69" s="2301">
        <f t="shared" si="4"/>
        <v>181.97916666666669</v>
      </c>
      <c r="N69" s="1575" t="s">
        <v>3371</v>
      </c>
      <c r="O69" s="1575" t="s">
        <v>4914</v>
      </c>
      <c r="P69" s="1576" t="s">
        <v>4858</v>
      </c>
      <c r="Q69" s="1566"/>
      <c r="R69" s="1567">
        <v>0</v>
      </c>
      <c r="S69" s="2301">
        <f t="shared" si="5"/>
        <v>0</v>
      </c>
      <c r="T69" s="1575" t="s">
        <v>798</v>
      </c>
      <c r="U69" s="1575"/>
      <c r="V69" s="1576"/>
      <c r="W69" s="1566"/>
    </row>
    <row r="70" spans="2:23" ht="24">
      <c r="B70" s="2299">
        <v>42</v>
      </c>
      <c r="C70" s="2299" t="s">
        <v>3393</v>
      </c>
      <c r="D70" s="2300">
        <v>75</v>
      </c>
      <c r="E70" s="1566"/>
      <c r="F70" s="1567">
        <v>5.13</v>
      </c>
      <c r="G70" s="2301">
        <f t="shared" si="3"/>
        <v>384.75</v>
      </c>
      <c r="H70" s="1575" t="s">
        <v>4903</v>
      </c>
      <c r="I70" s="1575"/>
      <c r="J70" s="1576" t="s">
        <v>4857</v>
      </c>
      <c r="K70" s="1566"/>
      <c r="L70" s="2302">
        <v>4.7394791666666665</v>
      </c>
      <c r="M70" s="2301">
        <f t="shared" si="4"/>
        <v>355.4609375</v>
      </c>
      <c r="N70" s="1575" t="s">
        <v>3371</v>
      </c>
      <c r="O70" s="1575" t="s">
        <v>4915</v>
      </c>
      <c r="P70" s="1576" t="s">
        <v>4858</v>
      </c>
      <c r="Q70" s="1566"/>
      <c r="R70" s="1567">
        <v>0</v>
      </c>
      <c r="S70" s="2301">
        <f t="shared" si="5"/>
        <v>0</v>
      </c>
      <c r="T70" s="1575" t="s">
        <v>798</v>
      </c>
      <c r="U70" s="1575"/>
      <c r="V70" s="1576"/>
      <c r="W70" s="1566"/>
    </row>
    <row r="71" spans="2:23" ht="24">
      <c r="B71" s="2299">
        <v>43</v>
      </c>
      <c r="C71" s="2299" t="s">
        <v>3395</v>
      </c>
      <c r="D71" s="2300">
        <v>75</v>
      </c>
      <c r="E71" s="1566"/>
      <c r="F71" s="1567">
        <v>7.56</v>
      </c>
      <c r="G71" s="2301">
        <f t="shared" si="3"/>
        <v>567</v>
      </c>
      <c r="H71" s="1575" t="s">
        <v>4903</v>
      </c>
      <c r="I71" s="1575"/>
      <c r="J71" s="1576" t="s">
        <v>4857</v>
      </c>
      <c r="K71" s="1566"/>
      <c r="L71" s="2302">
        <v>6.9789583333333329</v>
      </c>
      <c r="M71" s="2301">
        <f t="shared" si="4"/>
        <v>523.421875</v>
      </c>
      <c r="N71" s="1575" t="s">
        <v>3371</v>
      </c>
      <c r="O71" s="1575" t="s">
        <v>4916</v>
      </c>
      <c r="P71" s="1576" t="s">
        <v>4858</v>
      </c>
      <c r="Q71" s="1566"/>
      <c r="R71" s="1567">
        <v>0</v>
      </c>
      <c r="S71" s="2301">
        <f t="shared" si="5"/>
        <v>0</v>
      </c>
      <c r="T71" s="1575" t="s">
        <v>798</v>
      </c>
      <c r="U71" s="1575"/>
      <c r="V71" s="1576"/>
      <c r="W71" s="1566"/>
    </row>
    <row r="72" spans="2:23" ht="24">
      <c r="B72" s="2299">
        <v>44</v>
      </c>
      <c r="C72" s="2299" t="s">
        <v>3397</v>
      </c>
      <c r="D72" s="2300">
        <v>25</v>
      </c>
      <c r="E72" s="1566"/>
      <c r="F72" s="1567">
        <v>5.48</v>
      </c>
      <c r="G72" s="2301">
        <f t="shared" si="3"/>
        <v>137</v>
      </c>
      <c r="H72" s="1575" t="s">
        <v>4903</v>
      </c>
      <c r="I72" s="1575"/>
      <c r="J72" s="1576" t="s">
        <v>4857</v>
      </c>
      <c r="K72" s="1566"/>
      <c r="L72" s="2302">
        <v>5.0640625000000004</v>
      </c>
      <c r="M72" s="2301">
        <f t="shared" si="4"/>
        <v>126.60156250000001</v>
      </c>
      <c r="N72" s="1575" t="s">
        <v>3371</v>
      </c>
      <c r="O72" s="1575" t="s">
        <v>4917</v>
      </c>
      <c r="P72" s="1576" t="s">
        <v>4858</v>
      </c>
      <c r="Q72" s="1566"/>
      <c r="R72" s="1567">
        <v>0</v>
      </c>
      <c r="S72" s="2301">
        <f t="shared" si="5"/>
        <v>0</v>
      </c>
      <c r="T72" s="1575" t="s">
        <v>798</v>
      </c>
      <c r="U72" s="1575"/>
      <c r="V72" s="1576"/>
      <c r="W72" s="1566"/>
    </row>
    <row r="73" spans="2:23" ht="24">
      <c r="B73" s="2299">
        <v>45</v>
      </c>
      <c r="C73" s="2299" t="s">
        <v>3399</v>
      </c>
      <c r="D73" s="2300">
        <v>25</v>
      </c>
      <c r="E73" s="1566"/>
      <c r="F73" s="1567">
        <v>10.54</v>
      </c>
      <c r="G73" s="2301">
        <f t="shared" si="3"/>
        <v>263.5</v>
      </c>
      <c r="H73" s="1575" t="s">
        <v>4903</v>
      </c>
      <c r="I73" s="1575"/>
      <c r="J73" s="1576" t="s">
        <v>4857</v>
      </c>
      <c r="K73" s="1566"/>
      <c r="L73" s="2302">
        <v>9.7304166666666685</v>
      </c>
      <c r="M73" s="2301">
        <f t="shared" si="4"/>
        <v>243.26041666666671</v>
      </c>
      <c r="N73" s="1575" t="s">
        <v>3371</v>
      </c>
      <c r="O73" s="1575" t="s">
        <v>4918</v>
      </c>
      <c r="P73" s="1576" t="s">
        <v>4858</v>
      </c>
      <c r="Q73" s="1566"/>
      <c r="R73" s="1567">
        <v>0</v>
      </c>
      <c r="S73" s="2301">
        <f t="shared" si="5"/>
        <v>0</v>
      </c>
      <c r="T73" s="1575" t="s">
        <v>798</v>
      </c>
      <c r="U73" s="1575"/>
      <c r="V73" s="1576"/>
      <c r="W73" s="1566"/>
    </row>
    <row r="74" spans="2:23" ht="24">
      <c r="B74" s="2299">
        <v>46</v>
      </c>
      <c r="C74" s="2299" t="s">
        <v>3401</v>
      </c>
      <c r="D74" s="2300">
        <v>25</v>
      </c>
      <c r="E74" s="1566"/>
      <c r="F74" s="1567">
        <v>4.66</v>
      </c>
      <c r="G74" s="2301">
        <f t="shared" si="3"/>
        <v>116.5</v>
      </c>
      <c r="H74" s="1575" t="s">
        <v>4903</v>
      </c>
      <c r="I74" s="1575"/>
      <c r="J74" s="1576" t="s">
        <v>4857</v>
      </c>
      <c r="K74" s="1566"/>
      <c r="L74" s="2302">
        <v>4.3080208333333339</v>
      </c>
      <c r="M74" s="2301">
        <f t="shared" si="4"/>
        <v>107.70052083333334</v>
      </c>
      <c r="N74" s="1575" t="s">
        <v>3371</v>
      </c>
      <c r="O74" s="1575" t="s">
        <v>4919</v>
      </c>
      <c r="P74" s="1576" t="s">
        <v>4858</v>
      </c>
      <c r="Q74" s="1566"/>
      <c r="R74" s="1567">
        <v>0</v>
      </c>
      <c r="S74" s="2301">
        <f t="shared" si="5"/>
        <v>0</v>
      </c>
      <c r="T74" s="1575" t="s">
        <v>798</v>
      </c>
      <c r="U74" s="1575"/>
      <c r="V74" s="1576"/>
      <c r="W74" s="1566"/>
    </row>
    <row r="75" spans="2:23" ht="24">
      <c r="B75" s="2299">
        <v>47</v>
      </c>
      <c r="C75" s="2299" t="s">
        <v>3403</v>
      </c>
      <c r="D75" s="2300">
        <v>25</v>
      </c>
      <c r="E75" s="1566"/>
      <c r="F75" s="1567">
        <v>6.91</v>
      </c>
      <c r="G75" s="2301">
        <f t="shared" si="3"/>
        <v>172.75</v>
      </c>
      <c r="H75" s="1575" t="s">
        <v>4903</v>
      </c>
      <c r="I75" s="1575"/>
      <c r="J75" s="1576" t="s">
        <v>4857</v>
      </c>
      <c r="K75" s="1566"/>
      <c r="L75" s="2302">
        <v>6.3822916666666663</v>
      </c>
      <c r="M75" s="2301">
        <f t="shared" si="4"/>
        <v>159.55729166666666</v>
      </c>
      <c r="N75" s="1575" t="s">
        <v>3371</v>
      </c>
      <c r="O75" s="1575" t="s">
        <v>4920</v>
      </c>
      <c r="P75" s="1576" t="s">
        <v>4858</v>
      </c>
      <c r="Q75" s="1566"/>
      <c r="R75" s="1567">
        <v>0</v>
      </c>
      <c r="S75" s="2301">
        <f t="shared" si="5"/>
        <v>0</v>
      </c>
      <c r="T75" s="1575" t="s">
        <v>798</v>
      </c>
      <c r="U75" s="1575"/>
      <c r="V75" s="1576"/>
      <c r="W75" s="1566"/>
    </row>
    <row r="76" spans="2:23" ht="24">
      <c r="B76" s="2299">
        <v>48</v>
      </c>
      <c r="C76" s="2299" t="s">
        <v>3405</v>
      </c>
      <c r="D76" s="2300">
        <v>25</v>
      </c>
      <c r="E76" s="1566"/>
      <c r="F76" s="1567">
        <v>13.29</v>
      </c>
      <c r="G76" s="2301">
        <f t="shared" si="3"/>
        <v>332.25</v>
      </c>
      <c r="H76" s="1575" t="s">
        <v>4903</v>
      </c>
      <c r="I76" s="1575"/>
      <c r="J76" s="1576" t="s">
        <v>4857</v>
      </c>
      <c r="K76" s="1566"/>
      <c r="L76" s="2302">
        <v>12.281979166666666</v>
      </c>
      <c r="M76" s="2301">
        <f t="shared" si="4"/>
        <v>307.04947916666663</v>
      </c>
      <c r="N76" s="1575" t="s">
        <v>3371</v>
      </c>
      <c r="O76" s="1575" t="s">
        <v>4921</v>
      </c>
      <c r="P76" s="1576" t="s">
        <v>4858</v>
      </c>
      <c r="Q76" s="1566"/>
      <c r="R76" s="1567">
        <v>0</v>
      </c>
      <c r="S76" s="2301">
        <f t="shared" si="5"/>
        <v>0</v>
      </c>
      <c r="T76" s="1575" t="s">
        <v>798</v>
      </c>
      <c r="U76" s="1575"/>
      <c r="V76" s="1576"/>
      <c r="W76" s="1566"/>
    </row>
    <row r="77" spans="2:23" ht="24">
      <c r="B77" s="2299">
        <v>49</v>
      </c>
      <c r="C77" s="2299" t="s">
        <v>3407</v>
      </c>
      <c r="D77" s="2300">
        <v>50</v>
      </c>
      <c r="E77" s="1566"/>
      <c r="F77" s="1567">
        <v>7.11</v>
      </c>
      <c r="G77" s="2301">
        <f t="shared" si="3"/>
        <v>355.5</v>
      </c>
      <c r="H77" s="1575" t="s">
        <v>4903</v>
      </c>
      <c r="I77" s="1575"/>
      <c r="J77" s="1576" t="s">
        <v>4857</v>
      </c>
      <c r="K77" s="1566"/>
      <c r="L77" s="2302">
        <v>6.5598958333333339</v>
      </c>
      <c r="M77" s="2301">
        <f t="shared" si="4"/>
        <v>327.99479166666669</v>
      </c>
      <c r="N77" s="1575" t="s">
        <v>3371</v>
      </c>
      <c r="O77" s="1575" t="s">
        <v>4922</v>
      </c>
      <c r="P77" s="1576" t="s">
        <v>4858</v>
      </c>
      <c r="Q77" s="1566"/>
      <c r="R77" s="1567">
        <v>0</v>
      </c>
      <c r="S77" s="2301">
        <f t="shared" si="5"/>
        <v>0</v>
      </c>
      <c r="T77" s="1575" t="s">
        <v>798</v>
      </c>
      <c r="U77" s="1575"/>
      <c r="V77" s="1576"/>
      <c r="W77" s="1566"/>
    </row>
    <row r="78" spans="2:23" ht="24">
      <c r="B78" s="2299">
        <v>50</v>
      </c>
      <c r="C78" s="2299" t="s">
        <v>3409</v>
      </c>
      <c r="D78" s="2300">
        <v>50</v>
      </c>
      <c r="E78" s="1566"/>
      <c r="F78" s="1567">
        <v>8.85</v>
      </c>
      <c r="G78" s="2301">
        <f t="shared" si="3"/>
        <v>442.5</v>
      </c>
      <c r="H78" s="1575" t="s">
        <v>4903</v>
      </c>
      <c r="I78" s="1575"/>
      <c r="J78" s="1576" t="s">
        <v>4857</v>
      </c>
      <c r="K78" s="1566"/>
      <c r="L78" s="2302">
        <v>8.1751041666666673</v>
      </c>
      <c r="M78" s="2301">
        <f t="shared" si="4"/>
        <v>408.75520833333337</v>
      </c>
      <c r="N78" s="1575" t="s">
        <v>3371</v>
      </c>
      <c r="O78" s="1575" t="s">
        <v>4923</v>
      </c>
      <c r="P78" s="1576" t="s">
        <v>4858</v>
      </c>
      <c r="Q78" s="1566"/>
      <c r="R78" s="1567">
        <v>0</v>
      </c>
      <c r="S78" s="2301">
        <f t="shared" si="5"/>
        <v>0</v>
      </c>
      <c r="T78" s="1575" t="s">
        <v>798</v>
      </c>
      <c r="U78" s="1575"/>
      <c r="V78" s="1576"/>
      <c r="W78" s="1566"/>
    </row>
    <row r="79" spans="2:23" ht="24">
      <c r="B79" s="2299">
        <v>51</v>
      </c>
      <c r="C79" s="2299" t="s">
        <v>3411</v>
      </c>
      <c r="D79" s="2300">
        <v>100</v>
      </c>
      <c r="E79" s="1566"/>
      <c r="F79" s="1567">
        <v>11.58</v>
      </c>
      <c r="G79" s="2301">
        <f t="shared" si="3"/>
        <v>1158</v>
      </c>
      <c r="H79" s="1575" t="s">
        <v>4903</v>
      </c>
      <c r="I79" s="1575"/>
      <c r="J79" s="1576" t="s">
        <v>4857</v>
      </c>
      <c r="K79" s="1566"/>
      <c r="L79" s="2302">
        <v>10.695520833333333</v>
      </c>
      <c r="M79" s="2301">
        <f t="shared" si="4"/>
        <v>1069.5520833333333</v>
      </c>
      <c r="N79" s="1575" t="s">
        <v>3371</v>
      </c>
      <c r="O79" s="1575" t="s">
        <v>4924</v>
      </c>
      <c r="P79" s="1576" t="s">
        <v>4858</v>
      </c>
      <c r="Q79" s="1566"/>
      <c r="R79" s="1567">
        <v>0</v>
      </c>
      <c r="S79" s="2301">
        <f t="shared" si="5"/>
        <v>0</v>
      </c>
      <c r="T79" s="1575" t="s">
        <v>798</v>
      </c>
      <c r="U79" s="1575"/>
      <c r="V79" s="1576"/>
      <c r="W79" s="1566"/>
    </row>
    <row r="80" spans="2:23" ht="24">
      <c r="B80" s="2299">
        <v>52</v>
      </c>
      <c r="C80" s="2299" t="s">
        <v>3413</v>
      </c>
      <c r="D80" s="2300">
        <v>75</v>
      </c>
      <c r="E80" s="1566"/>
      <c r="F80" s="1567">
        <v>17.09</v>
      </c>
      <c r="G80" s="2301">
        <f t="shared" si="3"/>
        <v>1281.75</v>
      </c>
      <c r="H80" s="1575" t="s">
        <v>4903</v>
      </c>
      <c r="I80" s="1575"/>
      <c r="J80" s="1576" t="s">
        <v>4857</v>
      </c>
      <c r="K80" s="1566"/>
      <c r="L80" s="2302">
        <v>15.790208333333334</v>
      </c>
      <c r="M80" s="2301">
        <f t="shared" si="4"/>
        <v>1184.265625</v>
      </c>
      <c r="N80" s="1575" t="s">
        <v>3371</v>
      </c>
      <c r="O80" s="1575" t="s">
        <v>4925</v>
      </c>
      <c r="P80" s="1576" t="s">
        <v>4858</v>
      </c>
      <c r="Q80" s="1566"/>
      <c r="R80" s="1567">
        <v>0</v>
      </c>
      <c r="S80" s="2301">
        <f t="shared" si="5"/>
        <v>0</v>
      </c>
      <c r="T80" s="1575" t="s">
        <v>798</v>
      </c>
      <c r="U80" s="1575"/>
      <c r="V80" s="1576"/>
      <c r="W80" s="1566"/>
    </row>
    <row r="81" spans="1:23" ht="24.75" thickBot="1">
      <c r="B81" s="2299">
        <v>53</v>
      </c>
      <c r="C81" s="2299" t="s">
        <v>3415</v>
      </c>
      <c r="D81" s="2300">
        <v>75</v>
      </c>
      <c r="E81" s="1566"/>
      <c r="F81" s="1567">
        <v>28.24</v>
      </c>
      <c r="G81" s="2301">
        <f t="shared" si="3"/>
        <v>2118</v>
      </c>
      <c r="H81" s="1575" t="s">
        <v>4903</v>
      </c>
      <c r="I81" s="1575"/>
      <c r="J81" s="1576" t="s">
        <v>4857</v>
      </c>
      <c r="K81" s="1566"/>
      <c r="L81" s="2302">
        <v>26.086770833333333</v>
      </c>
      <c r="M81" s="2301">
        <f t="shared" si="4"/>
        <v>1956.5078125</v>
      </c>
      <c r="N81" s="1575" t="s">
        <v>3371</v>
      </c>
      <c r="O81" s="1575" t="s">
        <v>4926</v>
      </c>
      <c r="P81" s="1576" t="s">
        <v>4858</v>
      </c>
      <c r="Q81" s="1566"/>
      <c r="R81" s="1567">
        <v>0</v>
      </c>
      <c r="S81" s="2301">
        <f t="shared" si="5"/>
        <v>0</v>
      </c>
      <c r="T81" s="1575" t="s">
        <v>798</v>
      </c>
      <c r="U81" s="1575"/>
      <c r="V81" s="1576"/>
      <c r="W81" s="1566"/>
    </row>
    <row r="82" spans="1:23" ht="13.5" thickBot="1">
      <c r="B82" s="2308"/>
      <c r="C82" s="2308"/>
      <c r="D82" s="2309"/>
      <c r="E82" s="1566"/>
      <c r="F82" s="1587" t="s">
        <v>304</v>
      </c>
      <c r="G82" s="1588">
        <f>SUM(G59:G81)</f>
        <v>8485.49</v>
      </c>
      <c r="H82" s="1594"/>
      <c r="I82" s="1594"/>
      <c r="J82" s="1595"/>
      <c r="K82" s="1566"/>
      <c r="L82" s="1587" t="s">
        <v>304</v>
      </c>
      <c r="M82" s="1588">
        <f>SUM(M59:M81)</f>
        <v>7837.086875</v>
      </c>
      <c r="N82" s="1594"/>
      <c r="O82" s="1594"/>
      <c r="P82" s="1595"/>
      <c r="Q82" s="1566"/>
      <c r="R82" s="1587" t="s">
        <v>304</v>
      </c>
      <c r="S82" s="1588">
        <f>SUM(S59:S81)</f>
        <v>0</v>
      </c>
      <c r="T82" s="1594"/>
      <c r="U82" s="1594"/>
      <c r="V82" s="1595"/>
      <c r="W82" s="1566"/>
    </row>
    <row r="83" spans="1:23">
      <c r="A83" s="20"/>
      <c r="B83" s="2308"/>
      <c r="C83" s="2308"/>
      <c r="D83" s="2309"/>
      <c r="E83" s="1566"/>
      <c r="F83" s="1592"/>
      <c r="G83" s="2310"/>
      <c r="H83" s="1594"/>
      <c r="I83" s="1594"/>
      <c r="J83" s="1595"/>
      <c r="K83" s="1566"/>
      <c r="L83" s="1592"/>
      <c r="M83" s="2310"/>
      <c r="N83" s="1594"/>
      <c r="O83" s="1594"/>
      <c r="P83" s="1595"/>
      <c r="Q83" s="1566"/>
      <c r="R83" s="1592"/>
      <c r="S83" s="2310"/>
      <c r="T83" s="1594"/>
      <c r="U83" s="1594"/>
      <c r="V83" s="1595"/>
      <c r="W83" s="1566"/>
    </row>
    <row r="84" spans="1:23" ht="36">
      <c r="A84" s="51"/>
      <c r="B84" s="3546" t="s">
        <v>3417</v>
      </c>
      <c r="C84" s="3546"/>
      <c r="D84" s="1596" t="s">
        <v>3246</v>
      </c>
      <c r="E84" s="1597"/>
      <c r="F84" s="1598" t="s">
        <v>3247</v>
      </c>
      <c r="G84" s="2311" t="s">
        <v>1760</v>
      </c>
      <c r="H84" s="1600" t="s">
        <v>3248</v>
      </c>
      <c r="I84" s="1600" t="s">
        <v>3249</v>
      </c>
      <c r="J84" s="1596" t="s">
        <v>3250</v>
      </c>
      <c r="K84" s="1597"/>
      <c r="L84" s="1598" t="s">
        <v>3247</v>
      </c>
      <c r="M84" s="2311" t="s">
        <v>1760</v>
      </c>
      <c r="N84" s="1600" t="s">
        <v>3248</v>
      </c>
      <c r="O84" s="1600" t="s">
        <v>3249</v>
      </c>
      <c r="P84" s="1596" t="s">
        <v>3250</v>
      </c>
      <c r="Q84" s="1597"/>
      <c r="R84" s="1598" t="s">
        <v>3247</v>
      </c>
      <c r="S84" s="2311" t="s">
        <v>1760</v>
      </c>
      <c r="T84" s="1600" t="s">
        <v>3248</v>
      </c>
      <c r="U84" s="1600" t="s">
        <v>3249</v>
      </c>
      <c r="V84" s="1596" t="s">
        <v>3250</v>
      </c>
      <c r="W84" s="1597"/>
    </row>
    <row r="85" spans="1:23" ht="24">
      <c r="B85" s="2299">
        <v>54</v>
      </c>
      <c r="C85" s="2299" t="s">
        <v>3418</v>
      </c>
      <c r="D85" s="2300">
        <v>75</v>
      </c>
      <c r="E85" s="1566"/>
      <c r="F85" s="1567">
        <v>9.3699999999999992</v>
      </c>
      <c r="G85" s="2301">
        <f>SUM(D85*F85)</f>
        <v>702.74999999999989</v>
      </c>
      <c r="H85" s="1575" t="s">
        <v>3252</v>
      </c>
      <c r="I85" s="1575" t="s">
        <v>4927</v>
      </c>
      <c r="J85" s="1576" t="s">
        <v>4857</v>
      </c>
      <c r="K85" s="1566"/>
      <c r="L85" s="2302">
        <v>9.2708333333333339</v>
      </c>
      <c r="M85" s="2301">
        <f>SUM($D85*L85)</f>
        <v>695.3125</v>
      </c>
      <c r="N85" s="1575" t="s">
        <v>3252</v>
      </c>
      <c r="O85" s="1575" t="s">
        <v>4928</v>
      </c>
      <c r="P85" s="1576" t="s">
        <v>4858</v>
      </c>
      <c r="Q85" s="1566"/>
      <c r="R85" s="1567">
        <v>9.3699999999999992</v>
      </c>
      <c r="S85" s="2301">
        <f>SUM($D85*R85)</f>
        <v>702.74999999999989</v>
      </c>
      <c r="T85" s="1575" t="s">
        <v>3252</v>
      </c>
      <c r="U85" s="1575" t="s">
        <v>3421</v>
      </c>
      <c r="V85" s="1576" t="s">
        <v>4860</v>
      </c>
      <c r="W85" s="1566"/>
    </row>
    <row r="86" spans="1:23" ht="24">
      <c r="B86" s="2299">
        <v>55</v>
      </c>
      <c r="C86" s="2299" t="s">
        <v>3422</v>
      </c>
      <c r="D86" s="2300">
        <v>100</v>
      </c>
      <c r="E86" s="1566"/>
      <c r="F86" s="1567">
        <v>13.38</v>
      </c>
      <c r="G86" s="2301">
        <f>SUM(D86*F86)</f>
        <v>1338</v>
      </c>
      <c r="H86" s="1575" t="s">
        <v>3252</v>
      </c>
      <c r="I86" s="1575" t="s">
        <v>4927</v>
      </c>
      <c r="J86" s="1576" t="s">
        <v>4857</v>
      </c>
      <c r="K86" s="1566"/>
      <c r="L86" s="2302">
        <v>13.239583333333334</v>
      </c>
      <c r="M86" s="2301">
        <f>SUM($D86*L86)</f>
        <v>1323.9583333333335</v>
      </c>
      <c r="N86" s="1575" t="s">
        <v>3252</v>
      </c>
      <c r="O86" s="1575" t="s">
        <v>4929</v>
      </c>
      <c r="P86" s="1576" t="s">
        <v>4858</v>
      </c>
      <c r="Q86" s="1566"/>
      <c r="R86" s="1567">
        <v>13.38</v>
      </c>
      <c r="S86" s="2301">
        <f>SUM($D86*R86)</f>
        <v>1338</v>
      </c>
      <c r="T86" s="1575" t="s">
        <v>3252</v>
      </c>
      <c r="U86" s="1575" t="s">
        <v>3425</v>
      </c>
      <c r="V86" s="1576" t="s">
        <v>4860</v>
      </c>
      <c r="W86" s="1566"/>
    </row>
    <row r="87" spans="1:23" ht="24">
      <c r="B87" s="2299">
        <v>56</v>
      </c>
      <c r="C87" s="2299" t="s">
        <v>3426</v>
      </c>
      <c r="D87" s="2300">
        <v>25</v>
      </c>
      <c r="E87" s="1566"/>
      <c r="F87" s="1567">
        <v>75.739999999999995</v>
      </c>
      <c r="G87" s="2301">
        <f>SUM(D87*F87)</f>
        <v>1893.4999999999998</v>
      </c>
      <c r="H87" s="1575" t="s">
        <v>3252</v>
      </c>
      <c r="I87" s="1575" t="s">
        <v>4927</v>
      </c>
      <c r="J87" s="1576" t="s">
        <v>4857</v>
      </c>
      <c r="K87" s="1566"/>
      <c r="L87" s="2302">
        <v>74.947916666666671</v>
      </c>
      <c r="M87" s="2301">
        <f>SUM($D87*L87)</f>
        <v>1873.6979166666667</v>
      </c>
      <c r="N87" s="1575" t="s">
        <v>3252</v>
      </c>
      <c r="O87" s="1575" t="s">
        <v>4930</v>
      </c>
      <c r="P87" s="1576" t="s">
        <v>4858</v>
      </c>
      <c r="Q87" s="1566"/>
      <c r="R87" s="1567">
        <v>75.739999999999995</v>
      </c>
      <c r="S87" s="2301">
        <f>SUM($D87*R87)</f>
        <v>1893.4999999999998</v>
      </c>
      <c r="T87" s="1575" t="s">
        <v>3252</v>
      </c>
      <c r="U87" s="1575" t="s">
        <v>3429</v>
      </c>
      <c r="V87" s="1576" t="s">
        <v>4860</v>
      </c>
      <c r="W87" s="1566"/>
    </row>
    <row r="88" spans="1:23" ht="24">
      <c r="B88" s="2299">
        <v>57</v>
      </c>
      <c r="C88" s="2299" t="s">
        <v>3430</v>
      </c>
      <c r="D88" s="2300">
        <v>25</v>
      </c>
      <c r="E88" s="1566"/>
      <c r="F88" s="1567">
        <v>10.54</v>
      </c>
      <c r="G88" s="2301">
        <f>SUM(D88*F88)</f>
        <v>263.5</v>
      </c>
      <c r="H88" s="1575" t="s">
        <v>3252</v>
      </c>
      <c r="I88" s="1575" t="s">
        <v>4931</v>
      </c>
      <c r="J88" s="1576" t="s">
        <v>4857</v>
      </c>
      <c r="K88" s="1566"/>
      <c r="L88" s="2302">
        <v>10.427083333333334</v>
      </c>
      <c r="M88" s="2301">
        <f>SUM($D88*L88)</f>
        <v>260.67708333333337</v>
      </c>
      <c r="N88" s="1575" t="s">
        <v>3252</v>
      </c>
      <c r="O88" s="1575" t="s">
        <v>4932</v>
      </c>
      <c r="P88" s="1576" t="s">
        <v>4858</v>
      </c>
      <c r="Q88" s="1566"/>
      <c r="R88" s="1567">
        <v>10.54</v>
      </c>
      <c r="S88" s="2301">
        <f>SUM($D88*R88)</f>
        <v>263.5</v>
      </c>
      <c r="T88" s="1575" t="s">
        <v>3252</v>
      </c>
      <c r="U88" s="1575" t="s">
        <v>4933</v>
      </c>
      <c r="V88" s="1576" t="s">
        <v>4860</v>
      </c>
      <c r="W88" s="1566"/>
    </row>
    <row r="89" spans="1:23" ht="24.75" thickBot="1">
      <c r="B89" s="2299">
        <v>58</v>
      </c>
      <c r="C89" s="2299" t="s">
        <v>3434</v>
      </c>
      <c r="D89" s="2300">
        <v>100</v>
      </c>
      <c r="E89" s="1566"/>
      <c r="F89" s="1567">
        <v>12.47</v>
      </c>
      <c r="G89" s="2301">
        <f>SUM(D89*F89)</f>
        <v>1247</v>
      </c>
      <c r="H89" s="1575" t="s">
        <v>3252</v>
      </c>
      <c r="I89" s="1575" t="s">
        <v>4931</v>
      </c>
      <c r="J89" s="1576" t="s">
        <v>4857</v>
      </c>
      <c r="K89" s="1566"/>
      <c r="L89" s="2302">
        <v>12.34375</v>
      </c>
      <c r="M89" s="2301">
        <f>SUM($D89*L89)</f>
        <v>1234.375</v>
      </c>
      <c r="N89" s="1575" t="s">
        <v>3252</v>
      </c>
      <c r="O89" s="1575" t="s">
        <v>4934</v>
      </c>
      <c r="P89" s="1576" t="s">
        <v>4858</v>
      </c>
      <c r="Q89" s="1566"/>
      <c r="R89" s="1567">
        <v>12.47</v>
      </c>
      <c r="S89" s="2301">
        <f>SUM($D89*R89)</f>
        <v>1247</v>
      </c>
      <c r="T89" s="1575" t="s">
        <v>3252</v>
      </c>
      <c r="U89" s="1575" t="s">
        <v>4935</v>
      </c>
      <c r="V89" s="1576" t="s">
        <v>4860</v>
      </c>
      <c r="W89" s="1566"/>
    </row>
    <row r="90" spans="1:23" ht="13.5" thickBot="1">
      <c r="B90" s="2308"/>
      <c r="C90" s="2308"/>
      <c r="D90" s="2309"/>
      <c r="E90" s="1566"/>
      <c r="F90" s="1587" t="s">
        <v>304</v>
      </c>
      <c r="G90" s="1588">
        <f>SUM(G85:G89)</f>
        <v>5444.75</v>
      </c>
      <c r="H90" s="1594"/>
      <c r="I90" s="1594"/>
      <c r="J90" s="1595"/>
      <c r="K90" s="1566"/>
      <c r="L90" s="1587" t="s">
        <v>304</v>
      </c>
      <c r="M90" s="1588">
        <f>SUM(M85:M89)</f>
        <v>5388.020833333333</v>
      </c>
      <c r="N90" s="1594"/>
      <c r="O90" s="1594"/>
      <c r="P90" s="1595"/>
      <c r="Q90" s="1566"/>
      <c r="R90" s="1587" t="s">
        <v>304</v>
      </c>
      <c r="S90" s="1588">
        <f>SUM(S85:S89)</f>
        <v>5444.75</v>
      </c>
      <c r="T90" s="1594"/>
      <c r="U90" s="1594"/>
      <c r="V90" s="1595"/>
      <c r="W90" s="1566"/>
    </row>
    <row r="91" spans="1:23">
      <c r="A91" s="20"/>
      <c r="B91" s="2308"/>
      <c r="C91" s="2308"/>
      <c r="D91" s="2309"/>
      <c r="E91" s="1566"/>
      <c r="F91" s="1592"/>
      <c r="G91" s="2310"/>
      <c r="H91" s="1594"/>
      <c r="I91" s="1594"/>
      <c r="J91" s="1595"/>
      <c r="K91" s="1566"/>
      <c r="L91" s="1592"/>
      <c r="M91" s="2310"/>
      <c r="N91" s="1594"/>
      <c r="O91" s="1594"/>
      <c r="P91" s="1595"/>
      <c r="Q91" s="1566"/>
      <c r="R91" s="1592"/>
      <c r="S91" s="2310"/>
      <c r="T91" s="1594"/>
      <c r="U91" s="1594"/>
      <c r="V91" s="1595"/>
      <c r="W91" s="1566"/>
    </row>
    <row r="92" spans="1:23" ht="36">
      <c r="A92" s="51"/>
      <c r="B92" s="3546" t="s">
        <v>3438</v>
      </c>
      <c r="C92" s="3546"/>
      <c r="D92" s="1596" t="s">
        <v>3246</v>
      </c>
      <c r="E92" s="1597"/>
      <c r="F92" s="1598" t="s">
        <v>3247</v>
      </c>
      <c r="G92" s="2311" t="s">
        <v>1760</v>
      </c>
      <c r="H92" s="1600" t="s">
        <v>3248</v>
      </c>
      <c r="I92" s="1600" t="s">
        <v>3249</v>
      </c>
      <c r="J92" s="1596" t="s">
        <v>3250</v>
      </c>
      <c r="K92" s="1597"/>
      <c r="L92" s="1598" t="s">
        <v>3247</v>
      </c>
      <c r="M92" s="2311" t="s">
        <v>1760</v>
      </c>
      <c r="N92" s="1600" t="s">
        <v>3248</v>
      </c>
      <c r="O92" s="1600" t="s">
        <v>3249</v>
      </c>
      <c r="P92" s="1596" t="s">
        <v>3250</v>
      </c>
      <c r="Q92" s="1597"/>
      <c r="R92" s="1598" t="s">
        <v>3247</v>
      </c>
      <c r="S92" s="2311" t="s">
        <v>1760</v>
      </c>
      <c r="T92" s="1600" t="s">
        <v>3248</v>
      </c>
      <c r="U92" s="1600" t="s">
        <v>3249</v>
      </c>
      <c r="V92" s="1596" t="s">
        <v>3250</v>
      </c>
      <c r="W92" s="1597"/>
    </row>
    <row r="93" spans="1:23" ht="24">
      <c r="B93" s="2299">
        <v>59</v>
      </c>
      <c r="C93" s="2299" t="s">
        <v>3439</v>
      </c>
      <c r="D93" s="2300">
        <v>25</v>
      </c>
      <c r="E93" s="1566"/>
      <c r="F93" s="2302">
        <v>4.88</v>
      </c>
      <c r="G93" s="2301">
        <f>SUM(D93*F93)</f>
        <v>122</v>
      </c>
      <c r="H93" s="1575" t="s">
        <v>4903</v>
      </c>
      <c r="I93" s="1575"/>
      <c r="J93" s="1576" t="s">
        <v>4857</v>
      </c>
      <c r="K93" s="1566"/>
      <c r="L93" s="1567">
        <v>6.0359375000000002</v>
      </c>
      <c r="M93" s="2301">
        <f>SUM($D93*L93)</f>
        <v>150.8984375</v>
      </c>
      <c r="N93" s="1575" t="s">
        <v>3371</v>
      </c>
      <c r="O93" s="1575" t="s">
        <v>4936</v>
      </c>
      <c r="P93" s="1576" t="s">
        <v>4858</v>
      </c>
      <c r="Q93" s="1566"/>
      <c r="R93" s="1567">
        <v>0</v>
      </c>
      <c r="S93" s="2301">
        <f>SUM($D93*R93)</f>
        <v>0</v>
      </c>
      <c r="T93" s="1575" t="s">
        <v>798</v>
      </c>
      <c r="U93" s="1575"/>
      <c r="V93" s="1576"/>
      <c r="W93" s="1566"/>
    </row>
    <row r="94" spans="1:23" ht="24">
      <c r="B94" s="2299">
        <v>60</v>
      </c>
      <c r="C94" s="2299" t="s">
        <v>3441</v>
      </c>
      <c r="D94" s="2300">
        <v>100</v>
      </c>
      <c r="E94" s="1566"/>
      <c r="F94" s="2302">
        <v>8.33</v>
      </c>
      <c r="G94" s="2301">
        <f>SUM(D94*F94)</f>
        <v>833</v>
      </c>
      <c r="H94" s="1575" t="s">
        <v>4903</v>
      </c>
      <c r="I94" s="1575"/>
      <c r="J94" s="1576" t="s">
        <v>4857</v>
      </c>
      <c r="K94" s="1566"/>
      <c r="L94" s="1567">
        <v>10.296875</v>
      </c>
      <c r="M94" s="2301">
        <f>SUM($D94*L94)</f>
        <v>1029.6875</v>
      </c>
      <c r="N94" s="1575" t="s">
        <v>3371</v>
      </c>
      <c r="O94" s="1575" t="s">
        <v>4937</v>
      </c>
      <c r="P94" s="1576" t="s">
        <v>4858</v>
      </c>
      <c r="Q94" s="1566"/>
      <c r="R94" s="1567">
        <v>0</v>
      </c>
      <c r="S94" s="2301">
        <f>SUM($D94*R94)</f>
        <v>0</v>
      </c>
      <c r="T94" s="1575" t="s">
        <v>798</v>
      </c>
      <c r="U94" s="1575"/>
      <c r="V94" s="1576"/>
      <c r="W94" s="1566"/>
    </row>
    <row r="95" spans="1:23" ht="24.75" thickBot="1">
      <c r="B95" s="2299">
        <v>61</v>
      </c>
      <c r="C95" s="2299" t="s">
        <v>3443</v>
      </c>
      <c r="D95" s="2300">
        <v>25</v>
      </c>
      <c r="E95" s="1566"/>
      <c r="F95" s="2302">
        <v>29.88</v>
      </c>
      <c r="G95" s="2301">
        <f>SUM(D95*F95)</f>
        <v>747</v>
      </c>
      <c r="H95" s="1575" t="s">
        <v>4903</v>
      </c>
      <c r="I95" s="1575"/>
      <c r="J95" s="1576" t="s">
        <v>4857</v>
      </c>
      <c r="K95" s="1566"/>
      <c r="L95" s="1567">
        <v>36.970312500000006</v>
      </c>
      <c r="M95" s="2301">
        <f>SUM($D95*L95)</f>
        <v>924.25781250000011</v>
      </c>
      <c r="N95" s="1575" t="s">
        <v>3371</v>
      </c>
      <c r="O95" s="1575" t="s">
        <v>4938</v>
      </c>
      <c r="P95" s="1576" t="s">
        <v>4858</v>
      </c>
      <c r="Q95" s="1566"/>
      <c r="R95" s="1567">
        <v>0</v>
      </c>
      <c r="S95" s="2301">
        <f>SUM($D95*R95)</f>
        <v>0</v>
      </c>
      <c r="T95" s="1575" t="s">
        <v>798</v>
      </c>
      <c r="U95" s="1575"/>
      <c r="V95" s="1576"/>
      <c r="W95" s="1566"/>
    </row>
    <row r="96" spans="1:23" ht="13.5" thickBot="1">
      <c r="B96" s="2308"/>
      <c r="C96" s="2308"/>
      <c r="D96" s="2309"/>
      <c r="E96" s="1566"/>
      <c r="F96" s="1587" t="s">
        <v>304</v>
      </c>
      <c r="G96" s="1588">
        <f>SUM(G93:G95)</f>
        <v>1702</v>
      </c>
      <c r="H96" s="1594"/>
      <c r="I96" s="1594"/>
      <c r="J96" s="1595"/>
      <c r="K96" s="1566"/>
      <c r="L96" s="1587" t="s">
        <v>304</v>
      </c>
      <c r="M96" s="1588">
        <f>SUM(M93:M95)</f>
        <v>2104.84375</v>
      </c>
      <c r="N96" s="1594"/>
      <c r="O96" s="1594"/>
      <c r="P96" s="1595"/>
      <c r="Q96" s="1566"/>
      <c r="R96" s="1587" t="s">
        <v>304</v>
      </c>
      <c r="S96" s="1588">
        <f>SUM(S93:S95)</f>
        <v>0</v>
      </c>
      <c r="T96" s="1594"/>
      <c r="U96" s="1594"/>
      <c r="V96" s="1595"/>
      <c r="W96" s="1566"/>
    </row>
    <row r="97" spans="1:23">
      <c r="A97" s="20"/>
      <c r="B97" s="2308"/>
      <c r="C97" s="2308"/>
      <c r="D97" s="2309"/>
      <c r="E97" s="1566"/>
      <c r="F97" s="1592"/>
      <c r="G97" s="2310"/>
      <c r="H97" s="1594"/>
      <c r="I97" s="1594"/>
      <c r="J97" s="1595"/>
      <c r="K97" s="1566"/>
      <c r="L97" s="1592"/>
      <c r="M97" s="2310"/>
      <c r="N97" s="1594"/>
      <c r="O97" s="1594"/>
      <c r="P97" s="1595"/>
      <c r="Q97" s="1566"/>
      <c r="R97" s="1592"/>
      <c r="S97" s="2310"/>
      <c r="T97" s="1594"/>
      <c r="U97" s="1594"/>
      <c r="V97" s="1595"/>
      <c r="W97" s="1566"/>
    </row>
    <row r="98" spans="1:23" ht="36">
      <c r="A98" s="51"/>
      <c r="B98" s="3546" t="s">
        <v>3445</v>
      </c>
      <c r="C98" s="3546"/>
      <c r="D98" s="1596" t="s">
        <v>3246</v>
      </c>
      <c r="E98" s="1597"/>
      <c r="F98" s="1598" t="s">
        <v>3247</v>
      </c>
      <c r="G98" s="2311" t="s">
        <v>1760</v>
      </c>
      <c r="H98" s="1600" t="s">
        <v>3248</v>
      </c>
      <c r="I98" s="1600" t="s">
        <v>3249</v>
      </c>
      <c r="J98" s="1596" t="s">
        <v>3250</v>
      </c>
      <c r="K98" s="1597"/>
      <c r="L98" s="1598" t="s">
        <v>3247</v>
      </c>
      <c r="M98" s="2311" t="s">
        <v>1760</v>
      </c>
      <c r="N98" s="1600" t="s">
        <v>3248</v>
      </c>
      <c r="O98" s="1600" t="s">
        <v>3249</v>
      </c>
      <c r="P98" s="1596" t="s">
        <v>3250</v>
      </c>
      <c r="Q98" s="1597"/>
      <c r="R98" s="1598" t="s">
        <v>3247</v>
      </c>
      <c r="S98" s="2311" t="s">
        <v>1760</v>
      </c>
      <c r="T98" s="1600" t="s">
        <v>3248</v>
      </c>
      <c r="U98" s="1600" t="s">
        <v>3249</v>
      </c>
      <c r="V98" s="1596" t="s">
        <v>3250</v>
      </c>
      <c r="W98" s="1597"/>
    </row>
    <row r="99" spans="1:23" ht="24">
      <c r="B99" s="2299">
        <v>62</v>
      </c>
      <c r="C99" s="2299" t="s">
        <v>3446</v>
      </c>
      <c r="D99" s="2300">
        <v>25</v>
      </c>
      <c r="E99" s="1566"/>
      <c r="F99" s="1567">
        <v>28.27</v>
      </c>
      <c r="G99" s="2301">
        <f>SUM(D99*F99)</f>
        <v>706.75</v>
      </c>
      <c r="H99" s="1575" t="s">
        <v>3252</v>
      </c>
      <c r="I99" s="1575" t="s">
        <v>4939</v>
      </c>
      <c r="J99" s="1576" t="s">
        <v>4857</v>
      </c>
      <c r="K99" s="1566"/>
      <c r="L99" s="2302">
        <v>24.114583333333332</v>
      </c>
      <c r="M99" s="2301">
        <f>SUM($D99*L99)</f>
        <v>602.86458333333326</v>
      </c>
      <c r="N99" s="1575" t="s">
        <v>3252</v>
      </c>
      <c r="O99" s="1575" t="s">
        <v>4940</v>
      </c>
      <c r="P99" s="1576" t="s">
        <v>4858</v>
      </c>
      <c r="Q99" s="1566"/>
      <c r="R99" s="1567">
        <v>0</v>
      </c>
      <c r="S99" s="2301">
        <f>SUM($D99*R99)</f>
        <v>0</v>
      </c>
      <c r="T99" s="1575" t="s">
        <v>798</v>
      </c>
      <c r="U99" s="1575"/>
      <c r="V99" s="1576"/>
      <c r="W99" s="1566"/>
    </row>
    <row r="100" spans="1:23" ht="24.75" thickBot="1">
      <c r="B100" s="2299">
        <v>63</v>
      </c>
      <c r="C100" s="2299" t="s">
        <v>3450</v>
      </c>
      <c r="D100" s="2300">
        <v>0</v>
      </c>
      <c r="E100" s="1566"/>
      <c r="F100" s="1567">
        <v>0</v>
      </c>
      <c r="G100" s="2301">
        <f>SUM(F100)</f>
        <v>0</v>
      </c>
      <c r="H100" s="1575"/>
      <c r="I100" s="1575"/>
      <c r="J100" s="1576"/>
      <c r="K100" s="1566"/>
      <c r="L100" s="2302">
        <v>34.5</v>
      </c>
      <c r="M100" s="2301">
        <f>SUM(L100)</f>
        <v>34.5</v>
      </c>
      <c r="N100" s="1575" t="s">
        <v>3252</v>
      </c>
      <c r="O100" s="1575" t="s">
        <v>4941</v>
      </c>
      <c r="P100" s="1576" t="s">
        <v>4858</v>
      </c>
      <c r="Q100" s="1566"/>
      <c r="R100" s="1567">
        <v>0</v>
      </c>
      <c r="S100" s="2301">
        <f>SUM(R100)</f>
        <v>0</v>
      </c>
      <c r="T100" s="1575" t="s">
        <v>798</v>
      </c>
      <c r="U100" s="1575"/>
      <c r="V100" s="1576"/>
      <c r="W100" s="1566"/>
    </row>
    <row r="101" spans="1:23" ht="13.5" thickBot="1">
      <c r="B101" s="2308"/>
      <c r="C101" s="2308"/>
      <c r="D101" s="2309"/>
      <c r="E101" s="1566"/>
      <c r="F101" s="1587" t="s">
        <v>304</v>
      </c>
      <c r="G101" s="1588">
        <f>SUM(G99:G100)</f>
        <v>706.75</v>
      </c>
      <c r="H101" s="1594"/>
      <c r="I101" s="1594"/>
      <c r="J101" s="1595"/>
      <c r="K101" s="1566"/>
      <c r="L101" s="1587" t="s">
        <v>304</v>
      </c>
      <c r="M101" s="1588">
        <f>SUM(M99:M100)</f>
        <v>637.36458333333326</v>
      </c>
      <c r="N101" s="1594"/>
      <c r="O101" s="1594"/>
      <c r="P101" s="1595"/>
      <c r="Q101" s="1566"/>
      <c r="R101" s="1587" t="s">
        <v>304</v>
      </c>
      <c r="S101" s="1588">
        <f>SUM(S99:S100)</f>
        <v>0</v>
      </c>
      <c r="T101" s="1594"/>
      <c r="U101" s="1594"/>
      <c r="V101" s="1595"/>
      <c r="W101" s="1566"/>
    </row>
    <row r="102" spans="1:23">
      <c r="A102" s="20"/>
      <c r="B102" s="2308"/>
      <c r="C102" s="2308"/>
      <c r="D102" s="2309"/>
      <c r="E102" s="1566"/>
      <c r="F102" s="1592"/>
      <c r="G102" s="2310"/>
      <c r="H102" s="1594"/>
      <c r="I102" s="1594"/>
      <c r="J102" s="1595"/>
      <c r="K102" s="1566"/>
      <c r="L102" s="1592"/>
      <c r="M102" s="2310"/>
      <c r="N102" s="1594"/>
      <c r="O102" s="1594"/>
      <c r="P102" s="1595"/>
      <c r="Q102" s="1566"/>
      <c r="R102" s="1592"/>
      <c r="S102" s="2310"/>
      <c r="T102" s="1594"/>
      <c r="U102" s="1594"/>
      <c r="V102" s="1595"/>
      <c r="W102" s="1566"/>
    </row>
    <row r="103" spans="1:23" ht="36">
      <c r="A103" s="51"/>
      <c r="B103" s="3546" t="s">
        <v>3452</v>
      </c>
      <c r="C103" s="3546"/>
      <c r="D103" s="1596" t="s">
        <v>3246</v>
      </c>
      <c r="E103" s="1597"/>
      <c r="F103" s="1598" t="s">
        <v>3247</v>
      </c>
      <c r="G103" s="2311" t="s">
        <v>1760</v>
      </c>
      <c r="H103" s="1600" t="s">
        <v>3248</v>
      </c>
      <c r="I103" s="1600" t="s">
        <v>3249</v>
      </c>
      <c r="J103" s="1596" t="s">
        <v>3250</v>
      </c>
      <c r="K103" s="1597"/>
      <c r="L103" s="1598" t="s">
        <v>3247</v>
      </c>
      <c r="M103" s="2311" t="s">
        <v>1760</v>
      </c>
      <c r="N103" s="1600" t="s">
        <v>3248</v>
      </c>
      <c r="O103" s="1600" t="s">
        <v>3249</v>
      </c>
      <c r="P103" s="1596" t="s">
        <v>3250</v>
      </c>
      <c r="Q103" s="1597"/>
      <c r="R103" s="1598" t="s">
        <v>3247</v>
      </c>
      <c r="S103" s="2311" t="s">
        <v>1760</v>
      </c>
      <c r="T103" s="1600" t="s">
        <v>3248</v>
      </c>
      <c r="U103" s="1600" t="s">
        <v>3249</v>
      </c>
      <c r="V103" s="1596" t="s">
        <v>3250</v>
      </c>
      <c r="W103" s="1597"/>
    </row>
    <row r="104" spans="1:23" ht="24">
      <c r="B104" s="2299">
        <v>64</v>
      </c>
      <c r="C104" s="2299" t="s">
        <v>3453</v>
      </c>
      <c r="D104" s="2300">
        <v>25</v>
      </c>
      <c r="E104" s="1566"/>
      <c r="F104" s="2302">
        <v>6.94</v>
      </c>
      <c r="G104" s="2301">
        <f>SUM(D104*F104)</f>
        <v>173.5</v>
      </c>
      <c r="H104" s="1575" t="s">
        <v>4903</v>
      </c>
      <c r="I104" s="1575"/>
      <c r="J104" s="1576" t="s">
        <v>4857</v>
      </c>
      <c r="K104" s="1566"/>
      <c r="L104" s="1567">
        <v>8.578125</v>
      </c>
      <c r="M104" s="2301">
        <f>SUM($D104*L104)</f>
        <v>214.453125</v>
      </c>
      <c r="N104" s="1575" t="s">
        <v>3371</v>
      </c>
      <c r="O104" s="1575" t="s">
        <v>4942</v>
      </c>
      <c r="P104" s="1576" t="s">
        <v>4858</v>
      </c>
      <c r="Q104" s="1566"/>
      <c r="R104" s="1567">
        <v>0</v>
      </c>
      <c r="S104" s="2301">
        <f>SUM($D104*R104)</f>
        <v>0</v>
      </c>
      <c r="T104" s="1575" t="s">
        <v>798</v>
      </c>
      <c r="U104" s="1575"/>
      <c r="V104" s="1576"/>
      <c r="W104" s="1566"/>
    </row>
    <row r="105" spans="1:23" ht="24">
      <c r="B105" s="2299">
        <v>65</v>
      </c>
      <c r="C105" s="2299" t="s">
        <v>3455</v>
      </c>
      <c r="D105" s="2300">
        <v>75</v>
      </c>
      <c r="E105" s="1566"/>
      <c r="F105" s="2302">
        <v>12.52</v>
      </c>
      <c r="G105" s="2301">
        <f>SUM(D105*F105)</f>
        <v>939</v>
      </c>
      <c r="H105" s="1575" t="s">
        <v>4903</v>
      </c>
      <c r="I105" s="1575"/>
      <c r="J105" s="1576" t="s">
        <v>4857</v>
      </c>
      <c r="K105" s="1566"/>
      <c r="L105" s="1567">
        <v>15.482812500000001</v>
      </c>
      <c r="M105" s="2301">
        <f>SUM($D105*L105)</f>
        <v>1161.2109375</v>
      </c>
      <c r="N105" s="1575" t="s">
        <v>3371</v>
      </c>
      <c r="O105" s="1575" t="s">
        <v>4943</v>
      </c>
      <c r="P105" s="1576" t="s">
        <v>4858</v>
      </c>
      <c r="Q105" s="1566"/>
      <c r="R105" s="1567">
        <v>0</v>
      </c>
      <c r="S105" s="2301">
        <f>SUM($D105*R105)</f>
        <v>0</v>
      </c>
      <c r="T105" s="1575" t="s">
        <v>798</v>
      </c>
      <c r="U105" s="1575"/>
      <c r="V105" s="1576"/>
      <c r="W105" s="1566"/>
    </row>
    <row r="106" spans="1:23" ht="24.75" thickBot="1">
      <c r="B106" s="2299">
        <v>66</v>
      </c>
      <c r="C106" s="2299" t="s">
        <v>3457</v>
      </c>
      <c r="D106" s="2300">
        <v>75</v>
      </c>
      <c r="E106" s="1566"/>
      <c r="F106" s="2302">
        <v>40.32</v>
      </c>
      <c r="G106" s="2301">
        <f>SUM(D106*F106)</f>
        <v>3024</v>
      </c>
      <c r="H106" s="1575" t="s">
        <v>4903</v>
      </c>
      <c r="I106" s="1575"/>
      <c r="J106" s="1576" t="s">
        <v>4857</v>
      </c>
      <c r="K106" s="1566"/>
      <c r="L106" s="1567">
        <v>49.873437500000001</v>
      </c>
      <c r="M106" s="2301">
        <f>SUM($D106*L106)</f>
        <v>3740.5078125</v>
      </c>
      <c r="N106" s="1575" t="s">
        <v>3371</v>
      </c>
      <c r="O106" s="1575" t="s">
        <v>4944</v>
      </c>
      <c r="P106" s="1576" t="s">
        <v>4858</v>
      </c>
      <c r="Q106" s="1566"/>
      <c r="R106" s="1567">
        <v>0</v>
      </c>
      <c r="S106" s="2301">
        <f>SUM($D106*R106)</f>
        <v>0</v>
      </c>
      <c r="T106" s="1575" t="s">
        <v>798</v>
      </c>
      <c r="U106" s="1575"/>
      <c r="V106" s="1576"/>
      <c r="W106" s="1566"/>
    </row>
    <row r="107" spans="1:23" ht="13.5" thickBot="1">
      <c r="B107" s="2308"/>
      <c r="C107" s="2308"/>
      <c r="D107" s="2309"/>
      <c r="E107" s="1566"/>
      <c r="F107" s="1587" t="s">
        <v>304</v>
      </c>
      <c r="G107" s="1588">
        <f>SUM(G104:G106)</f>
        <v>4136.5</v>
      </c>
      <c r="H107" s="1594"/>
      <c r="I107" s="1594"/>
      <c r="J107" s="1595"/>
      <c r="K107" s="1566"/>
      <c r="L107" s="1587" t="s">
        <v>304</v>
      </c>
      <c r="M107" s="1588">
        <f>SUM(M104:M106)</f>
        <v>5116.171875</v>
      </c>
      <c r="N107" s="1594"/>
      <c r="O107" s="1594"/>
      <c r="P107" s="1595"/>
      <c r="Q107" s="1566"/>
      <c r="R107" s="1587" t="s">
        <v>304</v>
      </c>
      <c r="S107" s="1588">
        <f>SUM(S104:S106)</f>
        <v>0</v>
      </c>
      <c r="T107" s="1594"/>
      <c r="U107" s="1594"/>
      <c r="V107" s="1595"/>
      <c r="W107" s="1566"/>
    </row>
    <row r="108" spans="1:23">
      <c r="A108" s="20"/>
      <c r="B108" s="2308"/>
      <c r="C108" s="2308"/>
      <c r="D108" s="2309"/>
      <c r="E108" s="1566"/>
      <c r="F108" s="1592"/>
      <c r="G108" s="2310"/>
      <c r="H108" s="1594"/>
      <c r="I108" s="1594"/>
      <c r="J108" s="1595"/>
      <c r="K108" s="1566"/>
      <c r="L108" s="1592"/>
      <c r="M108" s="2310"/>
      <c r="N108" s="1594"/>
      <c r="O108" s="1594"/>
      <c r="P108" s="1595"/>
      <c r="Q108" s="1566"/>
      <c r="R108" s="1592"/>
      <c r="S108" s="2310"/>
      <c r="T108" s="1594"/>
      <c r="U108" s="1594"/>
      <c r="V108" s="1595"/>
      <c r="W108" s="1566"/>
    </row>
    <row r="109" spans="1:23" ht="36">
      <c r="A109" s="51"/>
      <c r="B109" s="3546" t="s">
        <v>3459</v>
      </c>
      <c r="C109" s="3546"/>
      <c r="D109" s="1596" t="s">
        <v>3246</v>
      </c>
      <c r="E109" s="1597"/>
      <c r="F109" s="1598" t="s">
        <v>3247</v>
      </c>
      <c r="G109" s="2311" t="s">
        <v>1760</v>
      </c>
      <c r="H109" s="1600" t="s">
        <v>3248</v>
      </c>
      <c r="I109" s="1600" t="s">
        <v>3249</v>
      </c>
      <c r="J109" s="1596" t="s">
        <v>3250</v>
      </c>
      <c r="K109" s="1597"/>
      <c r="L109" s="1598" t="s">
        <v>3247</v>
      </c>
      <c r="M109" s="2311" t="s">
        <v>1760</v>
      </c>
      <c r="N109" s="1600" t="s">
        <v>3248</v>
      </c>
      <c r="O109" s="1600" t="s">
        <v>3249</v>
      </c>
      <c r="P109" s="1596" t="s">
        <v>3250</v>
      </c>
      <c r="Q109" s="1597"/>
      <c r="R109" s="1598" t="s">
        <v>3247</v>
      </c>
      <c r="S109" s="2311" t="s">
        <v>1760</v>
      </c>
      <c r="T109" s="1600" t="s">
        <v>3248</v>
      </c>
      <c r="U109" s="1600" t="s">
        <v>3249</v>
      </c>
      <c r="V109" s="1596" t="s">
        <v>3250</v>
      </c>
      <c r="W109" s="1597"/>
    </row>
    <row r="110" spans="1:23" ht="24">
      <c r="B110" s="2299">
        <v>67</v>
      </c>
      <c r="C110" s="2299" t="s">
        <v>3460</v>
      </c>
      <c r="D110" s="2300">
        <v>25</v>
      </c>
      <c r="E110" s="1566"/>
      <c r="F110" s="2302">
        <v>2.77</v>
      </c>
      <c r="G110" s="2301">
        <f>SUM(D110*F110)</f>
        <v>69.25</v>
      </c>
      <c r="H110" s="1575" t="s">
        <v>4903</v>
      </c>
      <c r="I110" s="1575"/>
      <c r="J110" s="1576" t="s">
        <v>4857</v>
      </c>
      <c r="K110" s="1566"/>
      <c r="L110" s="1567">
        <v>3.4171875000000003</v>
      </c>
      <c r="M110" s="2301">
        <f>SUM($D110*L110)</f>
        <v>85.4296875</v>
      </c>
      <c r="N110" s="1575" t="s">
        <v>3371</v>
      </c>
      <c r="O110" s="1575" t="s">
        <v>4945</v>
      </c>
      <c r="P110" s="1576" t="s">
        <v>4858</v>
      </c>
      <c r="Q110" s="1566"/>
      <c r="R110" s="1567">
        <v>0</v>
      </c>
      <c r="S110" s="2301">
        <f>SUM($D110*R110)</f>
        <v>0</v>
      </c>
      <c r="T110" s="1575" t="s">
        <v>798</v>
      </c>
      <c r="U110" s="1575"/>
      <c r="V110" s="1576"/>
      <c r="W110" s="1566"/>
    </row>
    <row r="111" spans="1:23" ht="24">
      <c r="B111" s="2299">
        <v>68</v>
      </c>
      <c r="C111" s="2299" t="s">
        <v>3462</v>
      </c>
      <c r="D111" s="2300">
        <v>50</v>
      </c>
      <c r="E111" s="1566"/>
      <c r="F111" s="2302">
        <v>3.47</v>
      </c>
      <c r="G111" s="2301">
        <f>SUM(D111*F111)</f>
        <v>173.5</v>
      </c>
      <c r="H111" s="1575" t="s">
        <v>4903</v>
      </c>
      <c r="I111" s="1575"/>
      <c r="J111" s="1576" t="s">
        <v>4857</v>
      </c>
      <c r="K111" s="1566"/>
      <c r="L111" s="1567">
        <v>4.3000000000000007</v>
      </c>
      <c r="M111" s="2301">
        <f>SUM($D111*L111)</f>
        <v>215.00000000000003</v>
      </c>
      <c r="N111" s="1575" t="s">
        <v>3371</v>
      </c>
      <c r="O111" s="1575" t="s">
        <v>4946</v>
      </c>
      <c r="P111" s="1576" t="s">
        <v>4858</v>
      </c>
      <c r="Q111" s="1566"/>
      <c r="R111" s="1567">
        <v>0</v>
      </c>
      <c r="S111" s="2301">
        <f>SUM($D111*R111)</f>
        <v>0</v>
      </c>
      <c r="T111" s="1575" t="s">
        <v>798</v>
      </c>
      <c r="U111" s="1575"/>
      <c r="V111" s="1576"/>
      <c r="W111" s="1566"/>
    </row>
    <row r="112" spans="1:23" ht="24">
      <c r="B112" s="2299">
        <v>69</v>
      </c>
      <c r="C112" s="2299" t="s">
        <v>3464</v>
      </c>
      <c r="D112" s="2300">
        <v>50</v>
      </c>
      <c r="E112" s="1566"/>
      <c r="F112" s="2302">
        <v>5.56</v>
      </c>
      <c r="G112" s="2301">
        <f>SUM(D112*F112)</f>
        <v>278</v>
      </c>
      <c r="H112" s="1575" t="s">
        <v>4903</v>
      </c>
      <c r="I112" s="1575"/>
      <c r="J112" s="1576" t="s">
        <v>4857</v>
      </c>
      <c r="K112" s="1566"/>
      <c r="L112" s="1567">
        <v>6.8734374999999996</v>
      </c>
      <c r="M112" s="2301">
        <f>SUM($D112*L112)</f>
        <v>343.671875</v>
      </c>
      <c r="N112" s="1575" t="s">
        <v>3371</v>
      </c>
      <c r="O112" s="1575" t="s">
        <v>4947</v>
      </c>
      <c r="P112" s="1576" t="s">
        <v>4858</v>
      </c>
      <c r="Q112" s="1566"/>
      <c r="R112" s="1567">
        <v>0</v>
      </c>
      <c r="S112" s="2301">
        <f>SUM($D112*R112)</f>
        <v>0</v>
      </c>
      <c r="T112" s="1575" t="s">
        <v>798</v>
      </c>
      <c r="U112" s="1575"/>
      <c r="V112" s="1576"/>
      <c r="W112" s="1566"/>
    </row>
    <row r="113" spans="1:23" ht="24">
      <c r="B113" s="2299">
        <v>70</v>
      </c>
      <c r="C113" s="2299" t="s">
        <v>3466</v>
      </c>
      <c r="D113" s="2300">
        <v>50</v>
      </c>
      <c r="E113" s="1566"/>
      <c r="F113" s="2302">
        <v>15.97</v>
      </c>
      <c r="G113" s="2301">
        <f>SUM(D113*F113)</f>
        <v>798.5</v>
      </c>
      <c r="H113" s="1575" t="s">
        <v>4903</v>
      </c>
      <c r="I113" s="1575"/>
      <c r="J113" s="1576" t="s">
        <v>4857</v>
      </c>
      <c r="K113" s="1566"/>
      <c r="L113" s="1567">
        <v>19.756250000000001</v>
      </c>
      <c r="M113" s="2301">
        <f>SUM($D113*L113)</f>
        <v>987.81250000000011</v>
      </c>
      <c r="N113" s="1575" t="s">
        <v>3371</v>
      </c>
      <c r="O113" s="1575" t="s">
        <v>4948</v>
      </c>
      <c r="P113" s="1576" t="s">
        <v>4858</v>
      </c>
      <c r="Q113" s="1566"/>
      <c r="R113" s="1567">
        <v>0</v>
      </c>
      <c r="S113" s="2301">
        <f>SUM($D113*R113)</f>
        <v>0</v>
      </c>
      <c r="T113" s="1575" t="s">
        <v>798</v>
      </c>
      <c r="U113" s="1575"/>
      <c r="V113" s="1576"/>
      <c r="W113" s="1566"/>
    </row>
    <row r="114" spans="1:23" ht="24.75" thickBot="1">
      <c r="B114" s="2299">
        <v>71</v>
      </c>
      <c r="C114" s="2299" t="s">
        <v>3468</v>
      </c>
      <c r="D114" s="2300">
        <v>50</v>
      </c>
      <c r="E114" s="1566"/>
      <c r="F114" s="2302">
        <v>0.91</v>
      </c>
      <c r="G114" s="2301">
        <f>SUM(D114*F114)</f>
        <v>45.5</v>
      </c>
      <c r="H114" s="1575" t="s">
        <v>4903</v>
      </c>
      <c r="I114" s="1575"/>
      <c r="J114" s="1576" t="s">
        <v>4857</v>
      </c>
      <c r="K114" s="1566"/>
      <c r="L114" s="1567">
        <v>1.5</v>
      </c>
      <c r="M114" s="2301">
        <f>SUM($D114*L114)</f>
        <v>75</v>
      </c>
      <c r="N114" s="1575" t="s">
        <v>3371</v>
      </c>
      <c r="O114" s="1575" t="s">
        <v>4949</v>
      </c>
      <c r="P114" s="1576" t="s">
        <v>4858</v>
      </c>
      <c r="Q114" s="1566"/>
      <c r="R114" s="1567">
        <v>0</v>
      </c>
      <c r="S114" s="2301">
        <f>SUM($D114*R114)</f>
        <v>0</v>
      </c>
      <c r="T114" s="1575" t="s">
        <v>798</v>
      </c>
      <c r="U114" s="1575"/>
      <c r="V114" s="1576"/>
      <c r="W114" s="1566"/>
    </row>
    <row r="115" spans="1:23" ht="13.5" thickBot="1">
      <c r="B115" s="2308"/>
      <c r="C115" s="2308"/>
      <c r="D115" s="2309"/>
      <c r="E115" s="1566"/>
      <c r="F115" s="1587" t="s">
        <v>304</v>
      </c>
      <c r="G115" s="1588">
        <f>SUM(G110:G114)</f>
        <v>1364.75</v>
      </c>
      <c r="H115" s="1594"/>
      <c r="I115" s="1594"/>
      <c r="J115" s="1595"/>
      <c r="K115" s="1566"/>
      <c r="L115" s="1587" t="s">
        <v>304</v>
      </c>
      <c r="M115" s="1588">
        <f>SUM(M110:M114)</f>
        <v>1706.9140625</v>
      </c>
      <c r="N115" s="1594"/>
      <c r="O115" s="1594"/>
      <c r="P115" s="1595"/>
      <c r="Q115" s="1566"/>
      <c r="R115" s="1587" t="s">
        <v>304</v>
      </c>
      <c r="S115" s="1588">
        <f>SUM(S110:S114)</f>
        <v>0</v>
      </c>
      <c r="T115" s="1594"/>
      <c r="U115" s="1594"/>
      <c r="V115" s="1595"/>
      <c r="W115" s="1566"/>
    </row>
    <row r="116" spans="1:23">
      <c r="A116" s="20"/>
      <c r="B116" s="2308"/>
      <c r="C116" s="2308"/>
      <c r="D116" s="2309"/>
      <c r="E116" s="1566"/>
      <c r="F116" s="1592"/>
      <c r="G116" s="2310"/>
      <c r="H116" s="1594"/>
      <c r="I116" s="1594"/>
      <c r="J116" s="1595"/>
      <c r="K116" s="1566"/>
      <c r="L116" s="1592"/>
      <c r="M116" s="2310"/>
      <c r="N116" s="1594"/>
      <c r="O116" s="1594"/>
      <c r="P116" s="1595"/>
      <c r="Q116" s="1566"/>
      <c r="R116" s="1592"/>
      <c r="S116" s="2310"/>
      <c r="T116" s="1594"/>
      <c r="U116" s="1594"/>
      <c r="V116" s="1595"/>
      <c r="W116" s="1566"/>
    </row>
    <row r="117" spans="1:23" ht="36">
      <c r="A117" s="51"/>
      <c r="B117" s="3546" t="s">
        <v>3470</v>
      </c>
      <c r="C117" s="3546"/>
      <c r="D117" s="1596" t="s">
        <v>3246</v>
      </c>
      <c r="E117" s="1597"/>
      <c r="F117" s="1598" t="s">
        <v>3247</v>
      </c>
      <c r="G117" s="2311" t="s">
        <v>1760</v>
      </c>
      <c r="H117" s="1600" t="s">
        <v>3248</v>
      </c>
      <c r="I117" s="1600" t="s">
        <v>3249</v>
      </c>
      <c r="J117" s="1596" t="s">
        <v>3250</v>
      </c>
      <c r="K117" s="1597"/>
      <c r="L117" s="1598" t="s">
        <v>3247</v>
      </c>
      <c r="M117" s="2311" t="s">
        <v>1760</v>
      </c>
      <c r="N117" s="1600" t="s">
        <v>3248</v>
      </c>
      <c r="O117" s="1600" t="s">
        <v>3249</v>
      </c>
      <c r="P117" s="1596" t="s">
        <v>3250</v>
      </c>
      <c r="Q117" s="1597"/>
      <c r="R117" s="1598" t="s">
        <v>3247</v>
      </c>
      <c r="S117" s="2311" t="s">
        <v>1760</v>
      </c>
      <c r="T117" s="1600" t="s">
        <v>3248</v>
      </c>
      <c r="U117" s="1600" t="s">
        <v>3249</v>
      </c>
      <c r="V117" s="1596" t="s">
        <v>3250</v>
      </c>
      <c r="W117" s="1597"/>
    </row>
    <row r="118" spans="1:23" ht="24">
      <c r="B118" s="2299">
        <v>72</v>
      </c>
      <c r="C118" s="2299" t="s">
        <v>3471</v>
      </c>
      <c r="D118" s="2300">
        <v>25</v>
      </c>
      <c r="E118" s="1566"/>
      <c r="F118" s="2302">
        <v>5.56</v>
      </c>
      <c r="G118" s="2301">
        <f>SUM(D118*F118)</f>
        <v>139</v>
      </c>
      <c r="H118" s="1575" t="s">
        <v>4903</v>
      </c>
      <c r="I118" s="1575"/>
      <c r="J118" s="1576" t="s">
        <v>4857</v>
      </c>
      <c r="K118" s="1566"/>
      <c r="L118" s="1567">
        <v>6.8734374999999996</v>
      </c>
      <c r="M118" s="2301">
        <f>SUM($D118*L118)</f>
        <v>171.8359375</v>
      </c>
      <c r="N118" s="1575" t="s">
        <v>3371</v>
      </c>
      <c r="O118" s="1575" t="s">
        <v>4950</v>
      </c>
      <c r="P118" s="1576" t="s">
        <v>4858</v>
      </c>
      <c r="Q118" s="1566"/>
      <c r="R118" s="1567">
        <v>0</v>
      </c>
      <c r="S118" s="2301">
        <f>SUM($D118*R118)</f>
        <v>0</v>
      </c>
      <c r="T118" s="1575" t="s">
        <v>798</v>
      </c>
      <c r="U118" s="1575"/>
      <c r="V118" s="1576"/>
      <c r="W118" s="1566"/>
    </row>
    <row r="119" spans="1:23" ht="24">
      <c r="B119" s="2299">
        <v>73</v>
      </c>
      <c r="C119" s="2299" t="s">
        <v>3473</v>
      </c>
      <c r="D119" s="2300">
        <v>25</v>
      </c>
      <c r="E119" s="1566"/>
      <c r="F119" s="2302">
        <v>9.0399999999999991</v>
      </c>
      <c r="G119" s="2301">
        <f>SUM(D119*F119)</f>
        <v>225.99999999999997</v>
      </c>
      <c r="H119" s="1575" t="s">
        <v>4903</v>
      </c>
      <c r="I119" s="1575"/>
      <c r="J119" s="1576" t="s">
        <v>4857</v>
      </c>
      <c r="K119" s="1566"/>
      <c r="L119" s="1567">
        <v>11.18125</v>
      </c>
      <c r="M119" s="2301">
        <f>SUM($D119*L119)</f>
        <v>279.53125</v>
      </c>
      <c r="N119" s="1575" t="s">
        <v>3371</v>
      </c>
      <c r="O119" s="1575" t="s">
        <v>4951</v>
      </c>
      <c r="P119" s="1576" t="s">
        <v>4858</v>
      </c>
      <c r="Q119" s="1566"/>
      <c r="R119" s="1567">
        <v>0</v>
      </c>
      <c r="S119" s="2301">
        <f>SUM($D119*R119)</f>
        <v>0</v>
      </c>
      <c r="T119" s="1575" t="s">
        <v>798</v>
      </c>
      <c r="U119" s="1575"/>
      <c r="V119" s="1576"/>
      <c r="W119" s="1566"/>
    </row>
    <row r="120" spans="1:23" ht="24.75" thickBot="1">
      <c r="B120" s="2299">
        <v>74</v>
      </c>
      <c r="C120" s="2299" t="s">
        <v>3475</v>
      </c>
      <c r="D120" s="2300">
        <v>25</v>
      </c>
      <c r="E120" s="1566"/>
      <c r="F120" s="2302">
        <v>29.18</v>
      </c>
      <c r="G120" s="2301">
        <f>SUM(D120*F120)</f>
        <v>729.5</v>
      </c>
      <c r="H120" s="1575" t="s">
        <v>4903</v>
      </c>
      <c r="I120" s="1575"/>
      <c r="J120" s="1576" t="s">
        <v>4857</v>
      </c>
      <c r="K120" s="1566"/>
      <c r="L120" s="1567">
        <v>36.090625000000003</v>
      </c>
      <c r="M120" s="2301">
        <f>SUM($D120*L120)</f>
        <v>902.26562500000011</v>
      </c>
      <c r="N120" s="1575" t="s">
        <v>3371</v>
      </c>
      <c r="O120" s="1575" t="s">
        <v>4952</v>
      </c>
      <c r="P120" s="1576" t="s">
        <v>4858</v>
      </c>
      <c r="Q120" s="1566"/>
      <c r="R120" s="1567">
        <v>0</v>
      </c>
      <c r="S120" s="2301">
        <f>SUM($D120*R120)</f>
        <v>0</v>
      </c>
      <c r="T120" s="1575" t="s">
        <v>798</v>
      </c>
      <c r="U120" s="1575"/>
      <c r="V120" s="1576"/>
      <c r="W120" s="1566"/>
    </row>
    <row r="121" spans="1:23" ht="13.5" thickBot="1">
      <c r="B121" s="2308"/>
      <c r="C121" s="2308"/>
      <c r="D121" s="2309"/>
      <c r="E121" s="1566"/>
      <c r="F121" s="1587" t="s">
        <v>304</v>
      </c>
      <c r="G121" s="1588">
        <f>SUM(G118:G120)</f>
        <v>1094.5</v>
      </c>
      <c r="H121" s="1594"/>
      <c r="I121" s="1594"/>
      <c r="J121" s="1595"/>
      <c r="K121" s="1566"/>
      <c r="L121" s="1587" t="s">
        <v>304</v>
      </c>
      <c r="M121" s="1588">
        <f>SUM(M118:M120)</f>
        <v>1353.6328125</v>
      </c>
      <c r="N121" s="1594"/>
      <c r="O121" s="1594"/>
      <c r="P121" s="1595"/>
      <c r="Q121" s="1566"/>
      <c r="R121" s="1587" t="s">
        <v>304</v>
      </c>
      <c r="S121" s="1588">
        <f>SUM(S118:S120)</f>
        <v>0</v>
      </c>
      <c r="T121" s="1594"/>
      <c r="U121" s="1594"/>
      <c r="V121" s="1595"/>
      <c r="W121" s="1566"/>
    </row>
    <row r="122" spans="1:23">
      <c r="A122" s="20"/>
      <c r="B122" s="2308"/>
      <c r="C122" s="2308"/>
      <c r="D122" s="2309"/>
      <c r="E122" s="1566"/>
      <c r="F122" s="1592"/>
      <c r="G122" s="2310"/>
      <c r="H122" s="1594"/>
      <c r="I122" s="1594"/>
      <c r="J122" s="1595"/>
      <c r="K122" s="1566"/>
      <c r="L122" s="1592"/>
      <c r="M122" s="2310"/>
      <c r="N122" s="1594"/>
      <c r="O122" s="1594"/>
      <c r="P122" s="1595"/>
      <c r="Q122" s="1566"/>
      <c r="R122" s="1592"/>
      <c r="S122" s="2310"/>
      <c r="T122" s="1594"/>
      <c r="U122" s="1594"/>
      <c r="V122" s="1595"/>
      <c r="W122" s="1566"/>
    </row>
    <row r="123" spans="1:23" ht="36">
      <c r="A123" s="51"/>
      <c r="B123" s="3546" t="s">
        <v>3477</v>
      </c>
      <c r="C123" s="3546"/>
      <c r="D123" s="1596" t="s">
        <v>3246</v>
      </c>
      <c r="E123" s="1597"/>
      <c r="F123" s="1598" t="s">
        <v>3247</v>
      </c>
      <c r="G123" s="2311" t="s">
        <v>1760</v>
      </c>
      <c r="H123" s="1600" t="s">
        <v>3248</v>
      </c>
      <c r="I123" s="1600" t="s">
        <v>3249</v>
      </c>
      <c r="J123" s="1596" t="s">
        <v>3250</v>
      </c>
      <c r="K123" s="1597"/>
      <c r="L123" s="1598" t="s">
        <v>3247</v>
      </c>
      <c r="M123" s="2311" t="s">
        <v>1760</v>
      </c>
      <c r="N123" s="1600" t="s">
        <v>3248</v>
      </c>
      <c r="O123" s="1600" t="s">
        <v>3249</v>
      </c>
      <c r="P123" s="1596" t="s">
        <v>3250</v>
      </c>
      <c r="Q123" s="1597"/>
      <c r="R123" s="1598" t="s">
        <v>3247</v>
      </c>
      <c r="S123" s="2311" t="s">
        <v>1760</v>
      </c>
      <c r="T123" s="1600" t="s">
        <v>3248</v>
      </c>
      <c r="U123" s="1600" t="s">
        <v>3249</v>
      </c>
      <c r="V123" s="1596" t="s">
        <v>3250</v>
      </c>
      <c r="W123" s="1597"/>
    </row>
    <row r="124" spans="1:23" ht="24">
      <c r="B124" s="2299">
        <v>75</v>
      </c>
      <c r="C124" s="2299" t="s">
        <v>3478</v>
      </c>
      <c r="D124" s="2300">
        <v>25</v>
      </c>
      <c r="E124" s="1566"/>
      <c r="F124" s="2302">
        <v>42.4</v>
      </c>
      <c r="G124" s="2301">
        <f>SUM(D124*F124)</f>
        <v>1060</v>
      </c>
      <c r="H124" s="1575" t="s">
        <v>4903</v>
      </c>
      <c r="I124" s="1575"/>
      <c r="J124" s="1576" t="s">
        <v>4857</v>
      </c>
      <c r="K124" s="1566"/>
      <c r="L124" s="1567">
        <v>52.4453125</v>
      </c>
      <c r="M124" s="2301">
        <f>SUM($D124*L124)</f>
        <v>1311.1328125</v>
      </c>
      <c r="N124" s="1575" t="s">
        <v>3371</v>
      </c>
      <c r="O124" s="1575" t="s">
        <v>4953</v>
      </c>
      <c r="P124" s="1576" t="s">
        <v>4858</v>
      </c>
      <c r="Q124" s="1566"/>
      <c r="R124" s="1567">
        <v>0</v>
      </c>
      <c r="S124" s="2301">
        <f>SUM($D124*R124)</f>
        <v>0</v>
      </c>
      <c r="T124" s="1575" t="s">
        <v>798</v>
      </c>
      <c r="U124" s="1575"/>
      <c r="V124" s="1576"/>
      <c r="W124" s="1566"/>
    </row>
    <row r="125" spans="1:23" ht="24.75" thickBot="1">
      <c r="B125" s="2299">
        <v>76</v>
      </c>
      <c r="C125" s="2299" t="s">
        <v>3480</v>
      </c>
      <c r="D125" s="2300">
        <v>25</v>
      </c>
      <c r="E125" s="1566"/>
      <c r="F125" s="2302">
        <v>12.52</v>
      </c>
      <c r="G125" s="2301">
        <f>SUM(D125*F125)</f>
        <v>313</v>
      </c>
      <c r="H125" s="1575" t="s">
        <v>4903</v>
      </c>
      <c r="I125" s="1575"/>
      <c r="J125" s="1576" t="s">
        <v>4857</v>
      </c>
      <c r="K125" s="1566"/>
      <c r="L125" s="1567">
        <v>15.482812500000001</v>
      </c>
      <c r="M125" s="2301">
        <f>SUM($D125*L125)</f>
        <v>387.07031250000006</v>
      </c>
      <c r="N125" s="1575" t="s">
        <v>3371</v>
      </c>
      <c r="O125" s="1575" t="s">
        <v>4954</v>
      </c>
      <c r="P125" s="1576" t="s">
        <v>4858</v>
      </c>
      <c r="Q125" s="1566"/>
      <c r="R125" s="1567">
        <v>0</v>
      </c>
      <c r="S125" s="2301">
        <f>SUM($D125*R125)</f>
        <v>0</v>
      </c>
      <c r="T125" s="1575" t="s">
        <v>798</v>
      </c>
      <c r="U125" s="1575"/>
      <c r="V125" s="1576"/>
      <c r="W125" s="1566"/>
    </row>
    <row r="126" spans="1:23" ht="13.5" thickBot="1">
      <c r="B126" s="2308"/>
      <c r="C126" s="2308"/>
      <c r="D126" s="2309"/>
      <c r="E126" s="1566"/>
      <c r="F126" s="1587" t="s">
        <v>304</v>
      </c>
      <c r="G126" s="1588">
        <f>SUM(G124:G125)</f>
        <v>1373</v>
      </c>
      <c r="H126" s="1594"/>
      <c r="I126" s="1594"/>
      <c r="J126" s="1595"/>
      <c r="K126" s="1566"/>
      <c r="L126" s="1587" t="s">
        <v>304</v>
      </c>
      <c r="M126" s="1588">
        <f>SUM(M124:M125)</f>
        <v>1698.203125</v>
      </c>
      <c r="N126" s="1594"/>
      <c r="O126" s="1594"/>
      <c r="P126" s="1595"/>
      <c r="Q126" s="1566"/>
      <c r="R126" s="1587" t="s">
        <v>304</v>
      </c>
      <c r="S126" s="1588">
        <f>SUM(S124:S125)</f>
        <v>0</v>
      </c>
      <c r="T126" s="1594"/>
      <c r="U126" s="1594"/>
      <c r="V126" s="1595"/>
      <c r="W126" s="1566"/>
    </row>
    <row r="127" spans="1:23">
      <c r="A127" s="20"/>
      <c r="B127" s="2308"/>
      <c r="C127" s="2308"/>
      <c r="D127" s="2309"/>
      <c r="E127" s="1566"/>
      <c r="F127" s="1592"/>
      <c r="G127" s="2310"/>
      <c r="H127" s="1594"/>
      <c r="I127" s="1594"/>
      <c r="J127" s="1595"/>
      <c r="K127" s="1566"/>
      <c r="L127" s="1592"/>
      <c r="M127" s="2310"/>
      <c r="N127" s="1594"/>
      <c r="O127" s="1594"/>
      <c r="P127" s="1595"/>
      <c r="Q127" s="1566"/>
      <c r="R127" s="1592"/>
      <c r="S127" s="2310"/>
      <c r="T127" s="1594"/>
      <c r="U127" s="1594"/>
      <c r="V127" s="1595"/>
      <c r="W127" s="1566"/>
    </row>
    <row r="128" spans="1:23" ht="36">
      <c r="A128" s="51"/>
      <c r="B128" s="3546" t="s">
        <v>3482</v>
      </c>
      <c r="C128" s="3546"/>
      <c r="D128" s="1596" t="s">
        <v>3246</v>
      </c>
      <c r="E128" s="1597"/>
      <c r="F128" s="1598" t="s">
        <v>3247</v>
      </c>
      <c r="G128" s="2311" t="s">
        <v>1760</v>
      </c>
      <c r="H128" s="1600" t="s">
        <v>3248</v>
      </c>
      <c r="I128" s="1600" t="s">
        <v>3249</v>
      </c>
      <c r="J128" s="1596" t="s">
        <v>3250</v>
      </c>
      <c r="K128" s="1597"/>
      <c r="L128" s="1598" t="s">
        <v>3247</v>
      </c>
      <c r="M128" s="2311" t="s">
        <v>1760</v>
      </c>
      <c r="N128" s="1600" t="s">
        <v>3248</v>
      </c>
      <c r="O128" s="1600" t="s">
        <v>3249</v>
      </c>
      <c r="P128" s="1596" t="s">
        <v>3250</v>
      </c>
      <c r="Q128" s="1597"/>
      <c r="R128" s="1598" t="s">
        <v>3247</v>
      </c>
      <c r="S128" s="2311" t="s">
        <v>1760</v>
      </c>
      <c r="T128" s="1600" t="s">
        <v>3248</v>
      </c>
      <c r="U128" s="1600" t="s">
        <v>3249</v>
      </c>
      <c r="V128" s="1596" t="s">
        <v>3250</v>
      </c>
      <c r="W128" s="1597"/>
    </row>
    <row r="129" spans="1:23" ht="24">
      <c r="B129" s="2299">
        <v>77</v>
      </c>
      <c r="C129" s="2299" t="s">
        <v>3483</v>
      </c>
      <c r="D129" s="2300">
        <v>25</v>
      </c>
      <c r="E129" s="1566"/>
      <c r="F129" s="1567">
        <v>10.67</v>
      </c>
      <c r="G129" s="2301">
        <f>SUM(D129*F129)</f>
        <v>266.75</v>
      </c>
      <c r="H129" s="1575" t="s">
        <v>3252</v>
      </c>
      <c r="I129" s="1575" t="s">
        <v>4955</v>
      </c>
      <c r="J129" s="1576" t="s">
        <v>4857</v>
      </c>
      <c r="K129" s="1566"/>
      <c r="L129" s="2302">
        <v>10.562500000000002</v>
      </c>
      <c r="M129" s="2301">
        <f>SUM($D129*L129)</f>
        <v>264.06250000000006</v>
      </c>
      <c r="N129" s="1575" t="s">
        <v>3252</v>
      </c>
      <c r="O129" s="1575" t="s">
        <v>4956</v>
      </c>
      <c r="P129" s="1576" t="s">
        <v>4858</v>
      </c>
      <c r="Q129" s="1566"/>
      <c r="R129" s="1567">
        <v>10.67</v>
      </c>
      <c r="S129" s="2301">
        <f>SUM($D129*R129)</f>
        <v>266.75</v>
      </c>
      <c r="T129" s="1575" t="s">
        <v>3252</v>
      </c>
      <c r="U129" s="1575" t="s">
        <v>3486</v>
      </c>
      <c r="V129" s="1576" t="s">
        <v>4860</v>
      </c>
      <c r="W129" s="1566"/>
    </row>
    <row r="130" spans="1:23" ht="24.75" thickBot="1">
      <c r="B130" s="2299">
        <v>78</v>
      </c>
      <c r="C130" s="2299" t="s">
        <v>3487</v>
      </c>
      <c r="D130" s="2300">
        <v>25</v>
      </c>
      <c r="E130" s="1566"/>
      <c r="F130" s="1567">
        <v>16.489999999999998</v>
      </c>
      <c r="G130" s="2301">
        <f>SUM(D130*F130)</f>
        <v>412.24999999999994</v>
      </c>
      <c r="H130" s="1575" t="s">
        <v>3252</v>
      </c>
      <c r="I130" s="1575" t="s">
        <v>4955</v>
      </c>
      <c r="J130" s="1576" t="s">
        <v>4857</v>
      </c>
      <c r="K130" s="1566"/>
      <c r="L130" s="2302">
        <v>16.322916666666668</v>
      </c>
      <c r="M130" s="2301">
        <f>SUM($D130*L130)</f>
        <v>408.07291666666669</v>
      </c>
      <c r="N130" s="1575" t="s">
        <v>3252</v>
      </c>
      <c r="O130" s="1575" t="s">
        <v>4957</v>
      </c>
      <c r="P130" s="1576" t="s">
        <v>4858</v>
      </c>
      <c r="Q130" s="1566"/>
      <c r="R130" s="1567">
        <v>16.489999999999998</v>
      </c>
      <c r="S130" s="2301">
        <f>SUM($D130*R130)</f>
        <v>412.24999999999994</v>
      </c>
      <c r="T130" s="1575" t="s">
        <v>3252</v>
      </c>
      <c r="U130" s="1575" t="s">
        <v>3490</v>
      </c>
      <c r="V130" s="1576" t="s">
        <v>4860</v>
      </c>
      <c r="W130" s="1566"/>
    </row>
    <row r="131" spans="1:23" ht="13.5" thickBot="1">
      <c r="B131" s="2308"/>
      <c r="C131" s="2308"/>
      <c r="D131" s="2309"/>
      <c r="E131" s="1566"/>
      <c r="F131" s="1587" t="s">
        <v>304</v>
      </c>
      <c r="G131" s="1588">
        <f>SUM(G129:G130)</f>
        <v>679</v>
      </c>
      <c r="H131" s="1594"/>
      <c r="I131" s="1594"/>
      <c r="J131" s="1595"/>
      <c r="K131" s="1566"/>
      <c r="L131" s="1587" t="s">
        <v>304</v>
      </c>
      <c r="M131" s="1588">
        <f>SUM(M129:M130)</f>
        <v>672.13541666666674</v>
      </c>
      <c r="N131" s="1594"/>
      <c r="O131" s="1594"/>
      <c r="P131" s="1595"/>
      <c r="Q131" s="1566"/>
      <c r="R131" s="1587" t="s">
        <v>304</v>
      </c>
      <c r="S131" s="1588">
        <f>SUM(S129:S130)</f>
        <v>679</v>
      </c>
      <c r="T131" s="1594"/>
      <c r="U131" s="1594"/>
      <c r="V131" s="1595"/>
      <c r="W131" s="1566"/>
    </row>
    <row r="132" spans="1:23">
      <c r="A132" s="20"/>
      <c r="B132" s="2308"/>
      <c r="C132" s="2308"/>
      <c r="D132" s="2309"/>
      <c r="E132" s="1566"/>
      <c r="F132" s="1592"/>
      <c r="G132" s="2310"/>
      <c r="H132" s="1594"/>
      <c r="I132" s="1594"/>
      <c r="J132" s="1595"/>
      <c r="K132" s="1566"/>
      <c r="L132" s="1592"/>
      <c r="M132" s="2310"/>
      <c r="N132" s="1594"/>
      <c r="O132" s="1594"/>
      <c r="P132" s="1595"/>
      <c r="Q132" s="1566"/>
      <c r="R132" s="1592"/>
      <c r="S132" s="2310"/>
      <c r="T132" s="1594"/>
      <c r="U132" s="1594"/>
      <c r="V132" s="1595"/>
      <c r="W132" s="1566"/>
    </row>
    <row r="133" spans="1:23" ht="36">
      <c r="A133" s="51"/>
      <c r="B133" s="3546" t="s">
        <v>3491</v>
      </c>
      <c r="C133" s="3546"/>
      <c r="D133" s="1596" t="s">
        <v>3246</v>
      </c>
      <c r="E133" s="1597"/>
      <c r="F133" s="1598" t="s">
        <v>3247</v>
      </c>
      <c r="G133" s="2311" t="s">
        <v>1760</v>
      </c>
      <c r="H133" s="1600" t="s">
        <v>3248</v>
      </c>
      <c r="I133" s="1600" t="s">
        <v>3249</v>
      </c>
      <c r="J133" s="1596" t="s">
        <v>3250</v>
      </c>
      <c r="K133" s="1597"/>
      <c r="L133" s="1598" t="s">
        <v>3247</v>
      </c>
      <c r="M133" s="2311" t="s">
        <v>1760</v>
      </c>
      <c r="N133" s="1600" t="s">
        <v>3248</v>
      </c>
      <c r="O133" s="1600" t="s">
        <v>3249</v>
      </c>
      <c r="P133" s="1596" t="s">
        <v>3250</v>
      </c>
      <c r="Q133" s="1597"/>
      <c r="R133" s="1598" t="s">
        <v>3247</v>
      </c>
      <c r="S133" s="2311" t="s">
        <v>1760</v>
      </c>
      <c r="T133" s="1600" t="s">
        <v>3248</v>
      </c>
      <c r="U133" s="1600" t="s">
        <v>3249</v>
      </c>
      <c r="V133" s="1596" t="s">
        <v>3250</v>
      </c>
      <c r="W133" s="1597"/>
    </row>
    <row r="134" spans="1:23" ht="24">
      <c r="B134" s="2299">
        <v>79</v>
      </c>
      <c r="C134" s="2299" t="s">
        <v>3492</v>
      </c>
      <c r="D134" s="2300">
        <v>25</v>
      </c>
      <c r="E134" s="1566"/>
      <c r="F134" s="1567">
        <v>11.84</v>
      </c>
      <c r="G134" s="2301">
        <f>SUM(D134*F134)</f>
        <v>296</v>
      </c>
      <c r="H134" s="1575" t="s">
        <v>3252</v>
      </c>
      <c r="I134" s="1575" t="s">
        <v>4958</v>
      </c>
      <c r="J134" s="1576" t="s">
        <v>4857</v>
      </c>
      <c r="K134" s="1566"/>
      <c r="L134" s="2302">
        <v>11.71875</v>
      </c>
      <c r="M134" s="2301">
        <f>SUM($D134*L134)</f>
        <v>292.96875</v>
      </c>
      <c r="N134" s="1575" t="s">
        <v>3252</v>
      </c>
      <c r="O134" s="1575" t="s">
        <v>4959</v>
      </c>
      <c r="P134" s="1576" t="s">
        <v>4858</v>
      </c>
      <c r="Q134" s="1566"/>
      <c r="R134" s="1567">
        <v>11.84</v>
      </c>
      <c r="S134" s="2301">
        <f>SUM($D134*R134)</f>
        <v>296</v>
      </c>
      <c r="T134" s="1575" t="s">
        <v>3252</v>
      </c>
      <c r="U134" s="1575" t="s">
        <v>3495</v>
      </c>
      <c r="V134" s="1576" t="s">
        <v>4860</v>
      </c>
      <c r="W134" s="1566"/>
    </row>
    <row r="135" spans="1:23" ht="24.75" thickBot="1">
      <c r="B135" s="2299">
        <v>80</v>
      </c>
      <c r="C135" s="2299" t="s">
        <v>3496</v>
      </c>
      <c r="D135" s="2300">
        <v>25</v>
      </c>
      <c r="E135" s="1566"/>
      <c r="F135" s="2302">
        <v>16.489999999999998</v>
      </c>
      <c r="G135" s="2301">
        <f>SUM(D135*F135)</f>
        <v>412.24999999999994</v>
      </c>
      <c r="H135" s="1575" t="s">
        <v>3252</v>
      </c>
      <c r="I135" s="1575" t="s">
        <v>4958</v>
      </c>
      <c r="J135" s="1576" t="s">
        <v>4857</v>
      </c>
      <c r="K135" s="1566"/>
      <c r="L135" s="1567">
        <v>20.5</v>
      </c>
      <c r="M135" s="2301">
        <f>SUM($D135*L135)</f>
        <v>512.5</v>
      </c>
      <c r="N135" s="1575" t="s">
        <v>3252</v>
      </c>
      <c r="O135" s="1575" t="s">
        <v>4960</v>
      </c>
      <c r="P135" s="1576" t="s">
        <v>4858</v>
      </c>
      <c r="Q135" s="1566"/>
      <c r="R135" s="1567">
        <v>20.72</v>
      </c>
      <c r="S135" s="2301">
        <f>SUM($D135*R135)</f>
        <v>518</v>
      </c>
      <c r="T135" s="1575" t="s">
        <v>3252</v>
      </c>
      <c r="U135" s="1575" t="s">
        <v>3499</v>
      </c>
      <c r="V135" s="1576" t="s">
        <v>4860</v>
      </c>
      <c r="W135" s="1566"/>
    </row>
    <row r="136" spans="1:23" ht="13.5" thickBot="1">
      <c r="B136" s="47"/>
      <c r="C136" s="1611"/>
      <c r="D136" s="1612"/>
      <c r="E136" s="1566"/>
      <c r="F136" s="1587" t="s">
        <v>304</v>
      </c>
      <c r="G136" s="1588">
        <f>SUM(G134:G135)</f>
        <v>708.25</v>
      </c>
      <c r="H136" s="1594"/>
      <c r="I136" s="1594"/>
      <c r="J136" s="1595"/>
      <c r="K136" s="1566"/>
      <c r="L136" s="1587" t="s">
        <v>304</v>
      </c>
      <c r="M136" s="1588">
        <f>SUM(M134:M135)</f>
        <v>805.46875</v>
      </c>
      <c r="N136" s="1594"/>
      <c r="O136" s="1594"/>
      <c r="P136" s="1595"/>
      <c r="Q136" s="1566"/>
      <c r="R136" s="1587" t="s">
        <v>304</v>
      </c>
      <c r="S136" s="1588">
        <f>SUM(S134:S135)</f>
        <v>814</v>
      </c>
      <c r="T136" s="1594"/>
      <c r="U136" s="1594"/>
      <c r="V136" s="1595"/>
      <c r="W136" s="1566"/>
    </row>
    <row r="137" spans="1:23">
      <c r="B137" s="30"/>
      <c r="C137" s="1613"/>
      <c r="D137" s="36"/>
      <c r="E137" s="1614"/>
      <c r="F137" s="1615"/>
      <c r="G137" s="2317"/>
      <c r="H137" s="1617"/>
      <c r="I137" s="1617"/>
      <c r="J137" s="1618"/>
      <c r="K137" s="1614"/>
      <c r="L137" s="1615"/>
      <c r="M137" s="2317"/>
      <c r="N137" s="1617"/>
      <c r="O137" s="1617"/>
      <c r="P137" s="1618"/>
      <c r="Q137" s="1614"/>
      <c r="R137" s="1615"/>
      <c r="S137" s="2317"/>
      <c r="T137" s="1617"/>
      <c r="U137" s="1617"/>
      <c r="V137" s="1618"/>
      <c r="W137" s="1614"/>
    </row>
    <row r="138" spans="1:23" ht="36">
      <c r="A138" s="51"/>
      <c r="B138" s="3539" t="s">
        <v>3500</v>
      </c>
      <c r="C138" s="3540"/>
      <c r="D138" s="1596" t="s">
        <v>314</v>
      </c>
      <c r="E138" s="1558"/>
      <c r="F138" s="1598" t="s">
        <v>3247</v>
      </c>
      <c r="G138" s="2311" t="s">
        <v>1760</v>
      </c>
      <c r="H138" s="1600" t="s">
        <v>3248</v>
      </c>
      <c r="I138" s="1600" t="s">
        <v>3249</v>
      </c>
      <c r="J138" s="1596" t="s">
        <v>3250</v>
      </c>
      <c r="K138" s="1558"/>
      <c r="L138" s="1598" t="s">
        <v>3247</v>
      </c>
      <c r="M138" s="2311" t="s">
        <v>1760</v>
      </c>
      <c r="N138" s="1600" t="s">
        <v>3248</v>
      </c>
      <c r="O138" s="1600" t="s">
        <v>3249</v>
      </c>
      <c r="P138" s="1596" t="s">
        <v>3250</v>
      </c>
      <c r="Q138" s="1558"/>
      <c r="R138" s="1598" t="s">
        <v>3247</v>
      </c>
      <c r="S138" s="2311" t="s">
        <v>1760</v>
      </c>
      <c r="T138" s="1600" t="s">
        <v>3248</v>
      </c>
      <c r="U138" s="1600" t="s">
        <v>3249</v>
      </c>
      <c r="V138" s="1596" t="s">
        <v>3250</v>
      </c>
      <c r="W138" s="1558"/>
    </row>
    <row r="139" spans="1:23" ht="24">
      <c r="B139" s="2299">
        <v>81</v>
      </c>
      <c r="C139" s="2299" t="s">
        <v>3501</v>
      </c>
      <c r="D139" s="2300">
        <v>25</v>
      </c>
      <c r="E139" s="1558"/>
      <c r="F139" s="1567">
        <v>12.83</v>
      </c>
      <c r="G139" s="2301">
        <f>SUM(D139*F139)</f>
        <v>320.75</v>
      </c>
      <c r="H139" s="1575" t="s">
        <v>3252</v>
      </c>
      <c r="I139" s="1575" t="s">
        <v>4961</v>
      </c>
      <c r="J139" s="1619" t="s">
        <v>4857</v>
      </c>
      <c r="K139" s="1558"/>
      <c r="L139" s="2302">
        <v>12.697916666666666</v>
      </c>
      <c r="M139" s="2301">
        <f>SUM($D139*L139)</f>
        <v>317.44791666666663</v>
      </c>
      <c r="N139" s="1575" t="s">
        <v>3252</v>
      </c>
      <c r="O139" s="1575" t="s">
        <v>4962</v>
      </c>
      <c r="P139" s="1619" t="s">
        <v>4858</v>
      </c>
      <c r="Q139" s="1558"/>
      <c r="R139" s="1567">
        <v>12.83</v>
      </c>
      <c r="S139" s="2301">
        <f>SUM($D139*R139)</f>
        <v>320.75</v>
      </c>
      <c r="T139" s="1575" t="s">
        <v>3252</v>
      </c>
      <c r="U139" s="1575" t="s">
        <v>3504</v>
      </c>
      <c r="V139" s="1619" t="s">
        <v>4860</v>
      </c>
      <c r="W139" s="1558"/>
    </row>
    <row r="140" spans="1:23" ht="24.75" thickBot="1">
      <c r="B140" s="2299">
        <v>82</v>
      </c>
      <c r="C140" s="2299" t="s">
        <v>3505</v>
      </c>
      <c r="D140" s="2300">
        <v>100</v>
      </c>
      <c r="E140" s="1558"/>
      <c r="F140" s="1567">
        <v>14.67</v>
      </c>
      <c r="G140" s="2301">
        <f>SUM(D140*F140)</f>
        <v>1467</v>
      </c>
      <c r="H140" s="1575" t="s">
        <v>3252</v>
      </c>
      <c r="I140" s="1575" t="s">
        <v>4961</v>
      </c>
      <c r="J140" s="1619" t="s">
        <v>4857</v>
      </c>
      <c r="K140" s="1558"/>
      <c r="L140" s="2302">
        <v>14.520833333333334</v>
      </c>
      <c r="M140" s="2301">
        <f>SUM($D140*L140)</f>
        <v>1452.0833333333335</v>
      </c>
      <c r="N140" s="1575" t="s">
        <v>3252</v>
      </c>
      <c r="O140" s="1575" t="s">
        <v>4963</v>
      </c>
      <c r="P140" s="1619" t="s">
        <v>4858</v>
      </c>
      <c r="Q140" s="1558"/>
      <c r="R140" s="1567">
        <v>14.67</v>
      </c>
      <c r="S140" s="2301">
        <f>SUM($D140*R140)</f>
        <v>1467</v>
      </c>
      <c r="T140" s="1575" t="s">
        <v>3252</v>
      </c>
      <c r="U140" s="1575" t="s">
        <v>3508</v>
      </c>
      <c r="V140" s="1619" t="s">
        <v>4860</v>
      </c>
      <c r="W140" s="1558"/>
    </row>
    <row r="141" spans="1:23" ht="13.5" thickBot="1">
      <c r="B141" s="47"/>
      <c r="C141" s="1611"/>
      <c r="D141" s="1612"/>
      <c r="E141" s="1566"/>
      <c r="F141" s="1587" t="s">
        <v>304</v>
      </c>
      <c r="G141" s="1588">
        <f>SUM(G139:G140)</f>
        <v>1787.75</v>
      </c>
      <c r="H141" s="1594"/>
      <c r="I141" s="1594"/>
      <c r="J141" s="1595"/>
      <c r="K141" s="1566"/>
      <c r="L141" s="1587" t="s">
        <v>304</v>
      </c>
      <c r="M141" s="1588">
        <f>SUM(M139:M140)</f>
        <v>1769.53125</v>
      </c>
      <c r="N141" s="1594"/>
      <c r="O141" s="1594"/>
      <c r="P141" s="1595"/>
      <c r="Q141" s="1566"/>
      <c r="R141" s="1587" t="s">
        <v>304</v>
      </c>
      <c r="S141" s="1588">
        <f>SUM(S139:S140)</f>
        <v>1787.75</v>
      </c>
      <c r="T141" s="1594"/>
      <c r="U141" s="1594"/>
      <c r="V141" s="1595"/>
      <c r="W141" s="1566"/>
    </row>
    <row r="142" spans="1:23">
      <c r="B142" s="30"/>
      <c r="C142" s="1613"/>
      <c r="D142" s="36"/>
      <c r="E142" s="1614"/>
      <c r="F142" s="1615"/>
      <c r="G142" s="2317"/>
      <c r="H142" s="1617"/>
      <c r="I142" s="1617"/>
      <c r="J142" s="1618"/>
      <c r="K142" s="1614"/>
      <c r="L142" s="1615"/>
      <c r="M142" s="2317"/>
      <c r="N142" s="1617"/>
      <c r="O142" s="1617"/>
      <c r="P142" s="1618"/>
      <c r="Q142" s="1614"/>
      <c r="R142" s="1615"/>
      <c r="S142" s="2317"/>
      <c r="T142" s="1617"/>
      <c r="U142" s="1617"/>
      <c r="V142" s="1618"/>
      <c r="W142" s="1614"/>
    </row>
    <row r="143" spans="1:23" ht="36">
      <c r="A143" s="51"/>
      <c r="B143" s="3539" t="s">
        <v>3509</v>
      </c>
      <c r="C143" s="3540"/>
      <c r="D143" s="1596" t="s">
        <v>3246</v>
      </c>
      <c r="E143" s="1558"/>
      <c r="F143" s="1598" t="s">
        <v>3247</v>
      </c>
      <c r="G143" s="2311" t="s">
        <v>1760</v>
      </c>
      <c r="H143" s="1600" t="s">
        <v>3248</v>
      </c>
      <c r="I143" s="1600" t="s">
        <v>3249</v>
      </c>
      <c r="J143" s="1596" t="s">
        <v>3250</v>
      </c>
      <c r="K143" s="1558"/>
      <c r="L143" s="1598" t="s">
        <v>3247</v>
      </c>
      <c r="M143" s="2311" t="s">
        <v>1760</v>
      </c>
      <c r="N143" s="1600" t="s">
        <v>3248</v>
      </c>
      <c r="O143" s="1600" t="s">
        <v>3249</v>
      </c>
      <c r="P143" s="1596" t="s">
        <v>3250</v>
      </c>
      <c r="Q143" s="1558"/>
      <c r="R143" s="1598" t="s">
        <v>3247</v>
      </c>
      <c r="S143" s="2311" t="s">
        <v>1760</v>
      </c>
      <c r="T143" s="1600" t="s">
        <v>3248</v>
      </c>
      <c r="U143" s="1600" t="s">
        <v>3249</v>
      </c>
      <c r="V143" s="1596" t="s">
        <v>3250</v>
      </c>
      <c r="W143" s="1558"/>
    </row>
    <row r="144" spans="1:23" ht="24">
      <c r="B144" s="2299">
        <v>83</v>
      </c>
      <c r="C144" s="2299" t="s">
        <v>3510</v>
      </c>
      <c r="D144" s="2300">
        <v>25</v>
      </c>
      <c r="E144" s="1558"/>
      <c r="F144" s="1567">
        <v>11.54</v>
      </c>
      <c r="G144" s="2301">
        <f>SUM(D144*F144)</f>
        <v>288.5</v>
      </c>
      <c r="H144" s="1575" t="s">
        <v>3252</v>
      </c>
      <c r="I144" s="1575" t="s">
        <v>4964</v>
      </c>
      <c r="J144" s="1619" t="s">
        <v>4857</v>
      </c>
      <c r="K144" s="1558"/>
      <c r="L144" s="2302">
        <v>11.416666666666668</v>
      </c>
      <c r="M144" s="2301">
        <f>SUM($D144*L144)</f>
        <v>285.41666666666669</v>
      </c>
      <c r="N144" s="1575" t="s">
        <v>3252</v>
      </c>
      <c r="O144" s="1575" t="s">
        <v>4965</v>
      </c>
      <c r="P144" s="1619" t="s">
        <v>4858</v>
      </c>
      <c r="Q144" s="1558"/>
      <c r="R144" s="1567">
        <v>11.54</v>
      </c>
      <c r="S144" s="2301">
        <f>SUM($D144*R144)</f>
        <v>288.5</v>
      </c>
      <c r="T144" s="1575" t="s">
        <v>3252</v>
      </c>
      <c r="U144" s="1575" t="s">
        <v>3513</v>
      </c>
      <c r="V144" s="1619" t="s">
        <v>4860</v>
      </c>
      <c r="W144" s="1558"/>
    </row>
    <row r="145" spans="1:23" ht="24">
      <c r="B145" s="2299">
        <v>84</v>
      </c>
      <c r="C145" s="2299" t="s">
        <v>3514</v>
      </c>
      <c r="D145" s="2300">
        <v>25</v>
      </c>
      <c r="E145" s="1558"/>
      <c r="F145" s="1567">
        <v>19.2</v>
      </c>
      <c r="G145" s="2301">
        <f>SUM(D145*F145)</f>
        <v>480</v>
      </c>
      <c r="H145" s="1575" t="s">
        <v>3252</v>
      </c>
      <c r="I145" s="1575" t="s">
        <v>4964</v>
      </c>
      <c r="J145" s="1619" t="s">
        <v>4857</v>
      </c>
      <c r="K145" s="1558"/>
      <c r="L145" s="2302">
        <v>19</v>
      </c>
      <c r="M145" s="2301">
        <f>SUM($D145*L145)</f>
        <v>475</v>
      </c>
      <c r="N145" s="1575" t="s">
        <v>3252</v>
      </c>
      <c r="O145" s="1575" t="s">
        <v>4966</v>
      </c>
      <c r="P145" s="1619" t="s">
        <v>4858</v>
      </c>
      <c r="Q145" s="1558"/>
      <c r="R145" s="1567">
        <v>19.2</v>
      </c>
      <c r="S145" s="2301">
        <f>SUM($D145*R145)</f>
        <v>480</v>
      </c>
      <c r="T145" s="1575" t="s">
        <v>3252</v>
      </c>
      <c r="U145" s="1575" t="s">
        <v>3517</v>
      </c>
      <c r="V145" s="1619" t="s">
        <v>4860</v>
      </c>
      <c r="W145" s="1558"/>
    </row>
    <row r="146" spans="1:23" ht="24">
      <c r="B146" s="2299">
        <v>85</v>
      </c>
      <c r="C146" s="2299" t="s">
        <v>3518</v>
      </c>
      <c r="D146" s="2300">
        <v>50</v>
      </c>
      <c r="E146" s="1566"/>
      <c r="F146" s="1567">
        <v>11.54</v>
      </c>
      <c r="G146" s="2301">
        <f>SUM(D146*F146)</f>
        <v>577</v>
      </c>
      <c r="H146" s="1575" t="s">
        <v>3252</v>
      </c>
      <c r="I146" s="1575" t="s">
        <v>4964</v>
      </c>
      <c r="J146" s="1621" t="s">
        <v>4857</v>
      </c>
      <c r="K146" s="1566"/>
      <c r="L146" s="2302">
        <v>9.9375</v>
      </c>
      <c r="M146" s="2301">
        <f>SUM($D146*L146)</f>
        <v>496.875</v>
      </c>
      <c r="N146" s="1575" t="s">
        <v>3252</v>
      </c>
      <c r="O146" s="1575" t="s">
        <v>4967</v>
      </c>
      <c r="P146" s="1619" t="s">
        <v>4858</v>
      </c>
      <c r="Q146" s="1566"/>
      <c r="R146" s="1567">
        <v>11.54</v>
      </c>
      <c r="S146" s="2301">
        <f>SUM($D146*R146)</f>
        <v>577</v>
      </c>
      <c r="T146" s="1575" t="s">
        <v>3252</v>
      </c>
      <c r="U146" s="1575" t="s">
        <v>4968</v>
      </c>
      <c r="V146" s="1621" t="s">
        <v>4860</v>
      </c>
      <c r="W146" s="1566"/>
    </row>
    <row r="147" spans="1:23" ht="24.75" thickBot="1">
      <c r="B147" s="2299">
        <v>86</v>
      </c>
      <c r="C147" s="2299" t="s">
        <v>3518</v>
      </c>
      <c r="D147" s="2300">
        <v>50</v>
      </c>
      <c r="E147" s="1558"/>
      <c r="F147" s="1567">
        <v>19.2</v>
      </c>
      <c r="G147" s="2301">
        <f>SUM(D147*F147)</f>
        <v>960</v>
      </c>
      <c r="H147" s="1575" t="s">
        <v>3252</v>
      </c>
      <c r="I147" s="1575" t="s">
        <v>4964</v>
      </c>
      <c r="J147" s="1621" t="s">
        <v>4857</v>
      </c>
      <c r="K147" s="1558"/>
      <c r="L147" s="2302">
        <v>16.479166666666668</v>
      </c>
      <c r="M147" s="2301">
        <f>SUM($D147*L147)</f>
        <v>823.95833333333337</v>
      </c>
      <c r="N147" s="1575" t="s">
        <v>3252</v>
      </c>
      <c r="O147" s="1575" t="s">
        <v>4969</v>
      </c>
      <c r="P147" s="1619" t="s">
        <v>4858</v>
      </c>
      <c r="Q147" s="1558"/>
      <c r="R147" s="1567">
        <v>19.2</v>
      </c>
      <c r="S147" s="2301">
        <f>SUM($D147*R147)</f>
        <v>960</v>
      </c>
      <c r="T147" s="1575" t="s">
        <v>3252</v>
      </c>
      <c r="U147" s="1575" t="s">
        <v>4970</v>
      </c>
      <c r="V147" s="1621" t="s">
        <v>4860</v>
      </c>
      <c r="W147" s="1558"/>
    </row>
    <row r="148" spans="1:23" ht="13.5" thickBot="1">
      <c r="B148" s="47"/>
      <c r="C148" s="1611"/>
      <c r="D148" s="1612"/>
      <c r="E148" s="1566"/>
      <c r="F148" s="1587" t="s">
        <v>304</v>
      </c>
      <c r="G148" s="1588">
        <f>SUM(G144:G147)</f>
        <v>2305.5</v>
      </c>
      <c r="H148" s="1594"/>
      <c r="I148" s="1594"/>
      <c r="J148" s="1595"/>
      <c r="K148" s="1566"/>
      <c r="L148" s="1587" t="s">
        <v>304</v>
      </c>
      <c r="M148" s="1588">
        <f>SUM(M144:M147)</f>
        <v>2081.25</v>
      </c>
      <c r="N148" s="1594"/>
      <c r="O148" s="1594"/>
      <c r="P148" s="1595"/>
      <c r="Q148" s="1566"/>
      <c r="R148" s="1587" t="s">
        <v>304</v>
      </c>
      <c r="S148" s="1588">
        <f>SUM(S144:S147)</f>
        <v>2305.5</v>
      </c>
      <c r="T148" s="1594"/>
      <c r="U148" s="1594"/>
      <c r="V148" s="1595"/>
      <c r="W148" s="1566"/>
    </row>
    <row r="149" spans="1:23">
      <c r="B149" s="30"/>
      <c r="C149" s="1613"/>
      <c r="D149" s="36"/>
      <c r="E149" s="1614"/>
      <c r="F149" s="1615"/>
      <c r="G149" s="2317"/>
      <c r="H149" s="1617"/>
      <c r="I149" s="1617"/>
      <c r="J149" s="1618"/>
      <c r="K149" s="1614"/>
      <c r="L149" s="1615"/>
      <c r="M149" s="2317"/>
      <c r="N149" s="1617"/>
      <c r="O149" s="1617"/>
      <c r="P149" s="1618"/>
      <c r="Q149" s="1614"/>
      <c r="R149" s="1615"/>
      <c r="S149" s="2317"/>
      <c r="T149" s="1617"/>
      <c r="U149" s="1617"/>
      <c r="V149" s="1618"/>
      <c r="W149" s="1614"/>
    </row>
    <row r="150" spans="1:23" ht="36">
      <c r="A150" s="51"/>
      <c r="B150" s="3539" t="s">
        <v>3525</v>
      </c>
      <c r="C150" s="3540"/>
      <c r="D150" s="1596" t="s">
        <v>3246</v>
      </c>
      <c r="E150" s="1558"/>
      <c r="F150" s="1598" t="s">
        <v>3247</v>
      </c>
      <c r="G150" s="2311" t="s">
        <v>1760</v>
      </c>
      <c r="H150" s="1600" t="s">
        <v>3248</v>
      </c>
      <c r="I150" s="1600" t="s">
        <v>3249</v>
      </c>
      <c r="J150" s="1596" t="s">
        <v>3250</v>
      </c>
      <c r="K150" s="1558"/>
      <c r="L150" s="1598" t="s">
        <v>3247</v>
      </c>
      <c r="M150" s="2311" t="s">
        <v>1760</v>
      </c>
      <c r="N150" s="1600" t="s">
        <v>3248</v>
      </c>
      <c r="O150" s="1600" t="s">
        <v>3249</v>
      </c>
      <c r="P150" s="1596" t="s">
        <v>3250</v>
      </c>
      <c r="Q150" s="1558"/>
      <c r="R150" s="1598" t="s">
        <v>3247</v>
      </c>
      <c r="S150" s="2311" t="s">
        <v>1760</v>
      </c>
      <c r="T150" s="1600" t="s">
        <v>3248</v>
      </c>
      <c r="U150" s="1600" t="s">
        <v>3249</v>
      </c>
      <c r="V150" s="1596" t="s">
        <v>3250</v>
      </c>
      <c r="W150" s="1558"/>
    </row>
    <row r="151" spans="1:23" ht="24">
      <c r="B151" s="2299">
        <v>87</v>
      </c>
      <c r="C151" s="2299" t="s">
        <v>3526</v>
      </c>
      <c r="D151" s="2300">
        <v>25</v>
      </c>
      <c r="E151" s="1558"/>
      <c r="F151" s="1567">
        <v>7.75</v>
      </c>
      <c r="G151" s="2301">
        <f>SUM(D151*F151)</f>
        <v>193.75</v>
      </c>
      <c r="H151" s="1575" t="s">
        <v>3252</v>
      </c>
      <c r="I151" s="1575" t="s">
        <v>4971</v>
      </c>
      <c r="J151" s="1621" t="s">
        <v>4857</v>
      </c>
      <c r="K151" s="1558"/>
      <c r="L151" s="2302">
        <v>7.666666666666667</v>
      </c>
      <c r="M151" s="2301">
        <f>SUM($D151*L151)</f>
        <v>191.66666666666669</v>
      </c>
      <c r="N151" s="1575" t="s">
        <v>3252</v>
      </c>
      <c r="O151" s="1575" t="s">
        <v>4972</v>
      </c>
      <c r="P151" s="1621" t="s">
        <v>4858</v>
      </c>
      <c r="Q151" s="1558"/>
      <c r="R151" s="1567">
        <v>7.75</v>
      </c>
      <c r="S151" s="2301">
        <f>SUM($D151*R151)</f>
        <v>193.75</v>
      </c>
      <c r="T151" s="1575" t="s">
        <v>3252</v>
      </c>
      <c r="U151" s="1575" t="s">
        <v>4973</v>
      </c>
      <c r="V151" s="1621" t="s">
        <v>4860</v>
      </c>
      <c r="W151" s="1558"/>
    </row>
    <row r="152" spans="1:23" ht="24.75" thickBot="1">
      <c r="B152" s="2299">
        <v>88</v>
      </c>
      <c r="C152" s="2299" t="s">
        <v>3530</v>
      </c>
      <c r="D152" s="2300">
        <v>50</v>
      </c>
      <c r="E152" s="1558"/>
      <c r="F152" s="1567">
        <v>13.07</v>
      </c>
      <c r="G152" s="2301">
        <f>SUM(D152*F152)</f>
        <v>653.5</v>
      </c>
      <c r="H152" s="1575" t="s">
        <v>3252</v>
      </c>
      <c r="I152" s="1575" t="s">
        <v>4971</v>
      </c>
      <c r="J152" s="1621" t="s">
        <v>4857</v>
      </c>
      <c r="K152" s="1558"/>
      <c r="L152" s="2302">
        <v>12.9375</v>
      </c>
      <c r="M152" s="2301">
        <f>SUM($D152*L152)</f>
        <v>646.875</v>
      </c>
      <c r="N152" s="1575" t="s">
        <v>3252</v>
      </c>
      <c r="O152" s="1575" t="s">
        <v>4974</v>
      </c>
      <c r="P152" s="1621" t="s">
        <v>4858</v>
      </c>
      <c r="Q152" s="1558"/>
      <c r="R152" s="1567">
        <v>13.07</v>
      </c>
      <c r="S152" s="2301">
        <f>SUM($D152*R152)</f>
        <v>653.5</v>
      </c>
      <c r="T152" s="1575" t="s">
        <v>3252</v>
      </c>
      <c r="U152" s="1575" t="s">
        <v>4975</v>
      </c>
      <c r="V152" s="1621" t="s">
        <v>4860</v>
      </c>
      <c r="W152" s="1558"/>
    </row>
    <row r="153" spans="1:23" ht="13.5" thickBot="1">
      <c r="B153" s="47"/>
      <c r="C153" s="1611"/>
      <c r="D153" s="1612"/>
      <c r="E153" s="1566"/>
      <c r="F153" s="1587" t="s">
        <v>304</v>
      </c>
      <c r="G153" s="1588">
        <f>SUM(G151:G152)</f>
        <v>847.25</v>
      </c>
      <c r="H153" s="1594"/>
      <c r="I153" s="1594"/>
      <c r="J153" s="1595"/>
      <c r="K153" s="1566"/>
      <c r="L153" s="1587" t="s">
        <v>304</v>
      </c>
      <c r="M153" s="1588">
        <f>SUM(M151:M152)</f>
        <v>838.54166666666674</v>
      </c>
      <c r="N153" s="1594"/>
      <c r="O153" s="1594"/>
      <c r="P153" s="1595"/>
      <c r="Q153" s="1566"/>
      <c r="R153" s="1587" t="s">
        <v>304</v>
      </c>
      <c r="S153" s="1588">
        <f>SUM(S151:S152)</f>
        <v>847.25</v>
      </c>
      <c r="T153" s="1594"/>
      <c r="U153" s="1594"/>
      <c r="V153" s="1595"/>
      <c r="W153" s="1566"/>
    </row>
    <row r="154" spans="1:23">
      <c r="B154" s="30"/>
      <c r="C154" s="1613"/>
      <c r="D154" s="36"/>
      <c r="E154" s="1614"/>
      <c r="F154" s="1615"/>
      <c r="G154" s="2317"/>
      <c r="H154" s="1617"/>
      <c r="I154" s="1617"/>
      <c r="J154" s="1618"/>
      <c r="K154" s="1614"/>
      <c r="L154" s="1615"/>
      <c r="M154" s="2317"/>
      <c r="N154" s="1617"/>
      <c r="O154" s="1617"/>
      <c r="P154" s="1618"/>
      <c r="Q154" s="1614"/>
      <c r="R154" s="1615"/>
      <c r="S154" s="2317"/>
      <c r="T154" s="1617"/>
      <c r="U154" s="1617"/>
      <c r="V154" s="1618"/>
      <c r="W154" s="1614"/>
    </row>
    <row r="155" spans="1:23" ht="36">
      <c r="A155" s="51"/>
      <c r="B155" s="3539" t="s">
        <v>3534</v>
      </c>
      <c r="C155" s="3540"/>
      <c r="D155" s="1596" t="s">
        <v>3246</v>
      </c>
      <c r="E155" s="1558"/>
      <c r="F155" s="1598" t="s">
        <v>3247</v>
      </c>
      <c r="G155" s="2311" t="s">
        <v>1760</v>
      </c>
      <c r="H155" s="1600" t="s">
        <v>3248</v>
      </c>
      <c r="I155" s="1600" t="s">
        <v>3249</v>
      </c>
      <c r="J155" s="1596" t="s">
        <v>3250</v>
      </c>
      <c r="K155" s="1558"/>
      <c r="L155" s="1598" t="s">
        <v>3247</v>
      </c>
      <c r="M155" s="2311" t="s">
        <v>1760</v>
      </c>
      <c r="N155" s="1600" t="s">
        <v>3248</v>
      </c>
      <c r="O155" s="1600" t="s">
        <v>3249</v>
      </c>
      <c r="P155" s="1596" t="s">
        <v>3250</v>
      </c>
      <c r="Q155" s="1558"/>
      <c r="R155" s="1598" t="s">
        <v>3247</v>
      </c>
      <c r="S155" s="2311" t="s">
        <v>1760</v>
      </c>
      <c r="T155" s="1600" t="s">
        <v>3248</v>
      </c>
      <c r="U155" s="1600" t="s">
        <v>3249</v>
      </c>
      <c r="V155" s="1596" t="s">
        <v>3250</v>
      </c>
      <c r="W155" s="1558"/>
    </row>
    <row r="156" spans="1:23" ht="24">
      <c r="B156" s="2299">
        <v>89</v>
      </c>
      <c r="C156" s="2299" t="s">
        <v>3535</v>
      </c>
      <c r="D156" s="2300">
        <v>25</v>
      </c>
      <c r="E156" s="1558"/>
      <c r="F156" s="2302">
        <v>2.4</v>
      </c>
      <c r="G156" s="2301">
        <f t="shared" ref="G156:G161" si="6">SUM(D156*F156)</f>
        <v>60</v>
      </c>
      <c r="H156" s="1575" t="s">
        <v>4903</v>
      </c>
      <c r="I156" s="1575"/>
      <c r="J156" s="1621" t="s">
        <v>4857</v>
      </c>
      <c r="K156" s="1558"/>
      <c r="L156" s="2318">
        <v>2.625</v>
      </c>
      <c r="M156" s="2301">
        <f t="shared" ref="M156:M161" si="7">SUM($D156*L156)</f>
        <v>65.625</v>
      </c>
      <c r="N156" s="1575" t="s">
        <v>3252</v>
      </c>
      <c r="O156" s="1575" t="s">
        <v>4976</v>
      </c>
      <c r="P156" s="1621" t="s">
        <v>4858</v>
      </c>
      <c r="Q156" s="1558"/>
      <c r="R156" s="1567">
        <v>2.65</v>
      </c>
      <c r="S156" s="2301">
        <f t="shared" ref="S156:S161" si="8">SUM($D156*R156)</f>
        <v>66.25</v>
      </c>
      <c r="T156" s="1575" t="s">
        <v>3252</v>
      </c>
      <c r="U156" s="1575" t="s">
        <v>3537</v>
      </c>
      <c r="V156" s="1621" t="s">
        <v>4860</v>
      </c>
      <c r="W156" s="1558"/>
    </row>
    <row r="157" spans="1:23" ht="24">
      <c r="B157" s="2299">
        <v>90</v>
      </c>
      <c r="C157" s="2299" t="s">
        <v>3538</v>
      </c>
      <c r="D157" s="2300">
        <v>150</v>
      </c>
      <c r="E157" s="1558"/>
      <c r="F157" s="1567">
        <v>5.09</v>
      </c>
      <c r="G157" s="2301">
        <f t="shared" si="6"/>
        <v>763.5</v>
      </c>
      <c r="H157" s="1575" t="s">
        <v>4903</v>
      </c>
      <c r="I157" s="1575"/>
      <c r="J157" s="1621" t="s">
        <v>4857</v>
      </c>
      <c r="K157" s="1558"/>
      <c r="L157" s="2302">
        <v>3.2708333333333335</v>
      </c>
      <c r="M157" s="2301">
        <f t="shared" si="7"/>
        <v>490.625</v>
      </c>
      <c r="N157" s="1575" t="s">
        <v>3252</v>
      </c>
      <c r="O157" s="1575" t="s">
        <v>4977</v>
      </c>
      <c r="P157" s="1621" t="s">
        <v>4858</v>
      </c>
      <c r="Q157" s="1558"/>
      <c r="R157" s="1567">
        <v>3.31</v>
      </c>
      <c r="S157" s="2301">
        <f t="shared" si="8"/>
        <v>496.5</v>
      </c>
      <c r="T157" s="1575" t="s">
        <v>3252</v>
      </c>
      <c r="U157" s="1575" t="s">
        <v>3540</v>
      </c>
      <c r="V157" s="1621" t="s">
        <v>4860</v>
      </c>
      <c r="W157" s="1558"/>
    </row>
    <row r="158" spans="1:23" ht="24">
      <c r="B158" s="2299">
        <v>91</v>
      </c>
      <c r="C158" s="2299" t="s">
        <v>3541</v>
      </c>
      <c r="D158" s="2300">
        <v>100</v>
      </c>
      <c r="E158" s="1558"/>
      <c r="F158" s="1567">
        <v>8.68</v>
      </c>
      <c r="G158" s="2301">
        <f t="shared" si="6"/>
        <v>868</v>
      </c>
      <c r="H158" s="1575" t="s">
        <v>4903</v>
      </c>
      <c r="I158" s="1575"/>
      <c r="J158" s="1621" t="s">
        <v>4857</v>
      </c>
      <c r="K158" s="1558"/>
      <c r="L158" s="2302">
        <v>7.822916666666667</v>
      </c>
      <c r="M158" s="2301">
        <f t="shared" si="7"/>
        <v>782.29166666666674</v>
      </c>
      <c r="N158" s="1575" t="s">
        <v>3252</v>
      </c>
      <c r="O158" s="1575" t="s">
        <v>4978</v>
      </c>
      <c r="P158" s="1621" t="s">
        <v>4858</v>
      </c>
      <c r="Q158" s="1558"/>
      <c r="R158" s="1567">
        <v>7.91</v>
      </c>
      <c r="S158" s="2301">
        <f t="shared" si="8"/>
        <v>791</v>
      </c>
      <c r="T158" s="1575" t="s">
        <v>3252</v>
      </c>
      <c r="U158" s="1575" t="s">
        <v>3543</v>
      </c>
      <c r="V158" s="1621" t="s">
        <v>4860</v>
      </c>
      <c r="W158" s="1558"/>
    </row>
    <row r="159" spans="1:23" ht="24">
      <c r="B159" s="2299">
        <v>92</v>
      </c>
      <c r="C159" s="2299" t="s">
        <v>3544</v>
      </c>
      <c r="D159" s="2300">
        <v>100</v>
      </c>
      <c r="E159" s="1558"/>
      <c r="F159" s="1567">
        <v>8.68</v>
      </c>
      <c r="G159" s="2301">
        <f t="shared" si="6"/>
        <v>868</v>
      </c>
      <c r="H159" s="1575" t="s">
        <v>4903</v>
      </c>
      <c r="I159" s="1575"/>
      <c r="J159" s="1621" t="s">
        <v>4857</v>
      </c>
      <c r="K159" s="1558"/>
      <c r="L159" s="2302">
        <v>6.302083333333333</v>
      </c>
      <c r="M159" s="2301">
        <f t="shared" si="7"/>
        <v>630.20833333333326</v>
      </c>
      <c r="N159" s="1575" t="s">
        <v>3252</v>
      </c>
      <c r="O159" s="1575" t="s">
        <v>4979</v>
      </c>
      <c r="P159" s="1621" t="s">
        <v>4858</v>
      </c>
      <c r="Q159" s="1558"/>
      <c r="R159" s="1567">
        <v>6.37</v>
      </c>
      <c r="S159" s="2301">
        <f t="shared" si="8"/>
        <v>637</v>
      </c>
      <c r="T159" s="1575" t="s">
        <v>3252</v>
      </c>
      <c r="U159" s="1575" t="s">
        <v>3546</v>
      </c>
      <c r="V159" s="1621" t="s">
        <v>4860</v>
      </c>
      <c r="W159" s="1558"/>
    </row>
    <row r="160" spans="1:23" ht="24">
      <c r="B160" s="2299">
        <v>93</v>
      </c>
      <c r="C160" s="2299" t="s">
        <v>3547</v>
      </c>
      <c r="D160" s="2300">
        <v>50</v>
      </c>
      <c r="E160" s="1558"/>
      <c r="F160" s="1567">
        <v>15.22</v>
      </c>
      <c r="G160" s="2301">
        <f t="shared" si="6"/>
        <v>761</v>
      </c>
      <c r="H160" s="1575" t="s">
        <v>4903</v>
      </c>
      <c r="I160" s="1575"/>
      <c r="J160" s="1621" t="s">
        <v>4857</v>
      </c>
      <c r="K160" s="1558"/>
      <c r="L160" s="2302">
        <v>12.770833333333334</v>
      </c>
      <c r="M160" s="2301">
        <f t="shared" si="7"/>
        <v>638.54166666666674</v>
      </c>
      <c r="N160" s="1575" t="s">
        <v>3252</v>
      </c>
      <c r="O160" s="1575" t="s">
        <v>4980</v>
      </c>
      <c r="P160" s="1621" t="s">
        <v>4858</v>
      </c>
      <c r="Q160" s="1558"/>
      <c r="R160" s="1567">
        <v>12.91</v>
      </c>
      <c r="S160" s="2301">
        <f t="shared" si="8"/>
        <v>645.5</v>
      </c>
      <c r="T160" s="1575" t="s">
        <v>3252</v>
      </c>
      <c r="U160" s="1575" t="s">
        <v>3549</v>
      </c>
      <c r="V160" s="1621" t="s">
        <v>4860</v>
      </c>
      <c r="W160" s="1558"/>
    </row>
    <row r="161" spans="1:23" ht="24.75" thickBot="1">
      <c r="B161" s="2299">
        <v>94</v>
      </c>
      <c r="C161" s="2299" t="s">
        <v>3550</v>
      </c>
      <c r="D161" s="2300">
        <v>25</v>
      </c>
      <c r="E161" s="1558"/>
      <c r="F161" s="1567">
        <v>10.51</v>
      </c>
      <c r="G161" s="2301">
        <f t="shared" si="6"/>
        <v>262.75</v>
      </c>
      <c r="H161" s="1575" t="s">
        <v>3252</v>
      </c>
      <c r="I161" s="1575" t="s">
        <v>4981</v>
      </c>
      <c r="J161" s="1621" t="s">
        <v>4857</v>
      </c>
      <c r="K161" s="1558"/>
      <c r="L161" s="2302">
        <v>8.8645833333333339</v>
      </c>
      <c r="M161" s="2301">
        <f t="shared" si="7"/>
        <v>221.61458333333334</v>
      </c>
      <c r="N161" s="1575" t="s">
        <v>3252</v>
      </c>
      <c r="O161" s="1575" t="s">
        <v>4982</v>
      </c>
      <c r="P161" s="1621" t="s">
        <v>4858</v>
      </c>
      <c r="Q161" s="1558"/>
      <c r="R161" s="1567">
        <v>8.9600000000000009</v>
      </c>
      <c r="S161" s="2301">
        <f t="shared" si="8"/>
        <v>224.00000000000003</v>
      </c>
      <c r="T161" s="1575" t="s">
        <v>3252</v>
      </c>
      <c r="U161" s="1575" t="s">
        <v>3552</v>
      </c>
      <c r="V161" s="1621" t="s">
        <v>4860</v>
      </c>
      <c r="W161" s="1558"/>
    </row>
    <row r="162" spans="1:23" ht="13.5" thickBot="1">
      <c r="B162" s="47"/>
      <c r="C162" s="1611"/>
      <c r="D162" s="1612"/>
      <c r="E162" s="1566"/>
      <c r="F162" s="1587" t="s">
        <v>304</v>
      </c>
      <c r="G162" s="1588">
        <f>SUM(G156:G161)</f>
        <v>3583.25</v>
      </c>
      <c r="H162" s="1594"/>
      <c r="I162" s="1594"/>
      <c r="J162" s="1595"/>
      <c r="K162" s="1566"/>
      <c r="L162" s="1587" t="s">
        <v>304</v>
      </c>
      <c r="M162" s="1588">
        <f>SUM(M156:M161)</f>
        <v>2828.9062500000005</v>
      </c>
      <c r="N162" s="1594"/>
      <c r="O162" s="1594"/>
      <c r="P162" s="1595"/>
      <c r="Q162" s="1566"/>
      <c r="R162" s="1587" t="s">
        <v>304</v>
      </c>
      <c r="S162" s="1588">
        <f>SUM(S156:S161)</f>
        <v>2860.25</v>
      </c>
      <c r="T162" s="1594"/>
      <c r="U162" s="1594"/>
      <c r="V162" s="1595"/>
      <c r="W162" s="1566"/>
    </row>
    <row r="163" spans="1:23">
      <c r="B163" s="30"/>
      <c r="C163" s="1613"/>
      <c r="D163" s="36"/>
      <c r="E163" s="1614"/>
      <c r="F163" s="1615"/>
      <c r="G163" s="2317"/>
      <c r="H163" s="1617"/>
      <c r="I163" s="1617"/>
      <c r="J163" s="1618"/>
      <c r="K163" s="1614"/>
      <c r="L163" s="1615"/>
      <c r="M163" s="2317"/>
      <c r="N163" s="1617"/>
      <c r="O163" s="1617"/>
      <c r="P163" s="1618"/>
      <c r="Q163" s="1614"/>
      <c r="R163" s="1615"/>
      <c r="S163" s="2317"/>
      <c r="T163" s="1617"/>
      <c r="U163" s="1617"/>
      <c r="V163" s="1618"/>
      <c r="W163" s="1614"/>
    </row>
    <row r="164" spans="1:23" ht="36">
      <c r="A164" s="51"/>
      <c r="B164" s="3539" t="s">
        <v>3553</v>
      </c>
      <c r="C164" s="3540"/>
      <c r="D164" s="1596" t="s">
        <v>3246</v>
      </c>
      <c r="E164" s="1558"/>
      <c r="F164" s="1598" t="s">
        <v>3247</v>
      </c>
      <c r="G164" s="2311" t="s">
        <v>1760</v>
      </c>
      <c r="H164" s="1600" t="s">
        <v>3248</v>
      </c>
      <c r="I164" s="1600" t="s">
        <v>3249</v>
      </c>
      <c r="J164" s="1596" t="s">
        <v>3250</v>
      </c>
      <c r="K164" s="1558"/>
      <c r="L164" s="1598" t="s">
        <v>3247</v>
      </c>
      <c r="M164" s="2311" t="s">
        <v>1760</v>
      </c>
      <c r="N164" s="1600" t="s">
        <v>3248</v>
      </c>
      <c r="O164" s="1600" t="s">
        <v>3249</v>
      </c>
      <c r="P164" s="1596" t="s">
        <v>3250</v>
      </c>
      <c r="Q164" s="1558"/>
      <c r="R164" s="1598" t="s">
        <v>3247</v>
      </c>
      <c r="S164" s="2311" t="s">
        <v>1760</v>
      </c>
      <c r="T164" s="1600" t="s">
        <v>3248</v>
      </c>
      <c r="U164" s="1600" t="s">
        <v>3249</v>
      </c>
      <c r="V164" s="1596" t="s">
        <v>3250</v>
      </c>
      <c r="W164" s="1558"/>
    </row>
    <row r="165" spans="1:23" ht="24">
      <c r="B165" s="2299">
        <v>95</v>
      </c>
      <c r="C165" s="2299" t="s">
        <v>3554</v>
      </c>
      <c r="D165" s="2300">
        <v>100</v>
      </c>
      <c r="E165" s="1558"/>
      <c r="F165" s="1567">
        <v>15.31</v>
      </c>
      <c r="G165" s="2301">
        <f>SUM(D165*F165)</f>
        <v>1531</v>
      </c>
      <c r="H165" s="1575" t="s">
        <v>4983</v>
      </c>
      <c r="I165" s="1575"/>
      <c r="J165" s="1621" t="s">
        <v>4857</v>
      </c>
      <c r="K165" s="1558"/>
      <c r="L165" s="2302">
        <v>15.145833333333332</v>
      </c>
      <c r="M165" s="2301">
        <f>SUM($D165*L165)</f>
        <v>1514.5833333333333</v>
      </c>
      <c r="N165" s="1575" t="s">
        <v>3559</v>
      </c>
      <c r="O165" s="1575" t="s">
        <v>4984</v>
      </c>
      <c r="P165" s="1621" t="s">
        <v>4858</v>
      </c>
      <c r="Q165" s="1558"/>
      <c r="R165" s="1567">
        <v>15.31</v>
      </c>
      <c r="S165" s="2301">
        <f>SUM($D165*R165)</f>
        <v>1531</v>
      </c>
      <c r="T165" s="1575" t="s">
        <v>3561</v>
      </c>
      <c r="U165" s="1575" t="s">
        <v>3558</v>
      </c>
      <c r="V165" s="1621" t="s">
        <v>4860</v>
      </c>
      <c r="W165" s="1558"/>
    </row>
    <row r="166" spans="1:23" ht="24">
      <c r="B166" s="2299">
        <v>96</v>
      </c>
      <c r="C166" s="2299" t="s">
        <v>3562</v>
      </c>
      <c r="D166" s="2300">
        <v>100</v>
      </c>
      <c r="E166" s="1558"/>
      <c r="F166" s="1567">
        <v>27.95</v>
      </c>
      <c r="G166" s="2301">
        <f>SUM(D166*F166)</f>
        <v>2795</v>
      </c>
      <c r="H166" s="1575" t="s">
        <v>4983</v>
      </c>
      <c r="I166" s="1575"/>
      <c r="J166" s="1621" t="s">
        <v>4857</v>
      </c>
      <c r="K166" s="1558"/>
      <c r="L166" s="2302">
        <v>27.65625</v>
      </c>
      <c r="M166" s="2301">
        <f>SUM($D166*L166)</f>
        <v>2765.625</v>
      </c>
      <c r="N166" s="1575" t="s">
        <v>3559</v>
      </c>
      <c r="O166" s="1575" t="s">
        <v>4985</v>
      </c>
      <c r="P166" s="1621" t="s">
        <v>4858</v>
      </c>
      <c r="Q166" s="1558"/>
      <c r="R166" s="1567">
        <v>27.95</v>
      </c>
      <c r="S166" s="2301">
        <f>SUM($D166*R166)</f>
        <v>2795</v>
      </c>
      <c r="T166" s="1575" t="s">
        <v>3561</v>
      </c>
      <c r="U166" s="1575" t="s">
        <v>3563</v>
      </c>
      <c r="V166" s="1621" t="s">
        <v>4860</v>
      </c>
      <c r="W166" s="1558"/>
    </row>
    <row r="167" spans="1:23" ht="24.75" thickBot="1">
      <c r="B167" s="2299">
        <v>97</v>
      </c>
      <c r="C167" s="2299" t="s">
        <v>3564</v>
      </c>
      <c r="D167" s="2300">
        <v>100</v>
      </c>
      <c r="E167" s="1558"/>
      <c r="F167" s="1567">
        <v>32.42</v>
      </c>
      <c r="G167" s="2301">
        <f>SUM(D167*F167)</f>
        <v>3242</v>
      </c>
      <c r="H167" s="1575" t="s">
        <v>4983</v>
      </c>
      <c r="I167" s="1575"/>
      <c r="J167" s="1621" t="s">
        <v>4857</v>
      </c>
      <c r="K167" s="1558"/>
      <c r="L167" s="2302">
        <v>32.083333333333336</v>
      </c>
      <c r="M167" s="2301">
        <f>SUM($D167*L167)</f>
        <v>3208.3333333333335</v>
      </c>
      <c r="N167" s="1575" t="s">
        <v>3559</v>
      </c>
      <c r="O167" s="1575" t="s">
        <v>4986</v>
      </c>
      <c r="P167" s="1621" t="s">
        <v>4858</v>
      </c>
      <c r="Q167" s="1558"/>
      <c r="R167" s="1567">
        <v>32.42</v>
      </c>
      <c r="S167" s="2301">
        <f>SUM($D167*R167)</f>
        <v>3242</v>
      </c>
      <c r="T167" s="1575" t="s">
        <v>3561</v>
      </c>
      <c r="U167" s="1575" t="s">
        <v>3565</v>
      </c>
      <c r="V167" s="2319" t="s">
        <v>4860</v>
      </c>
      <c r="W167" s="1558"/>
    </row>
    <row r="168" spans="1:23" ht="13.5" thickBot="1">
      <c r="B168" s="47"/>
      <c r="C168" s="1611"/>
      <c r="D168" s="1612"/>
      <c r="E168" s="1566"/>
      <c r="F168" s="1587" t="s">
        <v>304</v>
      </c>
      <c r="G168" s="1588">
        <f>SUM(G165:G167)</f>
        <v>7568</v>
      </c>
      <c r="H168" s="1594"/>
      <c r="I168" s="1594"/>
      <c r="J168" s="1595"/>
      <c r="K168" s="1566"/>
      <c r="L168" s="1587" t="s">
        <v>304</v>
      </c>
      <c r="M168" s="1588">
        <f>SUM(M165:M167)</f>
        <v>7488.5416666666661</v>
      </c>
      <c r="N168" s="1594"/>
      <c r="O168" s="1594"/>
      <c r="P168" s="1595"/>
      <c r="Q168" s="1566"/>
      <c r="R168" s="1587" t="s">
        <v>304</v>
      </c>
      <c r="S168" s="1588">
        <f>SUM(S165:S167)</f>
        <v>7568</v>
      </c>
      <c r="T168" s="1594"/>
      <c r="U168" s="1594"/>
      <c r="V168" s="1595"/>
      <c r="W168" s="1566"/>
    </row>
    <row r="169" spans="1:23">
      <c r="B169" s="30"/>
      <c r="C169" s="1613"/>
      <c r="D169" s="36"/>
      <c r="E169" s="1614"/>
      <c r="F169" s="1615"/>
      <c r="G169" s="2317"/>
      <c r="H169" s="1617"/>
      <c r="I169" s="1617"/>
      <c r="J169" s="1618"/>
      <c r="K169" s="1614"/>
      <c r="L169" s="1615"/>
      <c r="M169" s="2317"/>
      <c r="N169" s="1617"/>
      <c r="O169" s="1617"/>
      <c r="P169" s="1618"/>
      <c r="Q169" s="1614"/>
      <c r="R169" s="1615"/>
      <c r="S169" s="2317"/>
      <c r="T169" s="1617"/>
      <c r="U169" s="1617"/>
      <c r="V169" s="1618"/>
      <c r="W169" s="1614"/>
    </row>
    <row r="170" spans="1:23" ht="36.75" thickBot="1">
      <c r="A170" s="51"/>
      <c r="B170" s="3539" t="s">
        <v>3566</v>
      </c>
      <c r="C170" s="3540"/>
      <c r="D170" s="1596" t="s">
        <v>3246</v>
      </c>
      <c r="E170" s="1558"/>
      <c r="F170" s="1598" t="s">
        <v>3247</v>
      </c>
      <c r="G170" s="2311" t="s">
        <v>1760</v>
      </c>
      <c r="H170" s="1600" t="s">
        <v>3248</v>
      </c>
      <c r="I170" s="1600" t="s">
        <v>3249</v>
      </c>
      <c r="J170" s="1596" t="s">
        <v>3250</v>
      </c>
      <c r="K170" s="1558"/>
      <c r="L170" s="1598" t="s">
        <v>3247</v>
      </c>
      <c r="M170" s="2311" t="s">
        <v>1760</v>
      </c>
      <c r="N170" s="1600" t="s">
        <v>3248</v>
      </c>
      <c r="O170" s="1600" t="s">
        <v>3249</v>
      </c>
      <c r="P170" s="1596" t="s">
        <v>3250</v>
      </c>
      <c r="Q170" s="1558"/>
      <c r="R170" s="1598" t="s">
        <v>3247</v>
      </c>
      <c r="S170" s="2311" t="s">
        <v>1760</v>
      </c>
      <c r="T170" s="1600" t="s">
        <v>3248</v>
      </c>
      <c r="U170" s="1600" t="s">
        <v>3249</v>
      </c>
      <c r="V170" s="1596" t="s">
        <v>3250</v>
      </c>
      <c r="W170" s="1558"/>
    </row>
    <row r="171" spans="1:23" ht="24.75" thickBot="1">
      <c r="B171" s="2299">
        <v>98</v>
      </c>
      <c r="C171" s="2299" t="s">
        <v>3567</v>
      </c>
      <c r="D171" s="2300">
        <v>75</v>
      </c>
      <c r="E171" s="1558"/>
      <c r="F171" s="1567">
        <v>30.37</v>
      </c>
      <c r="G171" s="1588">
        <f>SUM(D171*F171)</f>
        <v>2277.75</v>
      </c>
      <c r="H171" s="1575" t="s">
        <v>4983</v>
      </c>
      <c r="I171" s="1575" t="s">
        <v>4987</v>
      </c>
      <c r="J171" s="1621" t="s">
        <v>4857</v>
      </c>
      <c r="K171" s="1558"/>
      <c r="L171" s="2302">
        <v>30.05</v>
      </c>
      <c r="M171" s="1588">
        <f>SUM($D171*L171)</f>
        <v>2253.75</v>
      </c>
      <c r="N171" s="1575" t="s">
        <v>3559</v>
      </c>
      <c r="O171" s="1575" t="s">
        <v>4988</v>
      </c>
      <c r="P171" s="1621" t="s">
        <v>4858</v>
      </c>
      <c r="Q171" s="1558"/>
      <c r="R171" s="1567">
        <v>30.37</v>
      </c>
      <c r="S171" s="1588">
        <f>SUM($D171*R171)</f>
        <v>2277.75</v>
      </c>
      <c r="T171" s="1575" t="s">
        <v>3561</v>
      </c>
      <c r="U171" s="1575" t="s">
        <v>3569</v>
      </c>
      <c r="V171" s="1621" t="s">
        <v>4989</v>
      </c>
      <c r="W171" s="1558"/>
    </row>
    <row r="172" spans="1:23">
      <c r="B172" s="30"/>
      <c r="C172" s="1613"/>
      <c r="D172" s="36"/>
      <c r="E172" s="1614"/>
      <c r="F172" s="1615"/>
      <c r="G172" s="2317"/>
      <c r="H172" s="1617"/>
      <c r="I172" s="1617"/>
      <c r="J172" s="1618"/>
      <c r="K172" s="1614"/>
      <c r="L172" s="1615"/>
      <c r="M172" s="2317"/>
      <c r="N172" s="1617"/>
      <c r="O172" s="1617"/>
      <c r="P172" s="1618"/>
      <c r="Q172" s="1614"/>
      <c r="R172" s="1615"/>
      <c r="S172" s="2317"/>
      <c r="T172" s="1617"/>
      <c r="U172" s="1617"/>
      <c r="V172" s="1618"/>
      <c r="W172" s="1614"/>
    </row>
    <row r="173" spans="1:23" ht="36.75" thickBot="1">
      <c r="A173" s="51"/>
      <c r="B173" s="3539" t="s">
        <v>3570</v>
      </c>
      <c r="C173" s="3540"/>
      <c r="D173" s="1596" t="s">
        <v>3246</v>
      </c>
      <c r="E173" s="1558"/>
      <c r="F173" s="1598" t="s">
        <v>3247</v>
      </c>
      <c r="G173" s="2311" t="s">
        <v>1760</v>
      </c>
      <c r="H173" s="1600" t="s">
        <v>3248</v>
      </c>
      <c r="I173" s="1600" t="s">
        <v>3249</v>
      </c>
      <c r="J173" s="1596" t="s">
        <v>3250</v>
      </c>
      <c r="K173" s="1558"/>
      <c r="L173" s="1598" t="s">
        <v>3247</v>
      </c>
      <c r="M173" s="2311" t="s">
        <v>1760</v>
      </c>
      <c r="N173" s="1600" t="s">
        <v>3248</v>
      </c>
      <c r="O173" s="1600" t="s">
        <v>3249</v>
      </c>
      <c r="P173" s="1596" t="s">
        <v>3250</v>
      </c>
      <c r="Q173" s="1558"/>
      <c r="R173" s="1598" t="s">
        <v>3247</v>
      </c>
      <c r="S173" s="2311" t="s">
        <v>1760</v>
      </c>
      <c r="T173" s="1600" t="s">
        <v>3248</v>
      </c>
      <c r="U173" s="1600" t="s">
        <v>3249</v>
      </c>
      <c r="V173" s="1596" t="s">
        <v>3250</v>
      </c>
      <c r="W173" s="1558"/>
    </row>
    <row r="174" spans="1:23" ht="24.75" thickBot="1">
      <c r="B174" s="2299">
        <v>99</v>
      </c>
      <c r="C174" s="2299" t="s">
        <v>3571</v>
      </c>
      <c r="D174" s="2300">
        <v>75</v>
      </c>
      <c r="E174" s="1558"/>
      <c r="F174" s="1567">
        <v>17.73</v>
      </c>
      <c r="G174" s="1588">
        <f>SUM(D174*F174)</f>
        <v>1329.75</v>
      </c>
      <c r="H174" s="1575" t="s">
        <v>4983</v>
      </c>
      <c r="I174" s="1575" t="s">
        <v>4987</v>
      </c>
      <c r="J174" s="1621" t="s">
        <v>4857</v>
      </c>
      <c r="K174" s="1558"/>
      <c r="L174" s="2302">
        <v>17.54</v>
      </c>
      <c r="M174" s="1588">
        <f>SUM($D174*L174)</f>
        <v>1315.5</v>
      </c>
      <c r="N174" s="1575" t="s">
        <v>3559</v>
      </c>
      <c r="O174" s="2320" t="s">
        <v>4990</v>
      </c>
      <c r="P174" s="1621" t="s">
        <v>4858</v>
      </c>
      <c r="Q174" s="1558"/>
      <c r="R174" s="1567">
        <v>17.73</v>
      </c>
      <c r="S174" s="1588">
        <f>SUM($D174*R174)</f>
        <v>1329.75</v>
      </c>
      <c r="T174" s="1575" t="s">
        <v>3561</v>
      </c>
      <c r="U174" s="1575" t="s">
        <v>3572</v>
      </c>
      <c r="V174" s="1621" t="s">
        <v>4989</v>
      </c>
      <c r="W174" s="1558"/>
    </row>
    <row r="175" spans="1:23">
      <c r="B175" s="30"/>
      <c r="C175" s="1613"/>
      <c r="D175" s="36"/>
      <c r="E175" s="1614"/>
      <c r="F175" s="1615"/>
      <c r="G175" s="2317"/>
      <c r="H175" s="1617"/>
      <c r="I175" s="1617"/>
      <c r="J175" s="1618"/>
      <c r="K175" s="1614"/>
      <c r="L175" s="1615"/>
      <c r="M175" s="2317"/>
      <c r="N175" s="1617"/>
      <c r="O175" s="1617"/>
      <c r="P175" s="1618"/>
      <c r="Q175" s="1614"/>
      <c r="R175" s="1615"/>
      <c r="S175" s="2317"/>
      <c r="T175" s="1617"/>
      <c r="U175" s="1617"/>
      <c r="V175" s="1618"/>
      <c r="W175" s="1614"/>
    </row>
    <row r="176" spans="1:23" ht="36.75" thickBot="1">
      <c r="A176" s="51"/>
      <c r="B176" s="3539" t="s">
        <v>3573</v>
      </c>
      <c r="C176" s="3540"/>
      <c r="D176" s="1596" t="s">
        <v>3246</v>
      </c>
      <c r="E176" s="1558"/>
      <c r="F176" s="1598" t="s">
        <v>3247</v>
      </c>
      <c r="G176" s="2311" t="s">
        <v>1760</v>
      </c>
      <c r="H176" s="1600" t="s">
        <v>3248</v>
      </c>
      <c r="I176" s="1600" t="s">
        <v>3249</v>
      </c>
      <c r="J176" s="1596" t="s">
        <v>3250</v>
      </c>
      <c r="K176" s="1558"/>
      <c r="L176" s="1598" t="s">
        <v>3247</v>
      </c>
      <c r="M176" s="2311" t="s">
        <v>1760</v>
      </c>
      <c r="N176" s="1600" t="s">
        <v>3248</v>
      </c>
      <c r="O176" s="1600" t="s">
        <v>3249</v>
      </c>
      <c r="P176" s="1596" t="s">
        <v>3250</v>
      </c>
      <c r="Q176" s="1558"/>
      <c r="R176" s="1598" t="s">
        <v>3247</v>
      </c>
      <c r="S176" s="2311" t="s">
        <v>1760</v>
      </c>
      <c r="T176" s="1600" t="s">
        <v>3248</v>
      </c>
      <c r="U176" s="1600" t="s">
        <v>3249</v>
      </c>
      <c r="V176" s="1596" t="s">
        <v>3250</v>
      </c>
      <c r="W176" s="1558"/>
    </row>
    <row r="177" spans="1:23" ht="24.75" thickBot="1">
      <c r="B177" s="2299">
        <v>100</v>
      </c>
      <c r="C177" s="2299" t="s">
        <v>3574</v>
      </c>
      <c r="D177" s="2300">
        <v>50</v>
      </c>
      <c r="E177" s="1558"/>
      <c r="F177" s="1567">
        <v>51.47</v>
      </c>
      <c r="G177" s="1588">
        <f>SUM(D177*F177)</f>
        <v>2573.5</v>
      </c>
      <c r="H177" s="1575" t="s">
        <v>4983</v>
      </c>
      <c r="I177" s="1575" t="s">
        <v>4991</v>
      </c>
      <c r="J177" s="1621" t="s">
        <v>4857</v>
      </c>
      <c r="K177" s="1558"/>
      <c r="L177" s="2302">
        <v>50.31</v>
      </c>
      <c r="M177" s="1588">
        <f>SUM($D177*L177)</f>
        <v>2515.5</v>
      </c>
      <c r="N177" s="1575" t="s">
        <v>3559</v>
      </c>
      <c r="O177" s="1575" t="s">
        <v>4992</v>
      </c>
      <c r="P177" s="1621" t="s">
        <v>4858</v>
      </c>
      <c r="Q177" s="1558"/>
      <c r="R177" s="1567">
        <v>57.47</v>
      </c>
      <c r="S177" s="1588">
        <f>SUM($D177*R177)</f>
        <v>2873.5</v>
      </c>
      <c r="T177" s="1575" t="s">
        <v>3561</v>
      </c>
      <c r="U177" s="1575" t="s">
        <v>3575</v>
      </c>
      <c r="V177" s="1621" t="s">
        <v>4989</v>
      </c>
      <c r="W177" s="1558"/>
    </row>
    <row r="178" spans="1:23">
      <c r="B178" s="30"/>
      <c r="C178" s="1613"/>
      <c r="D178" s="36"/>
      <c r="E178" s="1614"/>
      <c r="F178" s="1615"/>
      <c r="G178" s="2317"/>
      <c r="H178" s="1617"/>
      <c r="I178" s="1617"/>
      <c r="J178" s="1618"/>
      <c r="K178" s="1614"/>
      <c r="L178" s="1615"/>
      <c r="M178" s="2317"/>
      <c r="N178" s="1617"/>
      <c r="O178" s="1617"/>
      <c r="P178" s="1618"/>
      <c r="Q178" s="1614"/>
      <c r="R178" s="1615"/>
      <c r="S178" s="2317"/>
      <c r="T178" s="1617"/>
      <c r="U178" s="1617"/>
      <c r="V178" s="1618"/>
      <c r="W178" s="1614"/>
    </row>
    <row r="179" spans="1:23" ht="36.75" thickBot="1">
      <c r="A179" s="51"/>
      <c r="B179" s="3539" t="s">
        <v>3578</v>
      </c>
      <c r="C179" s="3540"/>
      <c r="D179" s="1596" t="s">
        <v>3246</v>
      </c>
      <c r="E179" s="1558"/>
      <c r="F179" s="1598" t="s">
        <v>3247</v>
      </c>
      <c r="G179" s="2311" t="s">
        <v>1760</v>
      </c>
      <c r="H179" s="1600" t="s">
        <v>3248</v>
      </c>
      <c r="I179" s="1600" t="s">
        <v>3249</v>
      </c>
      <c r="J179" s="1596" t="s">
        <v>3250</v>
      </c>
      <c r="K179" s="1558"/>
      <c r="L179" s="1598" t="s">
        <v>3247</v>
      </c>
      <c r="M179" s="2311" t="s">
        <v>1760</v>
      </c>
      <c r="N179" s="1600" t="s">
        <v>3248</v>
      </c>
      <c r="O179" s="1600" t="s">
        <v>3249</v>
      </c>
      <c r="P179" s="1596" t="s">
        <v>3250</v>
      </c>
      <c r="Q179" s="1558"/>
      <c r="R179" s="1598" t="s">
        <v>3247</v>
      </c>
      <c r="S179" s="2311" t="s">
        <v>1760</v>
      </c>
      <c r="T179" s="1600" t="s">
        <v>3248</v>
      </c>
      <c r="U179" s="1600" t="s">
        <v>3249</v>
      </c>
      <c r="V179" s="1596" t="s">
        <v>3250</v>
      </c>
      <c r="W179" s="1558"/>
    </row>
    <row r="180" spans="1:23" ht="24.75" thickBot="1">
      <c r="B180" s="2299">
        <v>101</v>
      </c>
      <c r="C180" s="2299" t="s">
        <v>3579</v>
      </c>
      <c r="D180" s="2300">
        <v>50</v>
      </c>
      <c r="E180" s="1558"/>
      <c r="F180" s="1567">
        <v>84.26</v>
      </c>
      <c r="G180" s="1588">
        <f>SUM(D180*F180)</f>
        <v>4213</v>
      </c>
      <c r="H180" s="1575"/>
      <c r="I180" s="1575" t="s">
        <v>4991</v>
      </c>
      <c r="J180" s="1621" t="s">
        <v>4857</v>
      </c>
      <c r="K180" s="1558"/>
      <c r="L180" s="2302">
        <v>83.39</v>
      </c>
      <c r="M180" s="1588">
        <f>SUM($D180*L180)</f>
        <v>4169.5</v>
      </c>
      <c r="N180" s="1575" t="s">
        <v>3559</v>
      </c>
      <c r="O180" s="1575" t="s">
        <v>4992</v>
      </c>
      <c r="P180" s="1621" t="s">
        <v>4858</v>
      </c>
      <c r="Q180" s="1558"/>
      <c r="R180" s="1567">
        <v>84.26</v>
      </c>
      <c r="S180" s="1588">
        <f>SUM($D180*R180)</f>
        <v>4213</v>
      </c>
      <c r="T180" s="1575" t="s">
        <v>3561</v>
      </c>
      <c r="U180" s="1575" t="s">
        <v>4993</v>
      </c>
      <c r="V180" s="1621" t="s">
        <v>4989</v>
      </c>
      <c r="W180" s="1558"/>
    </row>
    <row r="181" spans="1:23">
      <c r="B181" s="30"/>
      <c r="C181" s="1613"/>
      <c r="D181" s="36"/>
      <c r="E181" s="1614"/>
      <c r="F181" s="1615"/>
      <c r="G181" s="2317"/>
      <c r="H181" s="1617"/>
      <c r="I181" s="1617"/>
      <c r="J181" s="1618"/>
      <c r="K181" s="1614"/>
      <c r="L181" s="1615"/>
      <c r="M181" s="2317"/>
      <c r="N181" s="1617"/>
      <c r="O181" s="1617"/>
      <c r="P181" s="1618"/>
      <c r="Q181" s="1614"/>
      <c r="R181" s="1615"/>
      <c r="S181" s="2317"/>
      <c r="T181" s="1617"/>
      <c r="U181" s="1617"/>
      <c r="V181" s="1618"/>
      <c r="W181" s="1614"/>
    </row>
    <row r="182" spans="1:23" ht="36.75" thickBot="1">
      <c r="A182" s="51"/>
      <c r="B182" s="3539" t="s">
        <v>3582</v>
      </c>
      <c r="C182" s="3540"/>
      <c r="D182" s="1596" t="s">
        <v>3246</v>
      </c>
      <c r="E182" s="1558"/>
      <c r="F182" s="1598" t="s">
        <v>3247</v>
      </c>
      <c r="G182" s="2311" t="s">
        <v>1760</v>
      </c>
      <c r="H182" s="1600" t="s">
        <v>3248</v>
      </c>
      <c r="I182" s="1600" t="s">
        <v>3249</v>
      </c>
      <c r="J182" s="1596" t="s">
        <v>3250</v>
      </c>
      <c r="K182" s="1558"/>
      <c r="L182" s="1598" t="s">
        <v>3247</v>
      </c>
      <c r="M182" s="2311" t="s">
        <v>1760</v>
      </c>
      <c r="N182" s="1600" t="s">
        <v>3248</v>
      </c>
      <c r="O182" s="1600" t="s">
        <v>3249</v>
      </c>
      <c r="P182" s="1596" t="s">
        <v>3250</v>
      </c>
      <c r="Q182" s="1558"/>
      <c r="R182" s="1598" t="s">
        <v>3247</v>
      </c>
      <c r="S182" s="2311" t="s">
        <v>1760</v>
      </c>
      <c r="T182" s="1600" t="s">
        <v>3248</v>
      </c>
      <c r="U182" s="1600" t="s">
        <v>3249</v>
      </c>
      <c r="V182" s="1596" t="s">
        <v>3250</v>
      </c>
      <c r="W182" s="1558"/>
    </row>
    <row r="183" spans="1:23" ht="24.75" thickBot="1">
      <c r="B183" s="2299">
        <v>102</v>
      </c>
      <c r="C183" s="2299" t="s">
        <v>3583</v>
      </c>
      <c r="D183" s="2300">
        <v>25</v>
      </c>
      <c r="E183" s="1558"/>
      <c r="F183" s="1567">
        <v>110.08</v>
      </c>
      <c r="G183" s="1588">
        <f>SUM(D183*F183)</f>
        <v>2752</v>
      </c>
      <c r="H183" s="1575" t="s">
        <v>4983</v>
      </c>
      <c r="I183" s="1575" t="s">
        <v>4994</v>
      </c>
      <c r="J183" s="1621" t="s">
        <v>4857</v>
      </c>
      <c r="K183" s="1558"/>
      <c r="L183" s="2302">
        <v>108.94</v>
      </c>
      <c r="M183" s="1588">
        <f>SUM($D183*L183)</f>
        <v>2723.5</v>
      </c>
      <c r="N183" s="1575" t="s">
        <v>3559</v>
      </c>
      <c r="O183" s="1575" t="s">
        <v>4995</v>
      </c>
      <c r="P183" s="1621" t="s">
        <v>4858</v>
      </c>
      <c r="Q183" s="1558"/>
      <c r="R183" s="1567">
        <v>110.08</v>
      </c>
      <c r="S183" s="1588">
        <f>SUM($D183*R183)</f>
        <v>2752</v>
      </c>
      <c r="T183" s="1575" t="s">
        <v>3561</v>
      </c>
      <c r="U183" s="1575" t="s">
        <v>3584</v>
      </c>
      <c r="V183" s="1621" t="s">
        <v>4989</v>
      </c>
      <c r="W183" s="1558"/>
    </row>
    <row r="184" spans="1:23">
      <c r="B184" s="30"/>
      <c r="C184" s="1613"/>
      <c r="D184" s="36"/>
      <c r="E184" s="1614"/>
      <c r="F184" s="1615"/>
      <c r="G184" s="2317"/>
      <c r="H184" s="1617"/>
      <c r="I184" s="1617"/>
      <c r="J184" s="1618"/>
      <c r="K184" s="1614"/>
      <c r="L184" s="1615"/>
      <c r="M184" s="2317"/>
      <c r="N184" s="1617"/>
      <c r="O184" s="1617"/>
      <c r="P184" s="1618"/>
      <c r="Q184" s="1614"/>
      <c r="R184" s="1615"/>
      <c r="S184" s="2317"/>
      <c r="T184" s="1617"/>
      <c r="U184" s="1617"/>
      <c r="V184" s="1618"/>
      <c r="W184" s="1614"/>
    </row>
    <row r="185" spans="1:23" ht="36.75" thickBot="1">
      <c r="A185" s="51"/>
      <c r="B185" s="3539" t="s">
        <v>3585</v>
      </c>
      <c r="C185" s="3540"/>
      <c r="D185" s="1596" t="s">
        <v>3246</v>
      </c>
      <c r="E185" s="1558"/>
      <c r="F185" s="1598" t="s">
        <v>3247</v>
      </c>
      <c r="G185" s="2311" t="s">
        <v>1760</v>
      </c>
      <c r="H185" s="1600" t="s">
        <v>3248</v>
      </c>
      <c r="I185" s="1600" t="s">
        <v>3249</v>
      </c>
      <c r="J185" s="1596" t="s">
        <v>3250</v>
      </c>
      <c r="K185" s="1558"/>
      <c r="L185" s="1598" t="s">
        <v>3247</v>
      </c>
      <c r="M185" s="2311" t="s">
        <v>1760</v>
      </c>
      <c r="N185" s="1600" t="s">
        <v>3248</v>
      </c>
      <c r="O185" s="1600" t="s">
        <v>3249</v>
      </c>
      <c r="P185" s="1596" t="s">
        <v>3250</v>
      </c>
      <c r="Q185" s="1558"/>
      <c r="R185" s="1598" t="s">
        <v>3247</v>
      </c>
      <c r="S185" s="2311" t="s">
        <v>1760</v>
      </c>
      <c r="T185" s="1600" t="s">
        <v>3248</v>
      </c>
      <c r="U185" s="1600" t="s">
        <v>3249</v>
      </c>
      <c r="V185" s="1596" t="s">
        <v>3250</v>
      </c>
      <c r="W185" s="1558"/>
    </row>
    <row r="186" spans="1:23" ht="24.75" thickBot="1">
      <c r="B186" s="2299">
        <v>103</v>
      </c>
      <c r="C186" s="2299" t="s">
        <v>3586</v>
      </c>
      <c r="D186" s="2300">
        <v>25</v>
      </c>
      <c r="E186" s="1558"/>
      <c r="F186" s="1567">
        <v>11.82</v>
      </c>
      <c r="G186" s="1588">
        <f>SUM(D186*F186)</f>
        <v>295.5</v>
      </c>
      <c r="H186" s="1575" t="s">
        <v>4983</v>
      </c>
      <c r="I186" s="1575" t="s">
        <v>4996</v>
      </c>
      <c r="J186" s="1621" t="s">
        <v>4857</v>
      </c>
      <c r="K186" s="1558"/>
      <c r="L186" s="2302">
        <v>11.7</v>
      </c>
      <c r="M186" s="1588">
        <f>SUM($D186*L186)</f>
        <v>292.5</v>
      </c>
      <c r="N186" s="1575" t="s">
        <v>3559</v>
      </c>
      <c r="O186" s="1575" t="s">
        <v>4997</v>
      </c>
      <c r="P186" s="1621"/>
      <c r="Q186" s="1558"/>
      <c r="R186" s="1567">
        <v>11.82</v>
      </c>
      <c r="S186" s="1588">
        <f>SUM($D186*R186)</f>
        <v>295.5</v>
      </c>
      <c r="T186" s="1575" t="s">
        <v>3561</v>
      </c>
      <c r="U186" s="1575" t="s">
        <v>3588</v>
      </c>
      <c r="V186" s="1621" t="s">
        <v>4989</v>
      </c>
      <c r="W186" s="1558"/>
    </row>
    <row r="187" spans="1:23">
      <c r="B187" s="30"/>
      <c r="C187" s="1613"/>
      <c r="D187" s="36"/>
      <c r="E187" s="1614"/>
      <c r="F187" s="1615"/>
      <c r="G187" s="2317"/>
      <c r="H187" s="1617"/>
      <c r="I187" s="1617"/>
      <c r="J187" s="1618"/>
      <c r="K187" s="1614"/>
      <c r="L187" s="1615"/>
      <c r="M187" s="2317"/>
      <c r="N187" s="1617"/>
      <c r="O187" s="1617"/>
      <c r="P187" s="1618"/>
      <c r="Q187" s="1614"/>
      <c r="R187" s="1615"/>
      <c r="S187" s="2317"/>
      <c r="T187" s="1617"/>
      <c r="U187" s="1617"/>
      <c r="V187" s="1618"/>
      <c r="W187" s="1614"/>
    </row>
    <row r="188" spans="1:23" ht="36.75" thickBot="1">
      <c r="A188" s="51"/>
      <c r="B188" s="3539" t="s">
        <v>3589</v>
      </c>
      <c r="C188" s="3540"/>
      <c r="D188" s="1596" t="s">
        <v>3246</v>
      </c>
      <c r="E188" s="1558"/>
      <c r="F188" s="1598" t="s">
        <v>3247</v>
      </c>
      <c r="G188" s="2311" t="s">
        <v>1760</v>
      </c>
      <c r="H188" s="1600" t="s">
        <v>3248</v>
      </c>
      <c r="I188" s="1600" t="s">
        <v>3249</v>
      </c>
      <c r="J188" s="1596" t="s">
        <v>3250</v>
      </c>
      <c r="K188" s="1558"/>
      <c r="L188" s="1598" t="s">
        <v>3247</v>
      </c>
      <c r="M188" s="2311" t="s">
        <v>1760</v>
      </c>
      <c r="N188" s="1600" t="s">
        <v>3248</v>
      </c>
      <c r="O188" s="1600" t="s">
        <v>3249</v>
      </c>
      <c r="P188" s="1596" t="s">
        <v>3250</v>
      </c>
      <c r="Q188" s="1558"/>
      <c r="R188" s="1598" t="s">
        <v>3247</v>
      </c>
      <c r="S188" s="2311" t="s">
        <v>1760</v>
      </c>
      <c r="T188" s="1600" t="s">
        <v>3248</v>
      </c>
      <c r="U188" s="1600" t="s">
        <v>3249</v>
      </c>
      <c r="V188" s="1596" t="s">
        <v>3250</v>
      </c>
      <c r="W188" s="1558"/>
    </row>
    <row r="189" spans="1:23" ht="24.75" thickBot="1">
      <c r="B189" s="2299">
        <v>104</v>
      </c>
      <c r="C189" s="2299" t="s">
        <v>3590</v>
      </c>
      <c r="D189" s="2300">
        <v>50</v>
      </c>
      <c r="E189" s="1558"/>
      <c r="F189" s="1567">
        <v>166.05</v>
      </c>
      <c r="G189" s="1588">
        <f>SUM(D189*F189)</f>
        <v>8302.5</v>
      </c>
      <c r="H189" s="1575" t="s">
        <v>4983</v>
      </c>
      <c r="I189" s="1575" t="s">
        <v>4998</v>
      </c>
      <c r="J189" s="1621" t="s">
        <v>4857</v>
      </c>
      <c r="K189" s="1558"/>
      <c r="L189" s="2302">
        <v>164.32</v>
      </c>
      <c r="M189" s="1588">
        <f>SUM($D189*L189)</f>
        <v>8216</v>
      </c>
      <c r="N189" s="1575" t="s">
        <v>3559</v>
      </c>
      <c r="O189" s="1575">
        <v>1177</v>
      </c>
      <c r="P189" s="1621" t="s">
        <v>4858</v>
      </c>
      <c r="Q189" s="1558"/>
      <c r="R189" s="1567">
        <v>166.05</v>
      </c>
      <c r="S189" s="1588">
        <f>SUM($D189*R189)</f>
        <v>8302.5</v>
      </c>
      <c r="T189" s="1575" t="s">
        <v>3561</v>
      </c>
      <c r="U189" s="1575" t="s">
        <v>3591</v>
      </c>
      <c r="V189" s="1621" t="s">
        <v>4989</v>
      </c>
      <c r="W189" s="1558"/>
    </row>
    <row r="190" spans="1:23">
      <c r="B190" s="30"/>
      <c r="C190" s="1613"/>
      <c r="D190" s="36"/>
      <c r="E190" s="1614"/>
      <c r="F190" s="1615"/>
      <c r="G190" s="2317"/>
      <c r="H190" s="1617"/>
      <c r="I190" s="1617"/>
      <c r="J190" s="1618"/>
      <c r="K190" s="1614"/>
      <c r="L190" s="1615"/>
      <c r="M190" s="2317"/>
      <c r="N190" s="1617"/>
      <c r="O190" s="1617"/>
      <c r="P190" s="1618"/>
      <c r="Q190" s="1614"/>
      <c r="R190" s="1615"/>
      <c r="S190" s="2317"/>
      <c r="T190" s="1617"/>
      <c r="U190" s="1617"/>
      <c r="V190" s="1618"/>
      <c r="W190" s="1614"/>
    </row>
    <row r="191" spans="1:23" ht="36.75" thickBot="1">
      <c r="A191" s="51"/>
      <c r="B191" s="3539" t="s">
        <v>3592</v>
      </c>
      <c r="C191" s="3540"/>
      <c r="D191" s="1596" t="s">
        <v>3246</v>
      </c>
      <c r="E191" s="1558"/>
      <c r="F191" s="1598" t="s">
        <v>3247</v>
      </c>
      <c r="G191" s="2311" t="s">
        <v>1760</v>
      </c>
      <c r="H191" s="1600" t="s">
        <v>3248</v>
      </c>
      <c r="I191" s="1600" t="s">
        <v>3249</v>
      </c>
      <c r="J191" s="1596" t="s">
        <v>3250</v>
      </c>
      <c r="K191" s="1558"/>
      <c r="L191" s="1598" t="s">
        <v>3247</v>
      </c>
      <c r="M191" s="2311" t="s">
        <v>1760</v>
      </c>
      <c r="N191" s="1600" t="s">
        <v>3248</v>
      </c>
      <c r="O191" s="1600" t="s">
        <v>3249</v>
      </c>
      <c r="P191" s="1596" t="s">
        <v>3250</v>
      </c>
      <c r="Q191" s="1558"/>
      <c r="R191" s="1598" t="s">
        <v>3247</v>
      </c>
      <c r="S191" s="2311" t="s">
        <v>1760</v>
      </c>
      <c r="T191" s="1600" t="s">
        <v>3248</v>
      </c>
      <c r="U191" s="1600" t="s">
        <v>3249</v>
      </c>
      <c r="V191" s="1596" t="s">
        <v>3250</v>
      </c>
      <c r="W191" s="1558"/>
    </row>
    <row r="192" spans="1:23" ht="24.75" thickBot="1">
      <c r="B192" s="2299">
        <v>105</v>
      </c>
      <c r="C192" s="2299" t="s">
        <v>3593</v>
      </c>
      <c r="D192" s="2300">
        <v>50</v>
      </c>
      <c r="E192" s="1558"/>
      <c r="F192" s="1567">
        <v>119.76</v>
      </c>
      <c r="G192" s="1588">
        <f>SUM(D192*F192)</f>
        <v>5988</v>
      </c>
      <c r="H192" s="1575" t="s">
        <v>4983</v>
      </c>
      <c r="I192" s="1575" t="s">
        <v>4999</v>
      </c>
      <c r="J192" s="1621" t="s">
        <v>4857</v>
      </c>
      <c r="K192" s="1558"/>
      <c r="L192" s="2302">
        <v>118.51</v>
      </c>
      <c r="M192" s="1588">
        <f>SUM($D192*L192)</f>
        <v>5925.5</v>
      </c>
      <c r="N192" s="1575" t="s">
        <v>3559</v>
      </c>
      <c r="O192" s="2320" t="s">
        <v>5000</v>
      </c>
      <c r="P192" s="1621" t="s">
        <v>4858</v>
      </c>
      <c r="Q192" s="1558"/>
      <c r="R192" s="1567">
        <v>119.76</v>
      </c>
      <c r="S192" s="1588">
        <f>SUM($D192*R192)</f>
        <v>5988</v>
      </c>
      <c r="T192" s="1575" t="s">
        <v>3561</v>
      </c>
      <c r="U192" s="1575" t="s">
        <v>3594</v>
      </c>
      <c r="V192" s="1621" t="s">
        <v>4989</v>
      </c>
      <c r="W192" s="1558"/>
    </row>
    <row r="193" spans="1:23">
      <c r="B193" s="30"/>
      <c r="C193" s="1613"/>
      <c r="D193" s="36"/>
      <c r="E193" s="1614"/>
      <c r="F193" s="1615"/>
      <c r="G193" s="2317"/>
      <c r="H193" s="1617"/>
      <c r="I193" s="1617"/>
      <c r="J193" s="1618"/>
      <c r="K193" s="1614"/>
      <c r="L193" s="1615"/>
      <c r="M193" s="2317"/>
      <c r="N193" s="1617"/>
      <c r="O193" s="1617"/>
      <c r="P193" s="1618"/>
      <c r="Q193" s="1614"/>
      <c r="R193" s="1615"/>
      <c r="S193" s="2317"/>
      <c r="T193" s="1617"/>
      <c r="U193" s="1617"/>
      <c r="V193" s="1618"/>
      <c r="W193" s="1614"/>
    </row>
    <row r="194" spans="1:23" ht="36">
      <c r="A194" s="51"/>
      <c r="B194" s="3539" t="s">
        <v>3595</v>
      </c>
      <c r="C194" s="3540"/>
      <c r="D194" s="1596" t="s">
        <v>3246</v>
      </c>
      <c r="E194" s="1558"/>
      <c r="F194" s="1598" t="s">
        <v>3247</v>
      </c>
      <c r="G194" s="2311" t="s">
        <v>1760</v>
      </c>
      <c r="H194" s="1600" t="s">
        <v>3248</v>
      </c>
      <c r="I194" s="1600" t="s">
        <v>3249</v>
      </c>
      <c r="J194" s="1596" t="s">
        <v>3250</v>
      </c>
      <c r="K194" s="1558"/>
      <c r="L194" s="1598" t="s">
        <v>3247</v>
      </c>
      <c r="M194" s="2311" t="s">
        <v>1760</v>
      </c>
      <c r="N194" s="1600" t="s">
        <v>3248</v>
      </c>
      <c r="O194" s="1600" t="s">
        <v>3249</v>
      </c>
      <c r="P194" s="1596" t="s">
        <v>3250</v>
      </c>
      <c r="Q194" s="1558"/>
      <c r="R194" s="1598" t="s">
        <v>3247</v>
      </c>
      <c r="S194" s="2311" t="s">
        <v>1760</v>
      </c>
      <c r="T194" s="1600" t="s">
        <v>3248</v>
      </c>
      <c r="U194" s="1600" t="s">
        <v>3249</v>
      </c>
      <c r="V194" s="1596" t="s">
        <v>3250</v>
      </c>
      <c r="W194" s="1558"/>
    </row>
    <row r="195" spans="1:23" ht="24">
      <c r="B195" s="2299">
        <v>106</v>
      </c>
      <c r="C195" s="2299" t="s">
        <v>3596</v>
      </c>
      <c r="D195" s="2300">
        <v>20</v>
      </c>
      <c r="E195" s="1558"/>
      <c r="F195" s="1567">
        <v>105.48</v>
      </c>
      <c r="G195" s="2301">
        <f t="shared" ref="G195:G200" si="9">SUM(D195*F195)</f>
        <v>2109.6</v>
      </c>
      <c r="H195" s="1575" t="s">
        <v>5001</v>
      </c>
      <c r="I195" s="1575" t="s">
        <v>5002</v>
      </c>
      <c r="J195" s="1621" t="s">
        <v>4857</v>
      </c>
      <c r="K195" s="1558"/>
      <c r="L195" s="2302">
        <v>99.604166666666657</v>
      </c>
      <c r="M195" s="2301">
        <f t="shared" ref="M195:M200" si="10">SUM($D195*L195)</f>
        <v>1992.083333333333</v>
      </c>
      <c r="N195" s="1575" t="s">
        <v>3598</v>
      </c>
      <c r="O195" s="1575" t="s">
        <v>5003</v>
      </c>
      <c r="P195" s="1621" t="s">
        <v>4858</v>
      </c>
      <c r="Q195" s="1558"/>
      <c r="R195" s="1567">
        <v>0</v>
      </c>
      <c r="S195" s="2301">
        <f t="shared" ref="S195:S200" si="11">SUM($D195*R195)</f>
        <v>0</v>
      </c>
      <c r="T195" s="1575" t="s">
        <v>798</v>
      </c>
      <c r="U195" s="1575"/>
      <c r="V195" s="1621"/>
      <c r="W195" s="1558"/>
    </row>
    <row r="196" spans="1:23" ht="24">
      <c r="B196" s="2299">
        <v>107</v>
      </c>
      <c r="C196" s="2299" t="s">
        <v>3600</v>
      </c>
      <c r="D196" s="2300">
        <v>10</v>
      </c>
      <c r="E196" s="1558"/>
      <c r="F196" s="1567">
        <v>147.75</v>
      </c>
      <c r="G196" s="2301">
        <f t="shared" si="9"/>
        <v>1477.5</v>
      </c>
      <c r="H196" s="1575" t="s">
        <v>5001</v>
      </c>
      <c r="I196" s="1575" t="s">
        <v>5002</v>
      </c>
      <c r="J196" s="1621" t="s">
        <v>4857</v>
      </c>
      <c r="K196" s="1558"/>
      <c r="L196" s="2302">
        <v>128.18750000000003</v>
      </c>
      <c r="M196" s="2301">
        <f t="shared" si="10"/>
        <v>1281.8750000000002</v>
      </c>
      <c r="N196" s="1575" t="s">
        <v>3598</v>
      </c>
      <c r="O196" s="1575" t="s">
        <v>5004</v>
      </c>
      <c r="P196" s="1621" t="s">
        <v>4858</v>
      </c>
      <c r="Q196" s="1558"/>
      <c r="R196" s="1567">
        <v>0</v>
      </c>
      <c r="S196" s="2301">
        <f t="shared" si="11"/>
        <v>0</v>
      </c>
      <c r="T196" s="1575" t="s">
        <v>798</v>
      </c>
      <c r="U196" s="1575"/>
      <c r="V196" s="1621"/>
      <c r="W196" s="1558"/>
    </row>
    <row r="197" spans="1:23" ht="24">
      <c r="B197" s="2299">
        <v>108</v>
      </c>
      <c r="C197" s="2299" t="s">
        <v>3602</v>
      </c>
      <c r="D197" s="2300">
        <v>10</v>
      </c>
      <c r="E197" s="1558"/>
      <c r="F197" s="1567">
        <v>195.99</v>
      </c>
      <c r="G197" s="2301">
        <f t="shared" si="9"/>
        <v>1959.9</v>
      </c>
      <c r="H197" s="1575" t="s">
        <v>5001</v>
      </c>
      <c r="I197" s="1575" t="s">
        <v>5002</v>
      </c>
      <c r="J197" s="1621" t="s">
        <v>4857</v>
      </c>
      <c r="K197" s="1558"/>
      <c r="L197" s="2302">
        <v>168.8125</v>
      </c>
      <c r="M197" s="2301">
        <f t="shared" si="10"/>
        <v>1688.125</v>
      </c>
      <c r="N197" s="1575" t="s">
        <v>3598</v>
      </c>
      <c r="O197" s="1575" t="s">
        <v>5005</v>
      </c>
      <c r="P197" s="1621" t="s">
        <v>4858</v>
      </c>
      <c r="Q197" s="1558"/>
      <c r="R197" s="1567">
        <v>0</v>
      </c>
      <c r="S197" s="2301">
        <f t="shared" si="11"/>
        <v>0</v>
      </c>
      <c r="T197" s="1575" t="s">
        <v>798</v>
      </c>
      <c r="U197" s="1575"/>
      <c r="V197" s="1621"/>
      <c r="W197" s="1558"/>
    </row>
    <row r="198" spans="1:23" ht="24">
      <c r="B198" s="2299">
        <v>109</v>
      </c>
      <c r="C198" s="2299" t="s">
        <v>3604</v>
      </c>
      <c r="D198" s="2300">
        <v>10</v>
      </c>
      <c r="E198" s="1558"/>
      <c r="F198" s="1567">
        <v>317.42</v>
      </c>
      <c r="G198" s="2301">
        <f t="shared" si="9"/>
        <v>3174.2000000000003</v>
      </c>
      <c r="H198" s="1575" t="s">
        <v>5001</v>
      </c>
      <c r="I198" s="1575" t="s">
        <v>5002</v>
      </c>
      <c r="J198" s="1621" t="s">
        <v>4857</v>
      </c>
      <c r="K198" s="1558"/>
      <c r="L198" s="2302">
        <v>290.125</v>
      </c>
      <c r="M198" s="2301">
        <f t="shared" si="10"/>
        <v>2901.25</v>
      </c>
      <c r="N198" s="1575" t="s">
        <v>3598</v>
      </c>
      <c r="O198" s="1575" t="s">
        <v>5006</v>
      </c>
      <c r="P198" s="1621" t="s">
        <v>4858</v>
      </c>
      <c r="Q198" s="1558"/>
      <c r="R198" s="1567">
        <v>0</v>
      </c>
      <c r="S198" s="2301">
        <f t="shared" si="11"/>
        <v>0</v>
      </c>
      <c r="T198" s="1575" t="s">
        <v>798</v>
      </c>
      <c r="U198" s="1575"/>
      <c r="V198" s="1621"/>
      <c r="W198" s="1558"/>
    </row>
    <row r="199" spans="1:23" ht="24">
      <c r="B199" s="2299">
        <v>110</v>
      </c>
      <c r="C199" s="2299" t="s">
        <v>3606</v>
      </c>
      <c r="D199" s="2300">
        <v>10</v>
      </c>
      <c r="E199" s="1558"/>
      <c r="F199" s="1567">
        <v>381.3</v>
      </c>
      <c r="G199" s="2301">
        <f t="shared" si="9"/>
        <v>3813</v>
      </c>
      <c r="H199" s="1575" t="s">
        <v>5001</v>
      </c>
      <c r="I199" s="1575" t="s">
        <v>5002</v>
      </c>
      <c r="J199" s="1621" t="s">
        <v>4857</v>
      </c>
      <c r="K199" s="1558"/>
      <c r="L199" s="2302">
        <v>336.375</v>
      </c>
      <c r="M199" s="2301">
        <f t="shared" si="10"/>
        <v>3363.75</v>
      </c>
      <c r="N199" s="1575" t="s">
        <v>3598</v>
      </c>
      <c r="O199" s="1575" t="s">
        <v>5007</v>
      </c>
      <c r="P199" s="1621" t="s">
        <v>4858</v>
      </c>
      <c r="Q199" s="1558"/>
      <c r="R199" s="1567">
        <v>0</v>
      </c>
      <c r="S199" s="2301">
        <f t="shared" si="11"/>
        <v>0</v>
      </c>
      <c r="T199" s="1575" t="s">
        <v>798</v>
      </c>
      <c r="U199" s="1575"/>
      <c r="V199" s="1621"/>
      <c r="W199" s="1558"/>
    </row>
    <row r="200" spans="1:23" ht="24.75" thickBot="1">
      <c r="B200" s="2299">
        <v>111</v>
      </c>
      <c r="C200" s="2299" t="s">
        <v>3608</v>
      </c>
      <c r="D200" s="2300">
        <v>2</v>
      </c>
      <c r="E200" s="1558"/>
      <c r="F200" s="1567">
        <v>821.88</v>
      </c>
      <c r="G200" s="2301">
        <f t="shared" si="9"/>
        <v>1643.76</v>
      </c>
      <c r="H200" s="1575" t="s">
        <v>5001</v>
      </c>
      <c r="I200" s="1575" t="s">
        <v>5002</v>
      </c>
      <c r="J200" s="1621" t="s">
        <v>4857</v>
      </c>
      <c r="K200" s="1558"/>
      <c r="L200" s="2302">
        <v>624.52083333333337</v>
      </c>
      <c r="M200" s="2301">
        <f t="shared" si="10"/>
        <v>1249.0416666666667</v>
      </c>
      <c r="N200" s="1575" t="s">
        <v>3598</v>
      </c>
      <c r="O200" s="1575" t="s">
        <v>5008</v>
      </c>
      <c r="P200" s="1621" t="s">
        <v>4858</v>
      </c>
      <c r="Q200" s="1558"/>
      <c r="R200" s="1567">
        <v>0</v>
      </c>
      <c r="S200" s="2301">
        <f t="shared" si="11"/>
        <v>0</v>
      </c>
      <c r="T200" s="1575" t="s">
        <v>798</v>
      </c>
      <c r="U200" s="1575"/>
      <c r="V200" s="1621"/>
      <c r="W200" s="1558"/>
    </row>
    <row r="201" spans="1:23" ht="13.5" thickBot="1">
      <c r="B201" s="47"/>
      <c r="C201" s="1611"/>
      <c r="D201" s="1612"/>
      <c r="E201" s="1566"/>
      <c r="F201" s="1587" t="s">
        <v>304</v>
      </c>
      <c r="G201" s="1588">
        <f>SUM(G195:G200)</f>
        <v>14177.960000000001</v>
      </c>
      <c r="H201" s="1594"/>
      <c r="I201" s="1594"/>
      <c r="J201" s="1595"/>
      <c r="K201" s="1566"/>
      <c r="L201" s="1587" t="s">
        <v>304</v>
      </c>
      <c r="M201" s="1588">
        <f>SUM(M195:M200)</f>
        <v>12476.124999999998</v>
      </c>
      <c r="N201" s="1594"/>
      <c r="O201" s="1594"/>
      <c r="P201" s="1595"/>
      <c r="Q201" s="1566"/>
      <c r="R201" s="1587" t="s">
        <v>304</v>
      </c>
      <c r="S201" s="1588">
        <f>SUM(S195:S200)</f>
        <v>0</v>
      </c>
      <c r="T201" s="1594"/>
      <c r="U201" s="1594"/>
      <c r="V201" s="1595"/>
      <c r="W201" s="1566"/>
    </row>
    <row r="202" spans="1:23">
      <c r="B202" s="30"/>
      <c r="C202" s="1613"/>
      <c r="D202" s="36"/>
      <c r="E202" s="1614"/>
      <c r="F202" s="1615"/>
      <c r="G202" s="2317"/>
      <c r="H202" s="1617"/>
      <c r="I202" s="1617"/>
      <c r="J202" s="1618"/>
      <c r="K202" s="1614"/>
      <c r="L202" s="1615"/>
      <c r="M202" s="2317"/>
      <c r="N202" s="1617"/>
      <c r="O202" s="1617"/>
      <c r="P202" s="1618"/>
      <c r="Q202" s="1614"/>
      <c r="R202" s="1615"/>
      <c r="S202" s="2317"/>
      <c r="T202" s="1617"/>
      <c r="U202" s="1617"/>
      <c r="V202" s="1618"/>
      <c r="W202" s="1614"/>
    </row>
    <row r="203" spans="1:23" ht="36">
      <c r="A203" s="51"/>
      <c r="B203" s="3539" t="s">
        <v>3610</v>
      </c>
      <c r="C203" s="3540"/>
      <c r="D203" s="1596" t="s">
        <v>3246</v>
      </c>
      <c r="E203" s="1558"/>
      <c r="F203" s="1598" t="s">
        <v>3247</v>
      </c>
      <c r="G203" s="2311" t="s">
        <v>1760</v>
      </c>
      <c r="H203" s="1600" t="s">
        <v>3248</v>
      </c>
      <c r="I203" s="1600" t="s">
        <v>3249</v>
      </c>
      <c r="J203" s="1596" t="s">
        <v>3250</v>
      </c>
      <c r="K203" s="1558"/>
      <c r="L203" s="1598" t="s">
        <v>3247</v>
      </c>
      <c r="M203" s="2311" t="s">
        <v>1760</v>
      </c>
      <c r="N203" s="1600" t="s">
        <v>3248</v>
      </c>
      <c r="O203" s="1600" t="s">
        <v>3249</v>
      </c>
      <c r="P203" s="1596" t="s">
        <v>3250</v>
      </c>
      <c r="Q203" s="1558"/>
      <c r="R203" s="1598" t="s">
        <v>3247</v>
      </c>
      <c r="S203" s="2311" t="s">
        <v>1760</v>
      </c>
      <c r="T203" s="1600" t="s">
        <v>3248</v>
      </c>
      <c r="U203" s="1600" t="s">
        <v>3249</v>
      </c>
      <c r="V203" s="1596" t="s">
        <v>3250</v>
      </c>
      <c r="W203" s="1558"/>
    </row>
    <row r="204" spans="1:23" ht="24">
      <c r="B204" s="2299">
        <v>112</v>
      </c>
      <c r="C204" s="2299" t="s">
        <v>3611</v>
      </c>
      <c r="D204" s="2300">
        <v>10</v>
      </c>
      <c r="E204" s="1558"/>
      <c r="F204" s="1567">
        <v>98.19</v>
      </c>
      <c r="G204" s="2301">
        <f t="shared" ref="G204:G215" si="12">SUM(D204*F204)</f>
        <v>981.9</v>
      </c>
      <c r="H204" s="1575" t="s">
        <v>5001</v>
      </c>
      <c r="I204" s="1575" t="s">
        <v>5002</v>
      </c>
      <c r="J204" s="1621" t="s">
        <v>4857</v>
      </c>
      <c r="K204" s="1558"/>
      <c r="L204" s="2302">
        <v>95.020833333333329</v>
      </c>
      <c r="M204" s="2301">
        <f t="shared" ref="M204:M215" si="13">SUM($D204*L204)</f>
        <v>950.20833333333326</v>
      </c>
      <c r="N204" s="1575" t="s">
        <v>3598</v>
      </c>
      <c r="O204" s="1575" t="s">
        <v>5009</v>
      </c>
      <c r="P204" s="1621" t="s">
        <v>4858</v>
      </c>
      <c r="Q204" s="1558"/>
      <c r="R204" s="1567">
        <v>0</v>
      </c>
      <c r="S204" s="2301">
        <f t="shared" ref="S204:S215" si="14">SUM($D204*R204)</f>
        <v>0</v>
      </c>
      <c r="T204" s="1575" t="s">
        <v>798</v>
      </c>
      <c r="U204" s="1575"/>
      <c r="V204" s="1621"/>
      <c r="W204" s="1558"/>
    </row>
    <row r="205" spans="1:23" ht="24">
      <c r="B205" s="2299">
        <v>113</v>
      </c>
      <c r="C205" s="2299" t="s">
        <v>3613</v>
      </c>
      <c r="D205" s="2300">
        <v>10</v>
      </c>
      <c r="E205" s="1558"/>
      <c r="F205" s="1567">
        <v>134.22999999999999</v>
      </c>
      <c r="G205" s="2301">
        <f t="shared" si="12"/>
        <v>1342.3</v>
      </c>
      <c r="H205" s="1575" t="s">
        <v>5001</v>
      </c>
      <c r="I205" s="1575" t="s">
        <v>5002</v>
      </c>
      <c r="J205" s="1621" t="s">
        <v>4857</v>
      </c>
      <c r="K205" s="1558"/>
      <c r="L205" s="2302">
        <v>128.64583333333334</v>
      </c>
      <c r="M205" s="2301">
        <f t="shared" si="13"/>
        <v>1286.4583333333335</v>
      </c>
      <c r="N205" s="1575" t="s">
        <v>3598</v>
      </c>
      <c r="O205" s="1575" t="s">
        <v>5010</v>
      </c>
      <c r="P205" s="1621" t="s">
        <v>4858</v>
      </c>
      <c r="Q205" s="1558"/>
      <c r="R205" s="1567">
        <v>0</v>
      </c>
      <c r="S205" s="2301">
        <f t="shared" si="14"/>
        <v>0</v>
      </c>
      <c r="T205" s="1575" t="s">
        <v>798</v>
      </c>
      <c r="U205" s="1575"/>
      <c r="V205" s="1621"/>
      <c r="W205" s="1558"/>
    </row>
    <row r="206" spans="1:23" ht="24">
      <c r="B206" s="2299">
        <v>114</v>
      </c>
      <c r="C206" s="2299" t="s">
        <v>3615</v>
      </c>
      <c r="D206" s="2300">
        <v>10</v>
      </c>
      <c r="E206" s="1558"/>
      <c r="F206" s="1567">
        <v>176.75</v>
      </c>
      <c r="G206" s="2301">
        <f t="shared" si="12"/>
        <v>1767.5</v>
      </c>
      <c r="H206" s="1575" t="s">
        <v>5001</v>
      </c>
      <c r="I206" s="1575" t="s">
        <v>5002</v>
      </c>
      <c r="J206" s="1621" t="s">
        <v>4857</v>
      </c>
      <c r="K206" s="1558"/>
      <c r="L206" s="2302">
        <v>166.52083333333334</v>
      </c>
      <c r="M206" s="2301">
        <f t="shared" si="13"/>
        <v>1665.2083333333335</v>
      </c>
      <c r="N206" s="1575" t="s">
        <v>3598</v>
      </c>
      <c r="O206" s="1575" t="s">
        <v>5011</v>
      </c>
      <c r="P206" s="1621" t="s">
        <v>4858</v>
      </c>
      <c r="Q206" s="1558"/>
      <c r="R206" s="1567">
        <v>0</v>
      </c>
      <c r="S206" s="2301">
        <f t="shared" si="14"/>
        <v>0</v>
      </c>
      <c r="T206" s="1575" t="s">
        <v>798</v>
      </c>
      <c r="U206" s="1575"/>
      <c r="V206" s="1621"/>
      <c r="W206" s="1558"/>
    </row>
    <row r="207" spans="1:23" ht="24">
      <c r="B207" s="2299">
        <v>115</v>
      </c>
      <c r="C207" s="2299" t="s">
        <v>3617</v>
      </c>
      <c r="D207" s="2300">
        <v>10</v>
      </c>
      <c r="E207" s="1558"/>
      <c r="F207" s="1567">
        <v>276.33</v>
      </c>
      <c r="G207" s="2301">
        <f t="shared" si="12"/>
        <v>2763.2999999999997</v>
      </c>
      <c r="H207" s="1575" t="s">
        <v>5001</v>
      </c>
      <c r="I207" s="1575" t="s">
        <v>5002</v>
      </c>
      <c r="J207" s="1621" t="s">
        <v>4857</v>
      </c>
      <c r="K207" s="1558"/>
      <c r="L207" s="2302">
        <v>266.75</v>
      </c>
      <c r="M207" s="2301">
        <f t="shared" si="13"/>
        <v>2667.5</v>
      </c>
      <c r="N207" s="1575" t="s">
        <v>3598</v>
      </c>
      <c r="O207" s="1575" t="s">
        <v>5012</v>
      </c>
      <c r="P207" s="1621" t="s">
        <v>4858</v>
      </c>
      <c r="Q207" s="1558"/>
      <c r="R207" s="1567">
        <v>0</v>
      </c>
      <c r="S207" s="2301">
        <f t="shared" si="14"/>
        <v>0</v>
      </c>
      <c r="T207" s="1575" t="s">
        <v>798</v>
      </c>
      <c r="U207" s="1575"/>
      <c r="V207" s="1621"/>
      <c r="W207" s="1558"/>
    </row>
    <row r="208" spans="1:23" ht="24">
      <c r="B208" s="2299">
        <v>116</v>
      </c>
      <c r="C208" s="2299" t="s">
        <v>3619</v>
      </c>
      <c r="D208" s="2300">
        <v>10</v>
      </c>
      <c r="E208" s="1558"/>
      <c r="F208" s="1567">
        <v>343.33</v>
      </c>
      <c r="G208" s="2301">
        <f t="shared" si="12"/>
        <v>3433.2999999999997</v>
      </c>
      <c r="H208" s="1575" t="s">
        <v>5001</v>
      </c>
      <c r="I208" s="1575" t="s">
        <v>5002</v>
      </c>
      <c r="J208" s="1621" t="s">
        <v>4857</v>
      </c>
      <c r="K208" s="1558"/>
      <c r="L208" s="2302">
        <v>328.125</v>
      </c>
      <c r="M208" s="2301">
        <f t="shared" si="13"/>
        <v>3281.25</v>
      </c>
      <c r="N208" s="1575" t="s">
        <v>3598</v>
      </c>
      <c r="O208" s="1575" t="s">
        <v>5013</v>
      </c>
      <c r="P208" s="1621" t="s">
        <v>4858</v>
      </c>
      <c r="Q208" s="1558"/>
      <c r="R208" s="1567">
        <v>0</v>
      </c>
      <c r="S208" s="2301">
        <f t="shared" si="14"/>
        <v>0</v>
      </c>
      <c r="T208" s="1575" t="s">
        <v>798</v>
      </c>
      <c r="U208" s="1575"/>
      <c r="V208" s="1621"/>
      <c r="W208" s="1558"/>
    </row>
    <row r="209" spans="1:23" ht="24">
      <c r="B209" s="2299">
        <v>117</v>
      </c>
      <c r="C209" s="2299" t="s">
        <v>3621</v>
      </c>
      <c r="D209" s="2300">
        <v>4</v>
      </c>
      <c r="E209" s="1558"/>
      <c r="F209" s="1567">
        <v>686.1</v>
      </c>
      <c r="G209" s="2301">
        <f t="shared" si="12"/>
        <v>2744.4</v>
      </c>
      <c r="H209" s="1575" t="s">
        <v>5001</v>
      </c>
      <c r="I209" s="1575" t="s">
        <v>5002</v>
      </c>
      <c r="J209" s="1621" t="s">
        <v>4857</v>
      </c>
      <c r="K209" s="1558"/>
      <c r="L209" s="2302">
        <v>640.5625</v>
      </c>
      <c r="M209" s="2301">
        <f t="shared" si="13"/>
        <v>2562.25</v>
      </c>
      <c r="N209" s="1575" t="s">
        <v>3598</v>
      </c>
      <c r="O209" s="1575" t="s">
        <v>5014</v>
      </c>
      <c r="P209" s="1621" t="s">
        <v>4858</v>
      </c>
      <c r="Q209" s="1558"/>
      <c r="R209" s="1567">
        <v>0</v>
      </c>
      <c r="S209" s="2301">
        <f t="shared" si="14"/>
        <v>0</v>
      </c>
      <c r="T209" s="1575" t="s">
        <v>798</v>
      </c>
      <c r="U209" s="1575"/>
      <c r="V209" s="1621"/>
      <c r="W209" s="1558"/>
    </row>
    <row r="210" spans="1:23" ht="24">
      <c r="B210" s="2299">
        <v>118</v>
      </c>
      <c r="C210" s="2299" t="s">
        <v>3623</v>
      </c>
      <c r="D210" s="2300">
        <v>10</v>
      </c>
      <c r="E210" s="1558"/>
      <c r="F210" s="1567">
        <v>96.64</v>
      </c>
      <c r="G210" s="2301">
        <f t="shared" si="12"/>
        <v>966.4</v>
      </c>
      <c r="H210" s="1575" t="s">
        <v>5001</v>
      </c>
      <c r="I210" s="1575" t="s">
        <v>5002</v>
      </c>
      <c r="J210" s="1621" t="s">
        <v>4857</v>
      </c>
      <c r="K210" s="1558"/>
      <c r="L210" s="2302">
        <v>93.645833333333329</v>
      </c>
      <c r="M210" s="2301">
        <f t="shared" si="13"/>
        <v>936.45833333333326</v>
      </c>
      <c r="N210" s="1575" t="s">
        <v>3598</v>
      </c>
      <c r="O210" s="1575" t="s">
        <v>5015</v>
      </c>
      <c r="P210" s="1621" t="s">
        <v>4858</v>
      </c>
      <c r="Q210" s="1558"/>
      <c r="R210" s="1567">
        <v>0</v>
      </c>
      <c r="S210" s="2301">
        <f t="shared" si="14"/>
        <v>0</v>
      </c>
      <c r="T210" s="1575" t="s">
        <v>798</v>
      </c>
      <c r="U210" s="1575"/>
      <c r="V210" s="1621"/>
      <c r="W210" s="1558"/>
    </row>
    <row r="211" spans="1:23" ht="24">
      <c r="B211" s="2299">
        <v>119</v>
      </c>
      <c r="C211" s="2299" t="s">
        <v>3625</v>
      </c>
      <c r="D211" s="2300">
        <v>10</v>
      </c>
      <c r="E211" s="1558"/>
      <c r="F211" s="1567">
        <v>130.06</v>
      </c>
      <c r="G211" s="2301">
        <f t="shared" si="12"/>
        <v>1300.5999999999999</v>
      </c>
      <c r="H211" s="1575" t="s">
        <v>5001</v>
      </c>
      <c r="I211" s="1575" t="s">
        <v>5002</v>
      </c>
      <c r="J211" s="1621" t="s">
        <v>4857</v>
      </c>
      <c r="K211" s="1558"/>
      <c r="L211" s="2302">
        <v>124.97916666666669</v>
      </c>
      <c r="M211" s="2301">
        <f t="shared" si="13"/>
        <v>1249.791666666667</v>
      </c>
      <c r="N211" s="1575" t="s">
        <v>3598</v>
      </c>
      <c r="O211" s="1575" t="s">
        <v>5016</v>
      </c>
      <c r="P211" s="1621" t="s">
        <v>4858</v>
      </c>
      <c r="Q211" s="1558"/>
      <c r="R211" s="1567">
        <v>0</v>
      </c>
      <c r="S211" s="2301">
        <f t="shared" si="14"/>
        <v>0</v>
      </c>
      <c r="T211" s="1575" t="s">
        <v>798</v>
      </c>
      <c r="U211" s="1575"/>
      <c r="V211" s="1621"/>
      <c r="W211" s="1558"/>
    </row>
    <row r="212" spans="1:23" ht="24">
      <c r="B212" s="2299">
        <v>120</v>
      </c>
      <c r="C212" s="2299" t="s">
        <v>3627</v>
      </c>
      <c r="D212" s="2300">
        <v>10</v>
      </c>
      <c r="E212" s="1558"/>
      <c r="F212" s="1567">
        <v>174.67</v>
      </c>
      <c r="G212" s="2301">
        <f t="shared" si="12"/>
        <v>1746.6999999999998</v>
      </c>
      <c r="H212" s="1575" t="s">
        <v>5001</v>
      </c>
      <c r="I212" s="1575" t="s">
        <v>5002</v>
      </c>
      <c r="J212" s="1621" t="s">
        <v>4857</v>
      </c>
      <c r="K212" s="1558"/>
      <c r="L212" s="2302">
        <v>164.6875</v>
      </c>
      <c r="M212" s="2301">
        <f t="shared" si="13"/>
        <v>1646.875</v>
      </c>
      <c r="N212" s="1575" t="s">
        <v>3598</v>
      </c>
      <c r="O212" s="1575" t="s">
        <v>5017</v>
      </c>
      <c r="P212" s="1621" t="s">
        <v>4858</v>
      </c>
      <c r="Q212" s="1558"/>
      <c r="R212" s="1567">
        <v>0</v>
      </c>
      <c r="S212" s="2301">
        <f t="shared" si="14"/>
        <v>0</v>
      </c>
      <c r="T212" s="1575" t="s">
        <v>798</v>
      </c>
      <c r="U212" s="1575"/>
      <c r="V212" s="1621"/>
      <c r="W212" s="1558"/>
    </row>
    <row r="213" spans="1:23" ht="24">
      <c r="B213" s="2299">
        <v>121</v>
      </c>
      <c r="C213" s="2299" t="s">
        <v>3629</v>
      </c>
      <c r="D213" s="2300">
        <v>10</v>
      </c>
      <c r="E213" s="1558"/>
      <c r="F213" s="1567">
        <v>275.29000000000002</v>
      </c>
      <c r="G213" s="2301">
        <f t="shared" si="12"/>
        <v>2752.9</v>
      </c>
      <c r="H213" s="1575" t="s">
        <v>5001</v>
      </c>
      <c r="I213" s="1575" t="s">
        <v>5002</v>
      </c>
      <c r="J213" s="1621" t="s">
        <v>4857</v>
      </c>
      <c r="K213" s="1558"/>
      <c r="L213" s="2302">
        <v>265.83333333333337</v>
      </c>
      <c r="M213" s="2301">
        <f t="shared" si="13"/>
        <v>2658.3333333333339</v>
      </c>
      <c r="N213" s="1575" t="s">
        <v>3598</v>
      </c>
      <c r="O213" s="1575" t="s">
        <v>5018</v>
      </c>
      <c r="P213" s="1621" t="s">
        <v>4858</v>
      </c>
      <c r="Q213" s="1558"/>
      <c r="R213" s="1567">
        <v>0</v>
      </c>
      <c r="S213" s="2301">
        <f t="shared" si="14"/>
        <v>0</v>
      </c>
      <c r="T213" s="1575" t="s">
        <v>798</v>
      </c>
      <c r="U213" s="1575"/>
      <c r="V213" s="1621"/>
      <c r="W213" s="1558"/>
    </row>
    <row r="214" spans="1:23" ht="24">
      <c r="B214" s="2299">
        <v>122</v>
      </c>
      <c r="C214" s="2299" t="s">
        <v>3631</v>
      </c>
      <c r="D214" s="2300">
        <v>6</v>
      </c>
      <c r="E214" s="1558"/>
      <c r="F214" s="1567">
        <v>320.97000000000003</v>
      </c>
      <c r="G214" s="2301">
        <f t="shared" si="12"/>
        <v>1925.8200000000002</v>
      </c>
      <c r="H214" s="1575" t="s">
        <v>5001</v>
      </c>
      <c r="I214" s="1575" t="s">
        <v>5002</v>
      </c>
      <c r="J214" s="1621" t="s">
        <v>4857</v>
      </c>
      <c r="K214" s="1558"/>
      <c r="L214" s="2302">
        <v>308.41666666666663</v>
      </c>
      <c r="M214" s="2301">
        <f t="shared" si="13"/>
        <v>1850.4999999999998</v>
      </c>
      <c r="N214" s="1575" t="s">
        <v>3598</v>
      </c>
      <c r="O214" s="1575" t="s">
        <v>5019</v>
      </c>
      <c r="P214" s="1621" t="s">
        <v>4858</v>
      </c>
      <c r="Q214" s="1558"/>
      <c r="R214" s="1567">
        <v>0</v>
      </c>
      <c r="S214" s="2301">
        <f t="shared" si="14"/>
        <v>0</v>
      </c>
      <c r="T214" s="1575" t="s">
        <v>798</v>
      </c>
      <c r="U214" s="1575"/>
      <c r="V214" s="1621"/>
      <c r="W214" s="1558"/>
    </row>
    <row r="215" spans="1:23" ht="24.75" thickBot="1">
      <c r="B215" s="2299">
        <v>123</v>
      </c>
      <c r="C215" s="2299" t="s">
        <v>3633</v>
      </c>
      <c r="D215" s="2300">
        <v>4</v>
      </c>
      <c r="E215" s="1558"/>
      <c r="F215" s="1567">
        <v>671.53</v>
      </c>
      <c r="G215" s="2301">
        <f t="shared" si="12"/>
        <v>2686.12</v>
      </c>
      <c r="H215" s="1575" t="s">
        <v>5001</v>
      </c>
      <c r="I215" s="1575" t="s">
        <v>5002</v>
      </c>
      <c r="J215" s="1621" t="s">
        <v>4857</v>
      </c>
      <c r="K215" s="1558"/>
      <c r="L215" s="2302">
        <v>627.72916666666674</v>
      </c>
      <c r="M215" s="2301">
        <f t="shared" si="13"/>
        <v>2510.916666666667</v>
      </c>
      <c r="N215" s="1575" t="s">
        <v>3598</v>
      </c>
      <c r="O215" s="1575" t="s">
        <v>5020</v>
      </c>
      <c r="P215" s="1621" t="s">
        <v>4858</v>
      </c>
      <c r="Q215" s="1558"/>
      <c r="R215" s="1567">
        <v>0</v>
      </c>
      <c r="S215" s="2301">
        <f t="shared" si="14"/>
        <v>0</v>
      </c>
      <c r="T215" s="1575" t="s">
        <v>798</v>
      </c>
      <c r="U215" s="1575"/>
      <c r="V215" s="1621"/>
      <c r="W215" s="1558"/>
    </row>
    <row r="216" spans="1:23" ht="13.5" thickBot="1">
      <c r="B216" s="47"/>
      <c r="C216" s="1611"/>
      <c r="D216" s="1612"/>
      <c r="E216" s="1566"/>
      <c r="F216" s="1587" t="s">
        <v>304</v>
      </c>
      <c r="G216" s="1588">
        <f>SUM(G204:G215)</f>
        <v>24411.239999999998</v>
      </c>
      <c r="H216" s="1594"/>
      <c r="I216" s="1594"/>
      <c r="J216" s="1595"/>
      <c r="K216" s="1566"/>
      <c r="L216" s="1587" t="s">
        <v>304</v>
      </c>
      <c r="M216" s="1588">
        <f>SUM(M204:M215)</f>
        <v>23265.750000000004</v>
      </c>
      <c r="N216" s="1594"/>
      <c r="O216" s="1594"/>
      <c r="P216" s="1595"/>
      <c r="Q216" s="1566"/>
      <c r="R216" s="1587" t="s">
        <v>304</v>
      </c>
      <c r="S216" s="1588">
        <f>SUM(S204:S215)</f>
        <v>0</v>
      </c>
      <c r="T216" s="1594"/>
      <c r="U216" s="1594"/>
      <c r="V216" s="1595"/>
      <c r="W216" s="1566"/>
    </row>
    <row r="217" spans="1:23">
      <c r="B217" s="30"/>
      <c r="C217" s="1613"/>
      <c r="D217" s="36"/>
      <c r="E217" s="1614"/>
      <c r="F217" s="1615"/>
      <c r="G217" s="2317"/>
      <c r="H217" s="1617"/>
      <c r="I217" s="1617"/>
      <c r="J217" s="1618"/>
      <c r="K217" s="1614"/>
      <c r="L217" s="1615"/>
      <c r="M217" s="2317"/>
      <c r="N217" s="1617"/>
      <c r="O217" s="1617"/>
      <c r="P217" s="1618"/>
      <c r="Q217" s="1614"/>
      <c r="R217" s="1615"/>
      <c r="S217" s="2317"/>
      <c r="T217" s="1617"/>
      <c r="U217" s="1617"/>
      <c r="V217" s="1618"/>
      <c r="W217" s="1614"/>
    </row>
    <row r="218" spans="1:23" ht="36">
      <c r="A218" s="51"/>
      <c r="B218" s="3539" t="s">
        <v>3635</v>
      </c>
      <c r="C218" s="3540"/>
      <c r="D218" s="1596" t="s">
        <v>3246</v>
      </c>
      <c r="E218" s="1558"/>
      <c r="F218" s="1598" t="s">
        <v>3247</v>
      </c>
      <c r="G218" s="2311" t="s">
        <v>1760</v>
      </c>
      <c r="H218" s="1600" t="s">
        <v>3248</v>
      </c>
      <c r="I218" s="1600" t="s">
        <v>3249</v>
      </c>
      <c r="J218" s="1596" t="s">
        <v>3250</v>
      </c>
      <c r="K218" s="1558"/>
      <c r="L218" s="1598" t="s">
        <v>3247</v>
      </c>
      <c r="M218" s="2311" t="s">
        <v>1760</v>
      </c>
      <c r="N218" s="1600" t="s">
        <v>3248</v>
      </c>
      <c r="O218" s="1600" t="s">
        <v>3249</v>
      </c>
      <c r="P218" s="1596" t="s">
        <v>3250</v>
      </c>
      <c r="Q218" s="1558"/>
      <c r="R218" s="1598" t="s">
        <v>3247</v>
      </c>
      <c r="S218" s="2311" t="s">
        <v>1760</v>
      </c>
      <c r="T218" s="1600" t="s">
        <v>3248</v>
      </c>
      <c r="U218" s="1600" t="s">
        <v>3249</v>
      </c>
      <c r="V218" s="1596" t="s">
        <v>3250</v>
      </c>
      <c r="W218" s="1558"/>
    </row>
    <row r="219" spans="1:23" ht="24">
      <c r="B219" s="2299">
        <v>124</v>
      </c>
      <c r="C219" s="2299" t="s">
        <v>3636</v>
      </c>
      <c r="D219" s="2300">
        <v>10</v>
      </c>
      <c r="E219" s="1558"/>
      <c r="F219" s="1567">
        <v>150.41</v>
      </c>
      <c r="G219" s="2301">
        <f t="shared" ref="G219:G230" si="15">SUM(D219*F219)</f>
        <v>1504.1</v>
      </c>
      <c r="H219" s="1575" t="s">
        <v>5001</v>
      </c>
      <c r="I219" s="1575" t="s">
        <v>5002</v>
      </c>
      <c r="J219" s="1621" t="s">
        <v>4857</v>
      </c>
      <c r="K219" s="1558"/>
      <c r="L219" s="2302">
        <v>145.28125</v>
      </c>
      <c r="M219" s="2301">
        <f t="shared" ref="M219:M230" si="16">SUM($D219*L219)</f>
        <v>1452.8125</v>
      </c>
      <c r="N219" s="1575" t="s">
        <v>3598</v>
      </c>
      <c r="O219" s="1575" t="s">
        <v>5021</v>
      </c>
      <c r="P219" s="1621" t="s">
        <v>4858</v>
      </c>
      <c r="Q219" s="1558"/>
      <c r="R219" s="1567">
        <v>0</v>
      </c>
      <c r="S219" s="2301">
        <f t="shared" ref="S219:S230" si="17">SUM($D219*R219)</f>
        <v>0</v>
      </c>
      <c r="T219" s="1575" t="s">
        <v>798</v>
      </c>
      <c r="U219" s="1575"/>
      <c r="V219" s="1621"/>
      <c r="W219" s="1558"/>
    </row>
    <row r="220" spans="1:23" ht="24">
      <c r="B220" s="2299">
        <v>125</v>
      </c>
      <c r="C220" s="2299" t="s">
        <v>3638</v>
      </c>
      <c r="D220" s="2300">
        <v>10</v>
      </c>
      <c r="E220" s="1558"/>
      <c r="F220" s="1567">
        <v>203.09</v>
      </c>
      <c r="G220" s="2301">
        <f t="shared" si="15"/>
        <v>2030.9</v>
      </c>
      <c r="H220" s="1575" t="s">
        <v>5001</v>
      </c>
      <c r="I220" s="1575" t="s">
        <v>5002</v>
      </c>
      <c r="J220" s="1621" t="s">
        <v>4857</v>
      </c>
      <c r="K220" s="1558"/>
      <c r="L220" s="2302">
        <v>193.57291666666671</v>
      </c>
      <c r="M220" s="2301">
        <f t="shared" si="16"/>
        <v>1935.7291666666672</v>
      </c>
      <c r="N220" s="1575" t="s">
        <v>3598</v>
      </c>
      <c r="O220" s="1575" t="s">
        <v>5022</v>
      </c>
      <c r="P220" s="1621" t="s">
        <v>4858</v>
      </c>
      <c r="Q220" s="1558"/>
      <c r="R220" s="1567">
        <v>0</v>
      </c>
      <c r="S220" s="2301">
        <f t="shared" si="17"/>
        <v>0</v>
      </c>
      <c r="T220" s="1575" t="s">
        <v>798</v>
      </c>
      <c r="U220" s="1575"/>
      <c r="V220" s="1621"/>
      <c r="W220" s="1558"/>
    </row>
    <row r="221" spans="1:23" ht="24">
      <c r="B221" s="2299">
        <v>126</v>
      </c>
      <c r="C221" s="2299" t="s">
        <v>3640</v>
      </c>
      <c r="D221" s="2300">
        <v>10</v>
      </c>
      <c r="E221" s="1566"/>
      <c r="F221" s="1567">
        <v>218.24</v>
      </c>
      <c r="G221" s="2301">
        <f t="shared" si="15"/>
        <v>2182.4</v>
      </c>
      <c r="H221" s="1575" t="s">
        <v>5001</v>
      </c>
      <c r="I221" s="1575" t="s">
        <v>5002</v>
      </c>
      <c r="J221" s="1576" t="s">
        <v>4857</v>
      </c>
      <c r="K221" s="1566"/>
      <c r="L221" s="2302">
        <v>207.86458333333337</v>
      </c>
      <c r="M221" s="2301">
        <f t="shared" si="16"/>
        <v>2078.6458333333339</v>
      </c>
      <c r="N221" s="1575" t="s">
        <v>3598</v>
      </c>
      <c r="O221" s="1575" t="s">
        <v>5023</v>
      </c>
      <c r="P221" s="1621" t="s">
        <v>4858</v>
      </c>
      <c r="Q221" s="1566"/>
      <c r="R221" s="1567">
        <v>0</v>
      </c>
      <c r="S221" s="2301">
        <f t="shared" si="17"/>
        <v>0</v>
      </c>
      <c r="T221" s="1575" t="s">
        <v>798</v>
      </c>
      <c r="U221" s="1575"/>
      <c r="V221" s="1576"/>
      <c r="W221" s="1566"/>
    </row>
    <row r="222" spans="1:23" ht="24">
      <c r="B222" s="2299">
        <v>127</v>
      </c>
      <c r="C222" s="2299" t="s">
        <v>3642</v>
      </c>
      <c r="D222" s="2300">
        <v>10</v>
      </c>
      <c r="E222" s="1566"/>
      <c r="F222" s="1567">
        <v>234.17</v>
      </c>
      <c r="G222" s="2301">
        <f t="shared" si="15"/>
        <v>2341.6999999999998</v>
      </c>
      <c r="H222" s="1575" t="s">
        <v>5001</v>
      </c>
      <c r="I222" s="1575" t="s">
        <v>5002</v>
      </c>
      <c r="J222" s="1576" t="s">
        <v>4857</v>
      </c>
      <c r="K222" s="1566"/>
      <c r="L222" s="2302">
        <v>221.36458333333334</v>
      </c>
      <c r="M222" s="2301">
        <f t="shared" si="16"/>
        <v>2213.6458333333335</v>
      </c>
      <c r="N222" s="1575" t="s">
        <v>3598</v>
      </c>
      <c r="O222" s="1575" t="s">
        <v>5024</v>
      </c>
      <c r="P222" s="1621" t="s">
        <v>4858</v>
      </c>
      <c r="Q222" s="1566"/>
      <c r="R222" s="1567">
        <v>0</v>
      </c>
      <c r="S222" s="2301">
        <f t="shared" si="17"/>
        <v>0</v>
      </c>
      <c r="T222" s="1575" t="s">
        <v>798</v>
      </c>
      <c r="U222" s="1575"/>
      <c r="V222" s="1576"/>
      <c r="W222" s="1566"/>
    </row>
    <row r="223" spans="1:23" ht="24">
      <c r="B223" s="2299">
        <v>128</v>
      </c>
      <c r="C223" s="2299" t="s">
        <v>3644</v>
      </c>
      <c r="D223" s="2300">
        <v>10</v>
      </c>
      <c r="E223" s="1566"/>
      <c r="F223" s="1567">
        <v>259.20999999999998</v>
      </c>
      <c r="G223" s="2301">
        <f t="shared" si="15"/>
        <v>2592.1</v>
      </c>
      <c r="H223" s="1575" t="s">
        <v>5001</v>
      </c>
      <c r="I223" s="1575" t="s">
        <v>5002</v>
      </c>
      <c r="J223" s="1576" t="s">
        <v>4857</v>
      </c>
      <c r="K223" s="1566"/>
      <c r="L223" s="2302">
        <v>244.36458333333334</v>
      </c>
      <c r="M223" s="2301">
        <f t="shared" si="16"/>
        <v>2443.6458333333335</v>
      </c>
      <c r="N223" s="1575" t="s">
        <v>3598</v>
      </c>
      <c r="O223" s="1575" t="s">
        <v>5025</v>
      </c>
      <c r="P223" s="1621" t="s">
        <v>4858</v>
      </c>
      <c r="Q223" s="1566"/>
      <c r="R223" s="1567">
        <v>0</v>
      </c>
      <c r="S223" s="2301">
        <f t="shared" si="17"/>
        <v>0</v>
      </c>
      <c r="T223" s="1575" t="s">
        <v>798</v>
      </c>
      <c r="U223" s="1575"/>
      <c r="V223" s="1576"/>
      <c r="W223" s="1566"/>
    </row>
    <row r="224" spans="1:23" ht="24">
      <c r="B224" s="2299">
        <v>129</v>
      </c>
      <c r="C224" s="2299" t="s">
        <v>3646</v>
      </c>
      <c r="D224" s="2300">
        <v>10</v>
      </c>
      <c r="E224" s="1566"/>
      <c r="F224" s="1567">
        <v>292.7</v>
      </c>
      <c r="G224" s="2301">
        <f t="shared" si="15"/>
        <v>2927</v>
      </c>
      <c r="H224" s="1575" t="s">
        <v>5001</v>
      </c>
      <c r="I224" s="1575" t="s">
        <v>5002</v>
      </c>
      <c r="J224" s="1576" t="s">
        <v>4857</v>
      </c>
      <c r="K224" s="1566"/>
      <c r="L224" s="2302">
        <v>274.07291666666663</v>
      </c>
      <c r="M224" s="2301">
        <f t="shared" si="16"/>
        <v>2740.7291666666661</v>
      </c>
      <c r="N224" s="1575" t="s">
        <v>3598</v>
      </c>
      <c r="O224" s="1575" t="s">
        <v>5026</v>
      </c>
      <c r="P224" s="1621" t="s">
        <v>4858</v>
      </c>
      <c r="Q224" s="1566"/>
      <c r="R224" s="1567">
        <v>0</v>
      </c>
      <c r="S224" s="2301">
        <f t="shared" si="17"/>
        <v>0</v>
      </c>
      <c r="T224" s="1575" t="s">
        <v>798</v>
      </c>
      <c r="U224" s="1575"/>
      <c r="V224" s="1576"/>
      <c r="W224" s="1566"/>
    </row>
    <row r="225" spans="1:23" ht="24">
      <c r="B225" s="2299">
        <v>130</v>
      </c>
      <c r="C225" s="2299" t="s">
        <v>3648</v>
      </c>
      <c r="D225" s="2300">
        <v>4</v>
      </c>
      <c r="E225" s="1566"/>
      <c r="F225" s="1567">
        <v>395.03</v>
      </c>
      <c r="G225" s="2301">
        <f t="shared" si="15"/>
        <v>1580.12</v>
      </c>
      <c r="H225" s="1575" t="s">
        <v>5001</v>
      </c>
      <c r="I225" s="1575" t="s">
        <v>5002</v>
      </c>
      <c r="J225" s="1576" t="s">
        <v>4857</v>
      </c>
      <c r="K225" s="1566"/>
      <c r="L225" s="2302">
        <v>377.92708333333331</v>
      </c>
      <c r="M225" s="2301">
        <f t="shared" si="16"/>
        <v>1511.7083333333333</v>
      </c>
      <c r="N225" s="1575" t="s">
        <v>3598</v>
      </c>
      <c r="O225" s="1575" t="s">
        <v>5027</v>
      </c>
      <c r="P225" s="1621" t="s">
        <v>4858</v>
      </c>
      <c r="Q225" s="1566"/>
      <c r="R225" s="1567">
        <v>0</v>
      </c>
      <c r="S225" s="2301">
        <f t="shared" si="17"/>
        <v>0</v>
      </c>
      <c r="T225" s="1575" t="s">
        <v>798</v>
      </c>
      <c r="U225" s="1575"/>
      <c r="V225" s="1576"/>
      <c r="W225" s="1566"/>
    </row>
    <row r="226" spans="1:23" ht="24">
      <c r="B226" s="2299">
        <v>131</v>
      </c>
      <c r="C226" s="2299" t="s">
        <v>3650</v>
      </c>
      <c r="D226" s="2300">
        <v>4</v>
      </c>
      <c r="E226" s="1566"/>
      <c r="F226" s="1567">
        <v>407.06</v>
      </c>
      <c r="G226" s="2301">
        <f t="shared" si="15"/>
        <v>1628.24</v>
      </c>
      <c r="H226" s="1575" t="s">
        <v>5001</v>
      </c>
      <c r="I226" s="1575" t="s">
        <v>5002</v>
      </c>
      <c r="J226" s="1576" t="s">
        <v>4857</v>
      </c>
      <c r="K226" s="1566"/>
      <c r="L226" s="2302">
        <v>389.46875</v>
      </c>
      <c r="M226" s="2301">
        <f t="shared" si="16"/>
        <v>1557.875</v>
      </c>
      <c r="N226" s="1575" t="s">
        <v>3598</v>
      </c>
      <c r="O226" s="1575" t="s">
        <v>5028</v>
      </c>
      <c r="P226" s="1621" t="s">
        <v>4858</v>
      </c>
      <c r="Q226" s="1566"/>
      <c r="R226" s="1567">
        <v>0</v>
      </c>
      <c r="S226" s="2301">
        <f t="shared" si="17"/>
        <v>0</v>
      </c>
      <c r="T226" s="1575" t="s">
        <v>798</v>
      </c>
      <c r="U226" s="1575"/>
      <c r="V226" s="1576"/>
      <c r="W226" s="1566"/>
    </row>
    <row r="227" spans="1:23" ht="24">
      <c r="B227" s="2299">
        <v>132</v>
      </c>
      <c r="C227" s="2299" t="s">
        <v>3652</v>
      </c>
      <c r="D227" s="2300">
        <v>4</v>
      </c>
      <c r="E227" s="1566"/>
      <c r="F227" s="1567">
        <v>537.94000000000005</v>
      </c>
      <c r="G227" s="2301">
        <f t="shared" si="15"/>
        <v>2151.7600000000002</v>
      </c>
      <c r="H227" s="1575" t="s">
        <v>5001</v>
      </c>
      <c r="I227" s="1575" t="s">
        <v>5002</v>
      </c>
      <c r="J227" s="1576" t="s">
        <v>4857</v>
      </c>
      <c r="K227" s="1566"/>
      <c r="L227" s="2302">
        <v>511.22916666666669</v>
      </c>
      <c r="M227" s="2301">
        <f t="shared" si="16"/>
        <v>2044.9166666666667</v>
      </c>
      <c r="N227" s="1575" t="s">
        <v>3598</v>
      </c>
      <c r="O227" s="1575" t="s">
        <v>5029</v>
      </c>
      <c r="P227" s="1621" t="s">
        <v>4858</v>
      </c>
      <c r="Q227" s="1566"/>
      <c r="R227" s="1567">
        <v>0</v>
      </c>
      <c r="S227" s="2301">
        <f t="shared" si="17"/>
        <v>0</v>
      </c>
      <c r="T227" s="1575" t="s">
        <v>798</v>
      </c>
      <c r="U227" s="1575"/>
      <c r="V227" s="1576"/>
      <c r="W227" s="1566"/>
    </row>
    <row r="228" spans="1:23" ht="24">
      <c r="B228" s="2299">
        <v>133</v>
      </c>
      <c r="C228" s="2299" t="s">
        <v>3654</v>
      </c>
      <c r="D228" s="2300">
        <v>4</v>
      </c>
      <c r="E228" s="1566"/>
      <c r="F228" s="1567">
        <v>548.29</v>
      </c>
      <c r="G228" s="2301">
        <f t="shared" si="15"/>
        <v>2193.16</v>
      </c>
      <c r="H228" s="1575" t="s">
        <v>5001</v>
      </c>
      <c r="I228" s="1575" t="s">
        <v>5002</v>
      </c>
      <c r="J228" s="1576" t="s">
        <v>4857</v>
      </c>
      <c r="K228" s="1566"/>
      <c r="L228" s="2302">
        <v>521.52083333333326</v>
      </c>
      <c r="M228" s="2301">
        <f t="shared" si="16"/>
        <v>2086.083333333333</v>
      </c>
      <c r="N228" s="1575" t="s">
        <v>3598</v>
      </c>
      <c r="O228" s="1575" t="s">
        <v>5030</v>
      </c>
      <c r="P228" s="1621" t="s">
        <v>4858</v>
      </c>
      <c r="Q228" s="1566"/>
      <c r="R228" s="1567">
        <v>0</v>
      </c>
      <c r="S228" s="2301">
        <f t="shared" si="17"/>
        <v>0</v>
      </c>
      <c r="T228" s="1575" t="s">
        <v>798</v>
      </c>
      <c r="U228" s="1575"/>
      <c r="V228" s="1576"/>
      <c r="W228" s="1566"/>
    </row>
    <row r="229" spans="1:23" ht="24">
      <c r="B229" s="2299">
        <v>134</v>
      </c>
      <c r="C229" s="2299" t="s">
        <v>3656</v>
      </c>
      <c r="D229" s="2300">
        <v>4</v>
      </c>
      <c r="E229" s="1566"/>
      <c r="F229" s="1567">
        <v>963.89</v>
      </c>
      <c r="G229" s="2301">
        <f t="shared" si="15"/>
        <v>3855.56</v>
      </c>
      <c r="H229" s="1575" t="s">
        <v>5001</v>
      </c>
      <c r="I229" s="1575" t="s">
        <v>5002</v>
      </c>
      <c r="J229" s="1576" t="s">
        <v>4857</v>
      </c>
      <c r="K229" s="1566"/>
      <c r="L229" s="2302">
        <v>898.12500000000011</v>
      </c>
      <c r="M229" s="2301">
        <f t="shared" si="16"/>
        <v>3592.5000000000005</v>
      </c>
      <c r="N229" s="1575" t="s">
        <v>3598</v>
      </c>
      <c r="O229" s="1575" t="s">
        <v>5031</v>
      </c>
      <c r="P229" s="1621" t="s">
        <v>4858</v>
      </c>
      <c r="Q229" s="1566"/>
      <c r="R229" s="1567">
        <v>0</v>
      </c>
      <c r="S229" s="2301">
        <f t="shared" si="17"/>
        <v>0</v>
      </c>
      <c r="T229" s="1575" t="s">
        <v>798</v>
      </c>
      <c r="U229" s="1575"/>
      <c r="V229" s="1576"/>
      <c r="W229" s="1566"/>
    </row>
    <row r="230" spans="1:23" ht="24.75" thickBot="1">
      <c r="B230" s="2299">
        <v>135</v>
      </c>
      <c r="C230" s="2299" t="s">
        <v>3658</v>
      </c>
      <c r="D230" s="2300">
        <v>4</v>
      </c>
      <c r="E230" s="1566"/>
      <c r="F230" s="1567">
        <v>1191.97</v>
      </c>
      <c r="G230" s="2301">
        <f t="shared" si="15"/>
        <v>4767.88</v>
      </c>
      <c r="H230" s="1575" t="s">
        <v>5001</v>
      </c>
      <c r="I230" s="1575" t="s">
        <v>5002</v>
      </c>
      <c r="J230" s="1576" t="s">
        <v>4857</v>
      </c>
      <c r="K230" s="1566"/>
      <c r="L230" s="2302">
        <v>1104.3020833333335</v>
      </c>
      <c r="M230" s="2301">
        <f t="shared" si="16"/>
        <v>4417.2083333333339</v>
      </c>
      <c r="N230" s="1575" t="s">
        <v>3598</v>
      </c>
      <c r="O230" s="1575" t="s">
        <v>5032</v>
      </c>
      <c r="P230" s="1621" t="s">
        <v>4858</v>
      </c>
      <c r="Q230" s="1566"/>
      <c r="R230" s="1567">
        <v>0</v>
      </c>
      <c r="S230" s="2301">
        <f t="shared" si="17"/>
        <v>0</v>
      </c>
      <c r="T230" s="1575" t="s">
        <v>798</v>
      </c>
      <c r="U230" s="1575"/>
      <c r="V230" s="1576"/>
      <c r="W230" s="1566"/>
    </row>
    <row r="231" spans="1:23" ht="13.5" thickBot="1">
      <c r="B231" s="47"/>
      <c r="C231" s="1611"/>
      <c r="D231" s="1612"/>
      <c r="E231" s="1566"/>
      <c r="F231" s="1587" t="s">
        <v>304</v>
      </c>
      <c r="G231" s="1588">
        <f>SUM(G219:G230)</f>
        <v>29754.920000000002</v>
      </c>
      <c r="H231" s="1594"/>
      <c r="I231" s="1594"/>
      <c r="J231" s="1595"/>
      <c r="K231" s="1566"/>
      <c r="L231" s="1587" t="s">
        <v>304</v>
      </c>
      <c r="M231" s="1588">
        <f>SUM(M219:M230)</f>
        <v>28075.5</v>
      </c>
      <c r="N231" s="1594"/>
      <c r="O231" s="1594"/>
      <c r="P231" s="1595"/>
      <c r="Q231" s="1566"/>
      <c r="R231" s="1587" t="s">
        <v>304</v>
      </c>
      <c r="S231" s="1588">
        <f>SUM(S219:S230)</f>
        <v>0</v>
      </c>
      <c r="T231" s="1594"/>
      <c r="U231" s="1594"/>
      <c r="V231" s="1595"/>
      <c r="W231" s="1566"/>
    </row>
    <row r="232" spans="1:23">
      <c r="B232" s="30"/>
      <c r="C232" s="1613"/>
      <c r="D232" s="36"/>
      <c r="E232" s="1614"/>
      <c r="F232" s="1615"/>
      <c r="G232" s="2317"/>
      <c r="H232" s="1617"/>
      <c r="I232" s="1617"/>
      <c r="J232" s="1618"/>
      <c r="K232" s="1614"/>
      <c r="L232" s="1615"/>
      <c r="M232" s="2317"/>
      <c r="N232" s="1617"/>
      <c r="O232" s="1617"/>
      <c r="P232" s="1618"/>
      <c r="Q232" s="1614"/>
      <c r="R232" s="1615"/>
      <c r="S232" s="2317"/>
      <c r="T232" s="1617"/>
      <c r="U232" s="1617"/>
      <c r="V232" s="1618"/>
      <c r="W232" s="1614"/>
    </row>
    <row r="233" spans="1:23" ht="36">
      <c r="A233" s="51"/>
      <c r="B233" s="3539" t="s">
        <v>3660</v>
      </c>
      <c r="C233" s="3540"/>
      <c r="D233" s="1596" t="s">
        <v>3246</v>
      </c>
      <c r="E233" s="1558"/>
      <c r="F233" s="1598" t="s">
        <v>3247</v>
      </c>
      <c r="G233" s="2311" t="s">
        <v>1760</v>
      </c>
      <c r="H233" s="1600" t="s">
        <v>3248</v>
      </c>
      <c r="I233" s="1600" t="s">
        <v>3249</v>
      </c>
      <c r="J233" s="1596" t="s">
        <v>3250</v>
      </c>
      <c r="K233" s="1558"/>
      <c r="L233" s="1598" t="s">
        <v>3247</v>
      </c>
      <c r="M233" s="2311" t="s">
        <v>1760</v>
      </c>
      <c r="N233" s="1600" t="s">
        <v>3248</v>
      </c>
      <c r="O233" s="1600" t="s">
        <v>3249</v>
      </c>
      <c r="P233" s="1596" t="s">
        <v>3250</v>
      </c>
      <c r="Q233" s="1558"/>
      <c r="R233" s="1598" t="s">
        <v>3247</v>
      </c>
      <c r="S233" s="2311" t="s">
        <v>1760</v>
      </c>
      <c r="T233" s="1600" t="s">
        <v>3248</v>
      </c>
      <c r="U233" s="1600" t="s">
        <v>3249</v>
      </c>
      <c r="V233" s="1596" t="s">
        <v>3250</v>
      </c>
      <c r="W233" s="1558"/>
    </row>
    <row r="234" spans="1:23" ht="24">
      <c r="B234" s="2299">
        <v>136</v>
      </c>
      <c r="C234" s="2299" t="s">
        <v>3661</v>
      </c>
      <c r="D234" s="2300">
        <v>10</v>
      </c>
      <c r="E234" s="1566"/>
      <c r="F234" s="1567">
        <v>243.73</v>
      </c>
      <c r="G234" s="2301">
        <f t="shared" ref="G234:G242" si="18">SUM(D234*F234)</f>
        <v>2437.2999999999997</v>
      </c>
      <c r="H234" s="1575" t="s">
        <v>5001</v>
      </c>
      <c r="I234" s="1575" t="s">
        <v>5002</v>
      </c>
      <c r="J234" s="1576" t="s">
        <v>4857</v>
      </c>
      <c r="K234" s="1566"/>
      <c r="L234" s="2302">
        <v>231.75</v>
      </c>
      <c r="M234" s="2301">
        <f t="shared" ref="M234:M242" si="19">SUM($D234*L234)</f>
        <v>2317.5</v>
      </c>
      <c r="N234" s="1575" t="s">
        <v>3598</v>
      </c>
      <c r="O234" s="1575" t="s">
        <v>5033</v>
      </c>
      <c r="P234" s="1576" t="s">
        <v>4858</v>
      </c>
      <c r="Q234" s="1566"/>
      <c r="R234" s="1567">
        <v>0</v>
      </c>
      <c r="S234" s="2301">
        <f t="shared" ref="S234:S242" si="20">SUM($D234*R234)</f>
        <v>0</v>
      </c>
      <c r="T234" s="1575" t="s">
        <v>798</v>
      </c>
      <c r="U234" s="1575"/>
      <c r="V234" s="1576"/>
      <c r="W234" s="1566"/>
    </row>
    <row r="235" spans="1:23" ht="24">
      <c r="B235" s="2299">
        <v>137</v>
      </c>
      <c r="C235" s="2299" t="s">
        <v>3663</v>
      </c>
      <c r="D235" s="2300">
        <v>6</v>
      </c>
      <c r="E235" s="1566"/>
      <c r="F235" s="1567">
        <v>269.35000000000002</v>
      </c>
      <c r="G235" s="2301">
        <f t="shared" si="18"/>
        <v>1616.1000000000001</v>
      </c>
      <c r="H235" s="1575" t="s">
        <v>5001</v>
      </c>
      <c r="I235" s="1575" t="s">
        <v>5002</v>
      </c>
      <c r="J235" s="1576" t="s">
        <v>4857</v>
      </c>
      <c r="K235" s="1566"/>
      <c r="L235" s="2302">
        <v>256.20833333333337</v>
      </c>
      <c r="M235" s="2301">
        <f t="shared" si="19"/>
        <v>1537.2500000000002</v>
      </c>
      <c r="N235" s="1575" t="s">
        <v>3598</v>
      </c>
      <c r="O235" s="1575" t="s">
        <v>5034</v>
      </c>
      <c r="P235" s="1576" t="s">
        <v>4858</v>
      </c>
      <c r="Q235" s="1566"/>
      <c r="R235" s="1567">
        <v>0</v>
      </c>
      <c r="S235" s="2301">
        <f t="shared" si="20"/>
        <v>0</v>
      </c>
      <c r="T235" s="1575" t="s">
        <v>798</v>
      </c>
      <c r="U235" s="1575"/>
      <c r="V235" s="1576"/>
      <c r="W235" s="1566"/>
    </row>
    <row r="236" spans="1:23" ht="24">
      <c r="B236" s="2299">
        <v>138</v>
      </c>
      <c r="C236" s="2299" t="s">
        <v>3665</v>
      </c>
      <c r="D236" s="2300">
        <v>4</v>
      </c>
      <c r="E236" s="1566"/>
      <c r="F236" s="1567">
        <v>307.77999999999997</v>
      </c>
      <c r="G236" s="2301">
        <f t="shared" si="18"/>
        <v>1231.1199999999999</v>
      </c>
      <c r="H236" s="1575" t="s">
        <v>5001</v>
      </c>
      <c r="I236" s="1575" t="s">
        <v>5002</v>
      </c>
      <c r="J236" s="1576" t="s">
        <v>4857</v>
      </c>
      <c r="K236" s="1566"/>
      <c r="L236" s="2302">
        <v>287.54166666666669</v>
      </c>
      <c r="M236" s="2301">
        <f t="shared" si="19"/>
        <v>1150.1666666666667</v>
      </c>
      <c r="N236" s="1575" t="s">
        <v>3598</v>
      </c>
      <c r="O236" s="1575" t="s">
        <v>5035</v>
      </c>
      <c r="P236" s="1576" t="s">
        <v>4858</v>
      </c>
      <c r="Q236" s="1566"/>
      <c r="R236" s="1567">
        <v>0</v>
      </c>
      <c r="S236" s="2301">
        <f t="shared" si="20"/>
        <v>0</v>
      </c>
      <c r="T236" s="1575" t="s">
        <v>798</v>
      </c>
      <c r="U236" s="1575"/>
      <c r="V236" s="1576"/>
      <c r="W236" s="1566"/>
    </row>
    <row r="237" spans="1:23" ht="24">
      <c r="B237" s="2299">
        <v>139</v>
      </c>
      <c r="C237" s="2299" t="s">
        <v>3667</v>
      </c>
      <c r="D237" s="2300">
        <v>4</v>
      </c>
      <c r="E237" s="1566"/>
      <c r="F237" s="1567">
        <v>360.78</v>
      </c>
      <c r="G237" s="2301">
        <f t="shared" si="18"/>
        <v>1443.12</v>
      </c>
      <c r="H237" s="1575" t="s">
        <v>5001</v>
      </c>
      <c r="I237" s="1575" t="s">
        <v>5002</v>
      </c>
      <c r="J237" s="1576" t="s">
        <v>4857</v>
      </c>
      <c r="K237" s="1566"/>
      <c r="L237" s="2302">
        <v>337.16666666666669</v>
      </c>
      <c r="M237" s="2301">
        <f t="shared" si="19"/>
        <v>1348.6666666666667</v>
      </c>
      <c r="N237" s="1575" t="s">
        <v>3598</v>
      </c>
      <c r="O237" s="1575" t="s">
        <v>5036</v>
      </c>
      <c r="P237" s="1576" t="s">
        <v>4858</v>
      </c>
      <c r="Q237" s="1566"/>
      <c r="R237" s="1567">
        <v>0</v>
      </c>
      <c r="S237" s="2301">
        <f t="shared" si="20"/>
        <v>0</v>
      </c>
      <c r="T237" s="1575" t="s">
        <v>798</v>
      </c>
      <c r="U237" s="1575"/>
      <c r="V237" s="1576"/>
      <c r="W237" s="1566"/>
    </row>
    <row r="238" spans="1:23" ht="24">
      <c r="B238" s="2299">
        <v>140</v>
      </c>
      <c r="C238" s="2299" t="s">
        <v>3669</v>
      </c>
      <c r="D238" s="2300">
        <v>4</v>
      </c>
      <c r="E238" s="1566"/>
      <c r="F238" s="1567">
        <v>370.86</v>
      </c>
      <c r="G238" s="2301">
        <f t="shared" si="18"/>
        <v>1483.44</v>
      </c>
      <c r="H238" s="1575" t="s">
        <v>5001</v>
      </c>
      <c r="I238" s="1575" t="s">
        <v>5002</v>
      </c>
      <c r="J238" s="1576" t="s">
        <v>4857</v>
      </c>
      <c r="K238" s="1566"/>
      <c r="L238" s="2302">
        <v>303.875</v>
      </c>
      <c r="M238" s="2301">
        <f t="shared" si="19"/>
        <v>1215.5</v>
      </c>
      <c r="N238" s="1575" t="s">
        <v>3598</v>
      </c>
      <c r="O238" s="1575" t="s">
        <v>5037</v>
      </c>
      <c r="P238" s="1576" t="s">
        <v>4858</v>
      </c>
      <c r="Q238" s="1566"/>
      <c r="R238" s="1567">
        <v>0</v>
      </c>
      <c r="S238" s="2301">
        <f t="shared" si="20"/>
        <v>0</v>
      </c>
      <c r="T238" s="1575" t="s">
        <v>798</v>
      </c>
      <c r="U238" s="1575"/>
      <c r="V238" s="1576"/>
      <c r="W238" s="1566"/>
    </row>
    <row r="239" spans="1:23" ht="24">
      <c r="B239" s="2299">
        <v>141</v>
      </c>
      <c r="C239" s="2299" t="s">
        <v>3671</v>
      </c>
      <c r="D239" s="2300">
        <v>4</v>
      </c>
      <c r="E239" s="1566"/>
      <c r="F239" s="1567">
        <v>346.22</v>
      </c>
      <c r="G239" s="2301">
        <f t="shared" si="18"/>
        <v>1384.88</v>
      </c>
      <c r="H239" s="1575" t="s">
        <v>5001</v>
      </c>
      <c r="I239" s="1575" t="s">
        <v>5002</v>
      </c>
      <c r="J239" s="1576" t="s">
        <v>4857</v>
      </c>
      <c r="K239" s="1566"/>
      <c r="L239" s="2302">
        <v>326.625</v>
      </c>
      <c r="M239" s="2301">
        <f t="shared" si="19"/>
        <v>1306.5</v>
      </c>
      <c r="N239" s="1575" t="s">
        <v>3598</v>
      </c>
      <c r="O239" s="1575" t="s">
        <v>5038</v>
      </c>
      <c r="P239" s="1576" t="s">
        <v>4858</v>
      </c>
      <c r="Q239" s="1566"/>
      <c r="R239" s="1567">
        <v>0</v>
      </c>
      <c r="S239" s="2301">
        <f t="shared" si="20"/>
        <v>0</v>
      </c>
      <c r="T239" s="1575" t="s">
        <v>798</v>
      </c>
      <c r="U239" s="1575"/>
      <c r="V239" s="1576"/>
      <c r="W239" s="1566"/>
    </row>
    <row r="240" spans="1:23" ht="24">
      <c r="B240" s="2299">
        <v>142</v>
      </c>
      <c r="C240" s="2299" t="s">
        <v>3673</v>
      </c>
      <c r="D240" s="2300">
        <v>2</v>
      </c>
      <c r="E240" s="1566"/>
      <c r="F240" s="1567">
        <v>483.27</v>
      </c>
      <c r="G240" s="2301">
        <f t="shared" si="18"/>
        <v>966.54</v>
      </c>
      <c r="H240" s="1575" t="s">
        <v>5001</v>
      </c>
      <c r="I240" s="1575" t="s">
        <v>5002</v>
      </c>
      <c r="J240" s="1576" t="s">
        <v>4857</v>
      </c>
      <c r="K240" s="1566"/>
      <c r="L240" s="2302">
        <v>461.8125</v>
      </c>
      <c r="M240" s="2301">
        <f t="shared" si="19"/>
        <v>923.625</v>
      </c>
      <c r="N240" s="1575" t="s">
        <v>3598</v>
      </c>
      <c r="O240" s="1575" t="s">
        <v>5039</v>
      </c>
      <c r="P240" s="1576" t="s">
        <v>4858</v>
      </c>
      <c r="Q240" s="1566"/>
      <c r="R240" s="1567">
        <v>0</v>
      </c>
      <c r="S240" s="2301">
        <f t="shared" si="20"/>
        <v>0</v>
      </c>
      <c r="T240" s="1575" t="s">
        <v>798</v>
      </c>
      <c r="U240" s="1575"/>
      <c r="V240" s="1576"/>
      <c r="W240" s="1566"/>
    </row>
    <row r="241" spans="1:23" ht="24">
      <c r="B241" s="2299">
        <v>143</v>
      </c>
      <c r="C241" s="2299" t="s">
        <v>3675</v>
      </c>
      <c r="D241" s="2300">
        <v>2</v>
      </c>
      <c r="E241" s="1566"/>
      <c r="F241" s="1567">
        <v>536.73</v>
      </c>
      <c r="G241" s="2301">
        <f t="shared" si="18"/>
        <v>1073.46</v>
      </c>
      <c r="H241" s="1575" t="s">
        <v>5001</v>
      </c>
      <c r="I241" s="1575" t="s">
        <v>5002</v>
      </c>
      <c r="J241" s="1576" t="s">
        <v>4857</v>
      </c>
      <c r="K241" s="1566"/>
      <c r="L241" s="2302">
        <v>509.3125</v>
      </c>
      <c r="M241" s="2301">
        <f t="shared" si="19"/>
        <v>1018.625</v>
      </c>
      <c r="N241" s="1575" t="s">
        <v>3598</v>
      </c>
      <c r="O241" s="1575" t="s">
        <v>5040</v>
      </c>
      <c r="P241" s="1576" t="s">
        <v>4858</v>
      </c>
      <c r="Q241" s="1566"/>
      <c r="R241" s="1567">
        <v>0</v>
      </c>
      <c r="S241" s="2301">
        <f t="shared" si="20"/>
        <v>0</v>
      </c>
      <c r="T241" s="1575" t="s">
        <v>798</v>
      </c>
      <c r="U241" s="1575"/>
      <c r="V241" s="1576"/>
      <c r="W241" s="1566"/>
    </row>
    <row r="242" spans="1:23" ht="24.75" thickBot="1">
      <c r="B242" s="2299">
        <v>144</v>
      </c>
      <c r="C242" s="2299" t="s">
        <v>3677</v>
      </c>
      <c r="D242" s="2300">
        <v>2</v>
      </c>
      <c r="E242" s="1566"/>
      <c r="F242" s="1567">
        <v>769.38</v>
      </c>
      <c r="G242" s="2301">
        <f t="shared" si="18"/>
        <v>1538.76</v>
      </c>
      <c r="H242" s="1575" t="s">
        <v>5001</v>
      </c>
      <c r="I242" s="1575" t="s">
        <v>5002</v>
      </c>
      <c r="J242" s="1576" t="s">
        <v>4857</v>
      </c>
      <c r="K242" s="1566"/>
      <c r="L242" s="2302">
        <v>729.125</v>
      </c>
      <c r="M242" s="2301">
        <f t="shared" si="19"/>
        <v>1458.25</v>
      </c>
      <c r="N242" s="1575" t="s">
        <v>3598</v>
      </c>
      <c r="O242" s="1575" t="s">
        <v>5041</v>
      </c>
      <c r="P242" s="1576" t="s">
        <v>4858</v>
      </c>
      <c r="Q242" s="1566"/>
      <c r="R242" s="1567">
        <v>0</v>
      </c>
      <c r="S242" s="2301">
        <f t="shared" si="20"/>
        <v>0</v>
      </c>
      <c r="T242" s="1575" t="s">
        <v>798</v>
      </c>
      <c r="U242" s="1575"/>
      <c r="V242" s="1576"/>
      <c r="W242" s="1566"/>
    </row>
    <row r="243" spans="1:23" ht="13.5" thickBot="1">
      <c r="B243" s="47"/>
      <c r="C243" s="1611"/>
      <c r="D243" s="1612"/>
      <c r="E243" s="1566"/>
      <c r="F243" s="1587" t="s">
        <v>304</v>
      </c>
      <c r="G243" s="1588">
        <f>SUM(G234:G242)</f>
        <v>13174.72</v>
      </c>
      <c r="H243" s="1594"/>
      <c r="I243" s="1594"/>
      <c r="J243" s="1595"/>
      <c r="K243" s="1566"/>
      <c r="L243" s="1587" t="s">
        <v>304</v>
      </c>
      <c r="M243" s="1588">
        <f>SUM(M234:M242)</f>
        <v>12276.083333333334</v>
      </c>
      <c r="N243" s="1594"/>
      <c r="O243" s="1594"/>
      <c r="P243" s="1595"/>
      <c r="Q243" s="1566"/>
      <c r="R243" s="1587" t="s">
        <v>304</v>
      </c>
      <c r="S243" s="1588">
        <f>SUM(S234:S242)</f>
        <v>0</v>
      </c>
      <c r="T243" s="1594"/>
      <c r="U243" s="1594"/>
      <c r="V243" s="1595"/>
      <c r="W243" s="1566"/>
    </row>
    <row r="244" spans="1:23">
      <c r="B244" s="30"/>
      <c r="C244" s="1613"/>
      <c r="D244" s="36"/>
      <c r="E244" s="1614"/>
      <c r="F244" s="1615"/>
      <c r="G244" s="2317"/>
      <c r="H244" s="1617"/>
      <c r="I244" s="1617"/>
      <c r="J244" s="1618"/>
      <c r="K244" s="1614"/>
      <c r="L244" s="1615"/>
      <c r="M244" s="2317"/>
      <c r="N244" s="1617"/>
      <c r="O244" s="1617"/>
      <c r="P244" s="1618"/>
      <c r="Q244" s="1614"/>
      <c r="R244" s="1615"/>
      <c r="S244" s="2317"/>
      <c r="T244" s="1617"/>
      <c r="U244" s="1617"/>
      <c r="V244" s="1618"/>
      <c r="W244" s="1614"/>
    </row>
    <row r="245" spans="1:23" ht="36">
      <c r="A245" s="51"/>
      <c r="B245" s="3539" t="s">
        <v>3679</v>
      </c>
      <c r="C245" s="3540"/>
      <c r="D245" s="1596" t="s">
        <v>3246</v>
      </c>
      <c r="E245" s="1558"/>
      <c r="F245" s="1598" t="s">
        <v>3247</v>
      </c>
      <c r="G245" s="2311" t="s">
        <v>1760</v>
      </c>
      <c r="H245" s="1600" t="s">
        <v>3248</v>
      </c>
      <c r="I245" s="1600" t="s">
        <v>3249</v>
      </c>
      <c r="J245" s="1596" t="s">
        <v>3250</v>
      </c>
      <c r="K245" s="1558"/>
      <c r="L245" s="1598" t="s">
        <v>3247</v>
      </c>
      <c r="M245" s="2311" t="s">
        <v>1760</v>
      </c>
      <c r="N245" s="1600" t="s">
        <v>3248</v>
      </c>
      <c r="O245" s="1600" t="s">
        <v>3249</v>
      </c>
      <c r="P245" s="1596" t="s">
        <v>3250</v>
      </c>
      <c r="Q245" s="1558"/>
      <c r="R245" s="1598" t="s">
        <v>3247</v>
      </c>
      <c r="S245" s="2311" t="s">
        <v>1760</v>
      </c>
      <c r="T245" s="1600" t="s">
        <v>3248</v>
      </c>
      <c r="U245" s="1600" t="s">
        <v>3249</v>
      </c>
      <c r="V245" s="1596" t="s">
        <v>3250</v>
      </c>
      <c r="W245" s="1558"/>
    </row>
    <row r="246" spans="1:23" ht="24">
      <c r="B246" s="2299">
        <v>145</v>
      </c>
      <c r="C246" s="2299" t="s">
        <v>3680</v>
      </c>
      <c r="D246" s="2300">
        <v>6</v>
      </c>
      <c r="E246" s="1558"/>
      <c r="F246" s="1567">
        <v>50.14</v>
      </c>
      <c r="G246" s="2301">
        <f t="shared" ref="G246:G263" si="21">SUM(D246*F246)</f>
        <v>300.84000000000003</v>
      </c>
      <c r="H246" s="1575" t="s">
        <v>5001</v>
      </c>
      <c r="I246" s="1575" t="s">
        <v>5002</v>
      </c>
      <c r="J246" s="1619" t="s">
        <v>4857</v>
      </c>
      <c r="K246" s="1558"/>
      <c r="L246" s="2302">
        <v>26.911111111111111</v>
      </c>
      <c r="M246" s="2301">
        <f t="shared" ref="M246:M263" si="22">SUM($D246*L246)</f>
        <v>161.46666666666667</v>
      </c>
      <c r="N246" s="1575" t="s">
        <v>3598</v>
      </c>
      <c r="O246" s="1575" t="s">
        <v>5042</v>
      </c>
      <c r="P246" s="1619" t="s">
        <v>4858</v>
      </c>
      <c r="Q246" s="1558"/>
      <c r="R246" s="1567">
        <v>0</v>
      </c>
      <c r="S246" s="2301">
        <f t="shared" ref="S246:S263" si="23">SUM($D246*R246)</f>
        <v>0</v>
      </c>
      <c r="T246" s="1575" t="s">
        <v>798</v>
      </c>
      <c r="U246" s="1575"/>
      <c r="V246" s="1619"/>
      <c r="W246" s="1558"/>
    </row>
    <row r="247" spans="1:23" ht="24">
      <c r="B247" s="2299">
        <v>146</v>
      </c>
      <c r="C247" s="2299" t="s">
        <v>3682</v>
      </c>
      <c r="D247" s="2300">
        <v>6</v>
      </c>
      <c r="E247" s="1558"/>
      <c r="F247" s="1567">
        <v>75.7</v>
      </c>
      <c r="G247" s="2301">
        <f t="shared" si="21"/>
        <v>454.20000000000005</v>
      </c>
      <c r="H247" s="1575" t="s">
        <v>5001</v>
      </c>
      <c r="I247" s="1575" t="s">
        <v>5002</v>
      </c>
      <c r="J247" s="1619" t="s">
        <v>4857</v>
      </c>
      <c r="K247" s="1558"/>
      <c r="L247" s="2302">
        <v>42.952777777777776</v>
      </c>
      <c r="M247" s="2301">
        <f t="shared" si="22"/>
        <v>257.71666666666664</v>
      </c>
      <c r="N247" s="1575" t="s">
        <v>3598</v>
      </c>
      <c r="O247" s="1575" t="s">
        <v>5043</v>
      </c>
      <c r="P247" s="1619" t="s">
        <v>4858</v>
      </c>
      <c r="Q247" s="1558"/>
      <c r="R247" s="1567">
        <v>0</v>
      </c>
      <c r="S247" s="2301">
        <f t="shared" si="23"/>
        <v>0</v>
      </c>
      <c r="T247" s="1575" t="s">
        <v>798</v>
      </c>
      <c r="U247" s="1575"/>
      <c r="V247" s="1619"/>
      <c r="W247" s="1558"/>
    </row>
    <row r="248" spans="1:23" ht="24">
      <c r="B248" s="2299">
        <v>147</v>
      </c>
      <c r="C248" s="2299" t="s">
        <v>3684</v>
      </c>
      <c r="D248" s="2300">
        <v>6</v>
      </c>
      <c r="E248" s="1558"/>
      <c r="F248" s="1567">
        <v>101.9</v>
      </c>
      <c r="G248" s="2301">
        <f t="shared" si="21"/>
        <v>611.40000000000009</v>
      </c>
      <c r="H248" s="1575" t="s">
        <v>5001</v>
      </c>
      <c r="I248" s="1575" t="s">
        <v>5002</v>
      </c>
      <c r="J248" s="1619" t="s">
        <v>4857</v>
      </c>
      <c r="K248" s="1558"/>
      <c r="L248" s="2302">
        <v>59.683333333333337</v>
      </c>
      <c r="M248" s="2301">
        <f t="shared" si="22"/>
        <v>358.1</v>
      </c>
      <c r="N248" s="1575" t="s">
        <v>3598</v>
      </c>
      <c r="O248" s="1575" t="s">
        <v>5044</v>
      </c>
      <c r="P248" s="1619" t="s">
        <v>4858</v>
      </c>
      <c r="Q248" s="1558"/>
      <c r="R248" s="1567">
        <v>0</v>
      </c>
      <c r="S248" s="2301">
        <f t="shared" si="23"/>
        <v>0</v>
      </c>
      <c r="T248" s="1575" t="s">
        <v>798</v>
      </c>
      <c r="U248" s="1575"/>
      <c r="V248" s="1619"/>
      <c r="W248" s="1558"/>
    </row>
    <row r="249" spans="1:23" ht="24">
      <c r="B249" s="2299">
        <v>148</v>
      </c>
      <c r="C249" s="2299" t="s">
        <v>3686</v>
      </c>
      <c r="D249" s="2300">
        <v>2</v>
      </c>
      <c r="E249" s="1558"/>
      <c r="F249" s="1567">
        <v>172.76</v>
      </c>
      <c r="G249" s="2301">
        <f t="shared" si="21"/>
        <v>345.52</v>
      </c>
      <c r="H249" s="1575" t="s">
        <v>5001</v>
      </c>
      <c r="I249" s="1575" t="s">
        <v>5002</v>
      </c>
      <c r="J249" s="1619" t="s">
        <v>4857</v>
      </c>
      <c r="K249" s="1558"/>
      <c r="L249" s="2302">
        <v>95.663888888888891</v>
      </c>
      <c r="M249" s="2301">
        <f t="shared" si="22"/>
        <v>191.32777777777778</v>
      </c>
      <c r="N249" s="1575" t="s">
        <v>3598</v>
      </c>
      <c r="O249" s="1575" t="s">
        <v>5045</v>
      </c>
      <c r="P249" s="1619" t="s">
        <v>4858</v>
      </c>
      <c r="Q249" s="1558"/>
      <c r="R249" s="1567">
        <v>0</v>
      </c>
      <c r="S249" s="2301">
        <f t="shared" si="23"/>
        <v>0</v>
      </c>
      <c r="T249" s="1575" t="s">
        <v>798</v>
      </c>
      <c r="U249" s="1575"/>
      <c r="V249" s="1619"/>
      <c r="W249" s="1558"/>
    </row>
    <row r="250" spans="1:23" ht="24">
      <c r="B250" s="2299">
        <v>149</v>
      </c>
      <c r="C250" s="2299" t="s">
        <v>3688</v>
      </c>
      <c r="D250" s="2300">
        <v>3</v>
      </c>
      <c r="E250" s="1566"/>
      <c r="F250" s="1567">
        <v>177.39</v>
      </c>
      <c r="G250" s="2301">
        <f t="shared" si="21"/>
        <v>532.16999999999996</v>
      </c>
      <c r="H250" s="1575" t="s">
        <v>5001</v>
      </c>
      <c r="I250" s="1575" t="s">
        <v>5002</v>
      </c>
      <c r="J250" s="1621" t="s">
        <v>4857</v>
      </c>
      <c r="K250" s="1566"/>
      <c r="L250" s="2302">
        <v>105.22222222222221</v>
      </c>
      <c r="M250" s="2301">
        <f t="shared" si="22"/>
        <v>315.66666666666663</v>
      </c>
      <c r="N250" s="1575" t="s">
        <v>3598</v>
      </c>
      <c r="O250" s="1575" t="s">
        <v>5046</v>
      </c>
      <c r="P250" s="1619" t="s">
        <v>4858</v>
      </c>
      <c r="Q250" s="1566"/>
      <c r="R250" s="1567">
        <v>0</v>
      </c>
      <c r="S250" s="2301">
        <f t="shared" si="23"/>
        <v>0</v>
      </c>
      <c r="T250" s="1575" t="s">
        <v>798</v>
      </c>
      <c r="U250" s="1575"/>
      <c r="V250" s="1621"/>
      <c r="W250" s="1566"/>
    </row>
    <row r="251" spans="1:23" ht="24">
      <c r="B251" s="2299">
        <v>150</v>
      </c>
      <c r="C251" s="2299" t="s">
        <v>3690</v>
      </c>
      <c r="D251" s="2300">
        <v>2</v>
      </c>
      <c r="E251" s="1558"/>
      <c r="F251" s="1567">
        <v>420.56</v>
      </c>
      <c r="G251" s="2301">
        <f t="shared" si="21"/>
        <v>841.12</v>
      </c>
      <c r="H251" s="1575" t="s">
        <v>5001</v>
      </c>
      <c r="I251" s="1575" t="s">
        <v>5002</v>
      </c>
      <c r="J251" s="1621" t="s">
        <v>4857</v>
      </c>
      <c r="K251" s="1558"/>
      <c r="L251" s="2302">
        <v>248.61388888888888</v>
      </c>
      <c r="M251" s="2301">
        <f t="shared" si="22"/>
        <v>497.22777777777776</v>
      </c>
      <c r="N251" s="1575" t="s">
        <v>3598</v>
      </c>
      <c r="O251" s="1575" t="s">
        <v>5047</v>
      </c>
      <c r="P251" s="1619" t="s">
        <v>4858</v>
      </c>
      <c r="Q251" s="1558"/>
      <c r="R251" s="1567">
        <v>0</v>
      </c>
      <c r="S251" s="2301">
        <f t="shared" si="23"/>
        <v>0</v>
      </c>
      <c r="T251" s="1575" t="s">
        <v>798</v>
      </c>
      <c r="U251" s="1575"/>
      <c r="V251" s="1621"/>
      <c r="W251" s="1558"/>
    </row>
    <row r="252" spans="1:23" ht="24">
      <c r="B252" s="2299">
        <v>151</v>
      </c>
      <c r="C252" s="2299" t="s">
        <v>3692</v>
      </c>
      <c r="D252" s="2300">
        <v>6</v>
      </c>
      <c r="E252" s="1558"/>
      <c r="F252" s="1567">
        <v>47.54</v>
      </c>
      <c r="G252" s="2301">
        <f t="shared" si="21"/>
        <v>285.24</v>
      </c>
      <c r="H252" s="1575" t="s">
        <v>5001</v>
      </c>
      <c r="I252" s="1575" t="s">
        <v>5002</v>
      </c>
      <c r="J252" s="1621" t="s">
        <v>4857</v>
      </c>
      <c r="K252" s="1558"/>
      <c r="L252" s="2302">
        <v>46.135416666666664</v>
      </c>
      <c r="M252" s="2301">
        <f t="shared" si="22"/>
        <v>276.8125</v>
      </c>
      <c r="N252" s="1575" t="s">
        <v>3598</v>
      </c>
      <c r="O252" s="1575" t="s">
        <v>5048</v>
      </c>
      <c r="P252" s="1619" t="s">
        <v>4858</v>
      </c>
      <c r="Q252" s="1558"/>
      <c r="R252" s="1567">
        <v>0</v>
      </c>
      <c r="S252" s="2301">
        <f t="shared" si="23"/>
        <v>0</v>
      </c>
      <c r="T252" s="1575" t="s">
        <v>798</v>
      </c>
      <c r="U252" s="1575"/>
      <c r="V252" s="1621"/>
      <c r="W252" s="1558"/>
    </row>
    <row r="253" spans="1:23" ht="24">
      <c r="B253" s="2299">
        <v>152</v>
      </c>
      <c r="C253" s="2299" t="s">
        <v>3694</v>
      </c>
      <c r="D253" s="2300">
        <v>6</v>
      </c>
      <c r="E253" s="1558"/>
      <c r="F253" s="1567">
        <v>66.849999999999994</v>
      </c>
      <c r="G253" s="2301">
        <f t="shared" si="21"/>
        <v>401.09999999999997</v>
      </c>
      <c r="H253" s="1575" t="s">
        <v>5001</v>
      </c>
      <c r="I253" s="1575" t="s">
        <v>5002</v>
      </c>
      <c r="J253" s="1621" t="s">
        <v>4857</v>
      </c>
      <c r="K253" s="1558"/>
      <c r="L253" s="2302">
        <v>64.093750000000014</v>
      </c>
      <c r="M253" s="2301">
        <f t="shared" si="22"/>
        <v>384.56250000000011</v>
      </c>
      <c r="N253" s="1575" t="s">
        <v>3598</v>
      </c>
      <c r="O253" s="1575" t="s">
        <v>5049</v>
      </c>
      <c r="P253" s="1619" t="s">
        <v>4858</v>
      </c>
      <c r="Q253" s="1558"/>
      <c r="R253" s="1567">
        <v>0</v>
      </c>
      <c r="S253" s="2301">
        <f t="shared" si="23"/>
        <v>0</v>
      </c>
      <c r="T253" s="1575" t="s">
        <v>798</v>
      </c>
      <c r="U253" s="1575"/>
      <c r="V253" s="1621"/>
      <c r="W253" s="1558"/>
    </row>
    <row r="254" spans="1:23" ht="24">
      <c r="B254" s="2299">
        <v>153</v>
      </c>
      <c r="C254" s="2299" t="s">
        <v>3696</v>
      </c>
      <c r="D254" s="2300">
        <v>6</v>
      </c>
      <c r="E254" s="1558"/>
      <c r="F254" s="1567">
        <v>93.06</v>
      </c>
      <c r="G254" s="2301">
        <f t="shared" si="21"/>
        <v>558.36</v>
      </c>
      <c r="H254" s="1575" t="s">
        <v>5001</v>
      </c>
      <c r="I254" s="1575" t="s">
        <v>5002</v>
      </c>
      <c r="J254" s="1621" t="s">
        <v>4857</v>
      </c>
      <c r="K254" s="1558"/>
      <c r="L254" s="2302">
        <v>87.385416666666671</v>
      </c>
      <c r="M254" s="2301">
        <f t="shared" si="22"/>
        <v>524.3125</v>
      </c>
      <c r="N254" s="1575" t="s">
        <v>3598</v>
      </c>
      <c r="O254" s="1575" t="s">
        <v>5050</v>
      </c>
      <c r="P254" s="1619" t="s">
        <v>4858</v>
      </c>
      <c r="Q254" s="1558"/>
      <c r="R254" s="1567">
        <v>0</v>
      </c>
      <c r="S254" s="2301">
        <f t="shared" si="23"/>
        <v>0</v>
      </c>
      <c r="T254" s="1575" t="s">
        <v>798</v>
      </c>
      <c r="U254" s="1575"/>
      <c r="V254" s="1621"/>
      <c r="W254" s="1558"/>
    </row>
    <row r="255" spans="1:23" ht="24">
      <c r="B255" s="2299">
        <v>154</v>
      </c>
      <c r="C255" s="2299" t="s">
        <v>3698</v>
      </c>
      <c r="D255" s="2300">
        <v>4</v>
      </c>
      <c r="E255" s="1558"/>
      <c r="F255" s="1567">
        <v>135.82</v>
      </c>
      <c r="G255" s="2301">
        <f t="shared" si="21"/>
        <v>543.28</v>
      </c>
      <c r="H255" s="1575" t="s">
        <v>5001</v>
      </c>
      <c r="I255" s="1575" t="s">
        <v>5002</v>
      </c>
      <c r="J255" s="1621" t="s">
        <v>4857</v>
      </c>
      <c r="K255" s="1558"/>
      <c r="L255" s="2302">
        <v>131.3125</v>
      </c>
      <c r="M255" s="2301">
        <f t="shared" si="22"/>
        <v>525.25</v>
      </c>
      <c r="N255" s="1575" t="s">
        <v>3598</v>
      </c>
      <c r="O255" s="1575" t="s">
        <v>5051</v>
      </c>
      <c r="P255" s="1619" t="s">
        <v>4858</v>
      </c>
      <c r="Q255" s="1558"/>
      <c r="R255" s="1567">
        <v>0</v>
      </c>
      <c r="S255" s="2301">
        <f t="shared" si="23"/>
        <v>0</v>
      </c>
      <c r="T255" s="1575" t="s">
        <v>798</v>
      </c>
      <c r="U255" s="1575"/>
      <c r="V255" s="1621"/>
      <c r="W255" s="1558"/>
    </row>
    <row r="256" spans="1:23" ht="24">
      <c r="B256" s="2299">
        <v>155</v>
      </c>
      <c r="C256" s="2299" t="s">
        <v>3700</v>
      </c>
      <c r="D256" s="2300">
        <v>4</v>
      </c>
      <c r="E256" s="1558"/>
      <c r="F256" s="1567">
        <v>169.06</v>
      </c>
      <c r="G256" s="2301">
        <f t="shared" si="21"/>
        <v>676.24</v>
      </c>
      <c r="H256" s="1575" t="s">
        <v>5001</v>
      </c>
      <c r="I256" s="1575" t="s">
        <v>5002</v>
      </c>
      <c r="J256" s="1621" t="s">
        <v>4857</v>
      </c>
      <c r="K256" s="1558"/>
      <c r="L256" s="2302">
        <v>161.77083333333331</v>
      </c>
      <c r="M256" s="2301">
        <f t="shared" si="22"/>
        <v>647.08333333333326</v>
      </c>
      <c r="N256" s="1575" t="s">
        <v>3598</v>
      </c>
      <c r="O256" s="1575" t="s">
        <v>5052</v>
      </c>
      <c r="P256" s="1619" t="s">
        <v>4858</v>
      </c>
      <c r="Q256" s="1558"/>
      <c r="R256" s="1567">
        <v>0</v>
      </c>
      <c r="S256" s="2301">
        <f t="shared" si="23"/>
        <v>0</v>
      </c>
      <c r="T256" s="1575" t="s">
        <v>798</v>
      </c>
      <c r="U256" s="1575"/>
      <c r="V256" s="1621"/>
      <c r="W256" s="1558"/>
    </row>
    <row r="257" spans="1:23" ht="24">
      <c r="B257" s="2299">
        <v>156</v>
      </c>
      <c r="C257" s="2299" t="s">
        <v>3702</v>
      </c>
      <c r="D257" s="2300">
        <v>2</v>
      </c>
      <c r="E257" s="1558"/>
      <c r="F257" s="1567">
        <v>343.57</v>
      </c>
      <c r="G257" s="2301">
        <f t="shared" si="21"/>
        <v>687.14</v>
      </c>
      <c r="H257" s="1575" t="s">
        <v>5001</v>
      </c>
      <c r="I257" s="1575" t="s">
        <v>5002</v>
      </c>
      <c r="J257" s="1621" t="s">
        <v>4857</v>
      </c>
      <c r="K257" s="1558"/>
      <c r="L257" s="2302">
        <v>320.73958333333337</v>
      </c>
      <c r="M257" s="2301">
        <f t="shared" si="22"/>
        <v>641.47916666666674</v>
      </c>
      <c r="N257" s="1575" t="s">
        <v>3598</v>
      </c>
      <c r="O257" s="1575" t="s">
        <v>5053</v>
      </c>
      <c r="P257" s="1619" t="s">
        <v>4858</v>
      </c>
      <c r="Q257" s="1558"/>
      <c r="R257" s="1567">
        <v>0</v>
      </c>
      <c r="S257" s="2301">
        <f t="shared" si="23"/>
        <v>0</v>
      </c>
      <c r="T257" s="1575" t="s">
        <v>798</v>
      </c>
      <c r="U257" s="1575"/>
      <c r="V257" s="1621"/>
      <c r="W257" s="1558"/>
    </row>
    <row r="258" spans="1:23" ht="24">
      <c r="B258" s="2299">
        <v>157</v>
      </c>
      <c r="C258" s="2299" t="s">
        <v>3704</v>
      </c>
      <c r="D258" s="2300">
        <v>6</v>
      </c>
      <c r="E258" s="1558"/>
      <c r="F258" s="1567">
        <v>74.45</v>
      </c>
      <c r="G258" s="2301">
        <f t="shared" si="21"/>
        <v>446.70000000000005</v>
      </c>
      <c r="H258" s="1575" t="s">
        <v>5001</v>
      </c>
      <c r="I258" s="1575" t="s">
        <v>5002</v>
      </c>
      <c r="J258" s="1621" t="s">
        <v>4857</v>
      </c>
      <c r="K258" s="1558"/>
      <c r="L258" s="2302">
        <v>18.791666666666668</v>
      </c>
      <c r="M258" s="2301">
        <f t="shared" si="22"/>
        <v>112.75</v>
      </c>
      <c r="N258" s="1575" t="s">
        <v>3598</v>
      </c>
      <c r="O258" s="1575" t="s">
        <v>5054</v>
      </c>
      <c r="P258" s="1619" t="s">
        <v>4858</v>
      </c>
      <c r="Q258" s="1558"/>
      <c r="R258" s="1567">
        <v>0</v>
      </c>
      <c r="S258" s="2301">
        <f t="shared" si="23"/>
        <v>0</v>
      </c>
      <c r="T258" s="1575" t="s">
        <v>798</v>
      </c>
      <c r="U258" s="1575"/>
      <c r="V258" s="1621"/>
      <c r="W258" s="1558"/>
    </row>
    <row r="259" spans="1:23" ht="24">
      <c r="B259" s="2299">
        <v>158</v>
      </c>
      <c r="C259" s="2299" t="s">
        <v>3706</v>
      </c>
      <c r="D259" s="2300">
        <v>6</v>
      </c>
      <c r="E259" s="1558"/>
      <c r="F259" s="1567">
        <v>40.06</v>
      </c>
      <c r="G259" s="2301">
        <f t="shared" si="21"/>
        <v>240.36</v>
      </c>
      <c r="H259" s="1575" t="s">
        <v>5001</v>
      </c>
      <c r="I259" s="1575" t="s">
        <v>5002</v>
      </c>
      <c r="J259" s="1621" t="s">
        <v>4857</v>
      </c>
      <c r="K259" s="1558"/>
      <c r="L259" s="2302">
        <v>30.708333333333336</v>
      </c>
      <c r="M259" s="2301">
        <f t="shared" si="22"/>
        <v>184.25</v>
      </c>
      <c r="N259" s="1575" t="s">
        <v>3598</v>
      </c>
      <c r="O259" s="1575" t="s">
        <v>5055</v>
      </c>
      <c r="P259" s="1619" t="s">
        <v>4858</v>
      </c>
      <c r="Q259" s="1558"/>
      <c r="R259" s="1567">
        <v>0</v>
      </c>
      <c r="S259" s="2301">
        <f t="shared" si="23"/>
        <v>0</v>
      </c>
      <c r="T259" s="1575" t="s">
        <v>798</v>
      </c>
      <c r="U259" s="1575"/>
      <c r="V259" s="1621"/>
      <c r="W259" s="1558"/>
    </row>
    <row r="260" spans="1:23" ht="24">
      <c r="B260" s="2299">
        <v>159</v>
      </c>
      <c r="C260" s="2299" t="s">
        <v>3708</v>
      </c>
      <c r="D260" s="2300">
        <v>4</v>
      </c>
      <c r="E260" s="1558"/>
      <c r="F260" s="1567">
        <v>54.1</v>
      </c>
      <c r="G260" s="2301">
        <f t="shared" si="21"/>
        <v>216.4</v>
      </c>
      <c r="H260" s="1575" t="s">
        <v>5001</v>
      </c>
      <c r="I260" s="1575" t="s">
        <v>5002</v>
      </c>
      <c r="J260" s="1621" t="s">
        <v>4857</v>
      </c>
      <c r="K260" s="1558"/>
      <c r="L260" s="2302">
        <v>41.25</v>
      </c>
      <c r="M260" s="2301">
        <f t="shared" si="22"/>
        <v>165</v>
      </c>
      <c r="N260" s="1575" t="s">
        <v>3598</v>
      </c>
      <c r="O260" s="1575" t="s">
        <v>5056</v>
      </c>
      <c r="P260" s="1619" t="s">
        <v>4858</v>
      </c>
      <c r="Q260" s="1558"/>
      <c r="R260" s="1567">
        <v>0</v>
      </c>
      <c r="S260" s="2301">
        <f t="shared" si="23"/>
        <v>0</v>
      </c>
      <c r="T260" s="1575" t="s">
        <v>798</v>
      </c>
      <c r="U260" s="1575"/>
      <c r="V260" s="1621"/>
      <c r="W260" s="1558"/>
    </row>
    <row r="261" spans="1:23" ht="24">
      <c r="B261" s="2299">
        <v>160</v>
      </c>
      <c r="C261" s="2321" t="s">
        <v>3710</v>
      </c>
      <c r="D261" s="2300">
        <v>4</v>
      </c>
      <c r="E261" s="1558"/>
      <c r="F261" s="1567">
        <v>83.23</v>
      </c>
      <c r="G261" s="2301">
        <f t="shared" si="21"/>
        <v>332.92</v>
      </c>
      <c r="H261" s="1575" t="s">
        <v>5001</v>
      </c>
      <c r="I261" s="1575" t="s">
        <v>5002</v>
      </c>
      <c r="J261" s="1621" t="s">
        <v>4857</v>
      </c>
      <c r="K261" s="1558"/>
      <c r="L261" s="2302">
        <v>65.083333333333329</v>
      </c>
      <c r="M261" s="2301">
        <f t="shared" si="22"/>
        <v>260.33333333333331</v>
      </c>
      <c r="N261" s="1575" t="s">
        <v>3598</v>
      </c>
      <c r="O261" s="1575" t="s">
        <v>5057</v>
      </c>
      <c r="P261" s="1619" t="s">
        <v>4858</v>
      </c>
      <c r="Q261" s="1558"/>
      <c r="R261" s="1567">
        <v>0</v>
      </c>
      <c r="S261" s="2301">
        <f t="shared" si="23"/>
        <v>0</v>
      </c>
      <c r="T261" s="1575" t="s">
        <v>798</v>
      </c>
      <c r="U261" s="1575"/>
      <c r="V261" s="1621"/>
      <c r="W261" s="1558"/>
    </row>
    <row r="262" spans="1:23" ht="24">
      <c r="B262" s="2299">
        <v>161</v>
      </c>
      <c r="C262" s="2299" t="s">
        <v>3712</v>
      </c>
      <c r="D262" s="2300">
        <v>4</v>
      </c>
      <c r="E262" s="1558"/>
      <c r="F262" s="1567">
        <v>96.76</v>
      </c>
      <c r="G262" s="2301">
        <f t="shared" si="21"/>
        <v>387.04</v>
      </c>
      <c r="H262" s="1575" t="s">
        <v>5001</v>
      </c>
      <c r="I262" s="1575" t="s">
        <v>5002</v>
      </c>
      <c r="J262" s="1621" t="s">
        <v>4857</v>
      </c>
      <c r="K262" s="1558"/>
      <c r="L262" s="2302">
        <v>74.25</v>
      </c>
      <c r="M262" s="2301">
        <f t="shared" si="22"/>
        <v>297</v>
      </c>
      <c r="N262" s="1575" t="s">
        <v>3598</v>
      </c>
      <c r="O262" s="1575" t="s">
        <v>5058</v>
      </c>
      <c r="P262" s="1619" t="s">
        <v>4858</v>
      </c>
      <c r="Q262" s="1558"/>
      <c r="R262" s="1567">
        <v>0</v>
      </c>
      <c r="S262" s="2301">
        <f t="shared" si="23"/>
        <v>0</v>
      </c>
      <c r="T262" s="1575" t="s">
        <v>798</v>
      </c>
      <c r="U262" s="1575"/>
      <c r="V262" s="1621"/>
      <c r="W262" s="1558"/>
    </row>
    <row r="263" spans="1:23" ht="24.75" thickBot="1">
      <c r="B263" s="2299">
        <v>162</v>
      </c>
      <c r="C263" s="2299" t="s">
        <v>3714</v>
      </c>
      <c r="D263" s="2300">
        <v>2</v>
      </c>
      <c r="E263" s="1558"/>
      <c r="F263" s="2302">
        <v>553.49</v>
      </c>
      <c r="G263" s="2301">
        <f t="shared" si="21"/>
        <v>1106.98</v>
      </c>
      <c r="H263" s="1575" t="s">
        <v>5001</v>
      </c>
      <c r="I263" s="1575" t="s">
        <v>5059</v>
      </c>
      <c r="J263" s="1621" t="s">
        <v>4857</v>
      </c>
      <c r="K263" s="1558"/>
      <c r="L263" s="1567">
        <v>0</v>
      </c>
      <c r="M263" s="2301">
        <f t="shared" si="22"/>
        <v>0</v>
      </c>
      <c r="N263" s="1575" t="s">
        <v>3598</v>
      </c>
      <c r="O263" s="1575" t="s">
        <v>5060</v>
      </c>
      <c r="P263" s="1619" t="s">
        <v>4858</v>
      </c>
      <c r="Q263" s="1558"/>
      <c r="R263" s="1567">
        <v>0</v>
      </c>
      <c r="S263" s="2301">
        <f t="shared" si="23"/>
        <v>0</v>
      </c>
      <c r="T263" s="1575" t="s">
        <v>798</v>
      </c>
      <c r="U263" s="1575"/>
      <c r="V263" s="1621"/>
      <c r="W263" s="1558"/>
    </row>
    <row r="264" spans="1:23" ht="13.5" thickBot="1">
      <c r="B264" s="47"/>
      <c r="C264" s="1611"/>
      <c r="D264" s="1612"/>
      <c r="E264" s="1566"/>
      <c r="F264" s="1587" t="s">
        <v>304</v>
      </c>
      <c r="G264" s="1588">
        <f>SUM(G246:G263)</f>
        <v>8967.0099999999984</v>
      </c>
      <c r="H264" s="1594"/>
      <c r="I264" s="1594"/>
      <c r="J264" s="1595"/>
      <c r="K264" s="1566"/>
      <c r="L264" s="1587" t="s">
        <v>304</v>
      </c>
      <c r="M264" s="1588">
        <f>SUM(M246:M263)</f>
        <v>5800.3388888888885</v>
      </c>
      <c r="N264" s="1594"/>
      <c r="O264" s="1594"/>
      <c r="P264" s="1595"/>
      <c r="Q264" s="1566"/>
      <c r="R264" s="1587" t="s">
        <v>304</v>
      </c>
      <c r="S264" s="1588">
        <f>SUM(S246:S263)</f>
        <v>0</v>
      </c>
      <c r="T264" s="1594"/>
      <c r="U264" s="1594"/>
      <c r="V264" s="1595"/>
      <c r="W264" s="1566"/>
    </row>
    <row r="265" spans="1:23">
      <c r="B265" s="30"/>
      <c r="C265" s="1613"/>
      <c r="D265" s="36"/>
      <c r="E265" s="1614"/>
      <c r="F265" s="1615"/>
      <c r="G265" s="2317"/>
      <c r="H265" s="1617"/>
      <c r="I265" s="1617"/>
      <c r="J265" s="1618"/>
      <c r="K265" s="1614"/>
      <c r="L265" s="1615"/>
      <c r="M265" s="2317"/>
      <c r="N265" s="1617"/>
      <c r="O265" s="1617"/>
      <c r="P265" s="1618"/>
      <c r="Q265" s="1614"/>
      <c r="R265" s="1615"/>
      <c r="S265" s="2317"/>
      <c r="T265" s="1617"/>
      <c r="U265" s="1617"/>
      <c r="V265" s="1618"/>
      <c r="W265" s="1614"/>
    </row>
    <row r="266" spans="1:23" ht="36">
      <c r="A266" s="51"/>
      <c r="B266" s="3539" t="s">
        <v>3715</v>
      </c>
      <c r="C266" s="3540"/>
      <c r="D266" s="1596" t="s">
        <v>3246</v>
      </c>
      <c r="E266" s="1558"/>
      <c r="F266" s="1598" t="s">
        <v>3247</v>
      </c>
      <c r="G266" s="2311" t="s">
        <v>1760</v>
      </c>
      <c r="H266" s="1600" t="s">
        <v>3248</v>
      </c>
      <c r="I266" s="1600" t="s">
        <v>3249</v>
      </c>
      <c r="J266" s="1596" t="s">
        <v>3250</v>
      </c>
      <c r="K266" s="1558"/>
      <c r="L266" s="1598" t="s">
        <v>3247</v>
      </c>
      <c r="M266" s="2311" t="s">
        <v>1760</v>
      </c>
      <c r="N266" s="1600" t="s">
        <v>3248</v>
      </c>
      <c r="O266" s="1600" t="s">
        <v>3249</v>
      </c>
      <c r="P266" s="1596" t="s">
        <v>3250</v>
      </c>
      <c r="Q266" s="1558"/>
      <c r="R266" s="1598" t="s">
        <v>3247</v>
      </c>
      <c r="S266" s="2311" t="s">
        <v>1760</v>
      </c>
      <c r="T266" s="1600" t="s">
        <v>3248</v>
      </c>
      <c r="U266" s="1600" t="s">
        <v>3249</v>
      </c>
      <c r="V266" s="1596" t="s">
        <v>3250</v>
      </c>
      <c r="W266" s="1558"/>
    </row>
    <row r="267" spans="1:23" ht="24">
      <c r="B267" s="2299">
        <v>163</v>
      </c>
      <c r="C267" s="2299" t="s">
        <v>3716</v>
      </c>
      <c r="D267" s="2300">
        <v>6</v>
      </c>
      <c r="E267" s="1558"/>
      <c r="F267" s="1567">
        <v>124.46</v>
      </c>
      <c r="G267" s="2301">
        <f t="shared" ref="G267:G276" si="24">SUM(D267*F267)</f>
        <v>746.76</v>
      </c>
      <c r="H267" s="1575" t="s">
        <v>5001</v>
      </c>
      <c r="I267" s="1575" t="s">
        <v>5059</v>
      </c>
      <c r="J267" s="1621" t="s">
        <v>4857</v>
      </c>
      <c r="K267" s="1558"/>
      <c r="L267" s="2302">
        <v>68.758750000000006</v>
      </c>
      <c r="M267" s="2301">
        <f t="shared" ref="M267:M276" si="25">SUM($D267*L267)</f>
        <v>412.55250000000001</v>
      </c>
      <c r="N267" s="1575" t="s">
        <v>3598</v>
      </c>
      <c r="O267" s="1575" t="s">
        <v>5061</v>
      </c>
      <c r="P267" s="1621" t="s">
        <v>4858</v>
      </c>
      <c r="Q267" s="1558"/>
      <c r="R267" s="1567">
        <v>0</v>
      </c>
      <c r="S267" s="2301">
        <f t="shared" ref="S267:S276" si="26">SUM($D267*R267)</f>
        <v>0</v>
      </c>
      <c r="T267" s="1575" t="s">
        <v>798</v>
      </c>
      <c r="U267" s="1575"/>
      <c r="V267" s="1621"/>
      <c r="W267" s="1558"/>
    </row>
    <row r="268" spans="1:23" ht="24">
      <c r="B268" s="2299">
        <v>164</v>
      </c>
      <c r="C268" s="2299" t="s">
        <v>3717</v>
      </c>
      <c r="D268" s="2300">
        <v>4</v>
      </c>
      <c r="E268" s="1558"/>
      <c r="F268" s="1567">
        <v>111.27</v>
      </c>
      <c r="G268" s="2301">
        <f t="shared" si="24"/>
        <v>445.08</v>
      </c>
      <c r="H268" s="1575" t="s">
        <v>5001</v>
      </c>
      <c r="I268" s="1575" t="s">
        <v>5002</v>
      </c>
      <c r="J268" s="1621" t="s">
        <v>4857</v>
      </c>
      <c r="K268" s="1558"/>
      <c r="L268" s="2302">
        <v>107.47916666666669</v>
      </c>
      <c r="M268" s="2301">
        <f t="shared" si="25"/>
        <v>429.91666666666674</v>
      </c>
      <c r="N268" s="1575" t="s">
        <v>3598</v>
      </c>
      <c r="O268" s="1575" t="s">
        <v>5062</v>
      </c>
      <c r="P268" s="1621" t="s">
        <v>4858</v>
      </c>
      <c r="Q268" s="1558"/>
      <c r="R268" s="1567">
        <v>0</v>
      </c>
      <c r="S268" s="2301">
        <f t="shared" si="26"/>
        <v>0</v>
      </c>
      <c r="T268" s="1575" t="s">
        <v>798</v>
      </c>
      <c r="U268" s="1575"/>
      <c r="V268" s="1621"/>
      <c r="W268" s="1558"/>
    </row>
    <row r="269" spans="1:23" ht="24">
      <c r="B269" s="2299">
        <v>165</v>
      </c>
      <c r="C269" s="2299" t="s">
        <v>3719</v>
      </c>
      <c r="D269" s="2300">
        <v>4</v>
      </c>
      <c r="E269" s="1558"/>
      <c r="F269" s="1567">
        <v>133.31</v>
      </c>
      <c r="G269" s="2301">
        <f t="shared" si="24"/>
        <v>533.24</v>
      </c>
      <c r="H269" s="1575" t="s">
        <v>5001</v>
      </c>
      <c r="I269" s="1575" t="s">
        <v>5002</v>
      </c>
      <c r="J269" s="1621" t="s">
        <v>4857</v>
      </c>
      <c r="K269" s="1558"/>
      <c r="L269" s="2302">
        <v>127.10416666666666</v>
      </c>
      <c r="M269" s="2301">
        <f t="shared" si="25"/>
        <v>508.41666666666663</v>
      </c>
      <c r="N269" s="1575" t="s">
        <v>3598</v>
      </c>
      <c r="O269" s="1575" t="s">
        <v>5063</v>
      </c>
      <c r="P269" s="1621" t="s">
        <v>4858</v>
      </c>
      <c r="Q269" s="1558"/>
      <c r="R269" s="1567">
        <v>0</v>
      </c>
      <c r="S269" s="2301">
        <f t="shared" si="26"/>
        <v>0</v>
      </c>
      <c r="T269" s="1575" t="s">
        <v>798</v>
      </c>
      <c r="U269" s="1575"/>
      <c r="V269" s="1621"/>
      <c r="W269" s="1558"/>
    </row>
    <row r="270" spans="1:23" ht="24">
      <c r="B270" s="2299">
        <v>166</v>
      </c>
      <c r="C270" s="2299" t="s">
        <v>3721</v>
      </c>
      <c r="D270" s="2300">
        <v>4</v>
      </c>
      <c r="E270" s="1558"/>
      <c r="F270" s="1567">
        <v>144.82</v>
      </c>
      <c r="G270" s="2301">
        <f t="shared" si="24"/>
        <v>579.28</v>
      </c>
      <c r="H270" s="1575" t="s">
        <v>5001</v>
      </c>
      <c r="I270" s="1575" t="s">
        <v>5002</v>
      </c>
      <c r="J270" s="1621" t="s">
        <v>4857</v>
      </c>
      <c r="K270" s="1558"/>
      <c r="L270" s="2302">
        <v>138.1875</v>
      </c>
      <c r="M270" s="2301">
        <f t="shared" si="25"/>
        <v>552.75</v>
      </c>
      <c r="N270" s="1575" t="s">
        <v>3598</v>
      </c>
      <c r="O270" s="1575" t="s">
        <v>5064</v>
      </c>
      <c r="P270" s="1621" t="s">
        <v>4858</v>
      </c>
      <c r="Q270" s="1558"/>
      <c r="R270" s="1567">
        <v>0</v>
      </c>
      <c r="S270" s="2301">
        <f t="shared" si="26"/>
        <v>0</v>
      </c>
      <c r="T270" s="1575" t="s">
        <v>798</v>
      </c>
      <c r="U270" s="1575"/>
      <c r="V270" s="1621"/>
      <c r="W270" s="1558"/>
    </row>
    <row r="271" spans="1:23" ht="24">
      <c r="B271" s="2299">
        <v>167</v>
      </c>
      <c r="C271" s="2299" t="s">
        <v>3723</v>
      </c>
      <c r="D271" s="2300">
        <v>4</v>
      </c>
      <c r="E271" s="1558"/>
      <c r="F271" s="1567">
        <v>225.44</v>
      </c>
      <c r="G271" s="2301">
        <f t="shared" si="24"/>
        <v>901.76</v>
      </c>
      <c r="H271" s="1575" t="s">
        <v>5001</v>
      </c>
      <c r="I271" s="1575" t="s">
        <v>5002</v>
      </c>
      <c r="J271" s="1621" t="s">
        <v>4857</v>
      </c>
      <c r="K271" s="1558"/>
      <c r="L271" s="2302">
        <v>215.69791666666669</v>
      </c>
      <c r="M271" s="2301">
        <f t="shared" si="25"/>
        <v>862.79166666666674</v>
      </c>
      <c r="N271" s="1575" t="s">
        <v>3598</v>
      </c>
      <c r="O271" s="1575" t="s">
        <v>5065</v>
      </c>
      <c r="P271" s="1621" t="s">
        <v>4858</v>
      </c>
      <c r="Q271" s="1558"/>
      <c r="R271" s="1567">
        <v>0</v>
      </c>
      <c r="S271" s="2301">
        <f t="shared" si="26"/>
        <v>0</v>
      </c>
      <c r="T271" s="1575" t="s">
        <v>798</v>
      </c>
      <c r="U271" s="1575"/>
      <c r="V271" s="1621"/>
      <c r="W271" s="1558"/>
    </row>
    <row r="272" spans="1:23" ht="24">
      <c r="B272" s="2299">
        <v>168</v>
      </c>
      <c r="C272" s="2299" t="s">
        <v>3725</v>
      </c>
      <c r="D272" s="2300">
        <v>4</v>
      </c>
      <c r="E272" s="1558"/>
      <c r="F272" s="1567">
        <v>221.35</v>
      </c>
      <c r="G272" s="2301">
        <f t="shared" si="24"/>
        <v>885.4</v>
      </c>
      <c r="H272" s="1575" t="s">
        <v>5001</v>
      </c>
      <c r="I272" s="1575" t="s">
        <v>5002</v>
      </c>
      <c r="J272" s="1621" t="s">
        <v>4857</v>
      </c>
      <c r="K272" s="1558"/>
      <c r="L272" s="2302">
        <v>213.03125</v>
      </c>
      <c r="M272" s="2301">
        <f t="shared" si="25"/>
        <v>852.125</v>
      </c>
      <c r="N272" s="1575" t="s">
        <v>3598</v>
      </c>
      <c r="O272" s="1575" t="s">
        <v>5066</v>
      </c>
      <c r="P272" s="1621" t="s">
        <v>4858</v>
      </c>
      <c r="Q272" s="1558"/>
      <c r="R272" s="1567">
        <v>0</v>
      </c>
      <c r="S272" s="2301">
        <f t="shared" si="26"/>
        <v>0</v>
      </c>
      <c r="T272" s="1575" t="s">
        <v>798</v>
      </c>
      <c r="U272" s="1575"/>
      <c r="V272" s="1621"/>
      <c r="W272" s="1558"/>
    </row>
    <row r="273" spans="1:23" ht="24">
      <c r="B273" s="2299">
        <v>169</v>
      </c>
      <c r="C273" s="2299" t="s">
        <v>3727</v>
      </c>
      <c r="D273" s="2300">
        <v>4</v>
      </c>
      <c r="E273" s="1558"/>
      <c r="F273" s="1567">
        <v>231.43</v>
      </c>
      <c r="G273" s="2301">
        <f t="shared" si="24"/>
        <v>925.72</v>
      </c>
      <c r="H273" s="1575" t="s">
        <v>5001</v>
      </c>
      <c r="I273" s="1575" t="s">
        <v>5002</v>
      </c>
      <c r="J273" s="1621" t="s">
        <v>4857</v>
      </c>
      <c r="K273" s="1558"/>
      <c r="L273" s="2302">
        <v>222.11458333333331</v>
      </c>
      <c r="M273" s="2301">
        <f t="shared" si="25"/>
        <v>888.45833333333326</v>
      </c>
      <c r="N273" s="1575" t="s">
        <v>3598</v>
      </c>
      <c r="O273" s="1575" t="s">
        <v>5067</v>
      </c>
      <c r="P273" s="1621" t="s">
        <v>4858</v>
      </c>
      <c r="Q273" s="1558"/>
      <c r="R273" s="1567">
        <v>0</v>
      </c>
      <c r="S273" s="2301">
        <f t="shared" si="26"/>
        <v>0</v>
      </c>
      <c r="T273" s="1575" t="s">
        <v>798</v>
      </c>
      <c r="U273" s="1575"/>
      <c r="V273" s="1621"/>
      <c r="W273" s="1558"/>
    </row>
    <row r="274" spans="1:23" ht="24">
      <c r="B274" s="2299">
        <v>170</v>
      </c>
      <c r="C274" s="2299" t="s">
        <v>3729</v>
      </c>
      <c r="D274" s="2300">
        <v>2</v>
      </c>
      <c r="E274" s="1558"/>
      <c r="F274" s="1567">
        <v>273.16000000000003</v>
      </c>
      <c r="G274" s="2301">
        <f t="shared" si="24"/>
        <v>546.32000000000005</v>
      </c>
      <c r="H274" s="1575" t="s">
        <v>5001</v>
      </c>
      <c r="I274" s="1575" t="s">
        <v>5002</v>
      </c>
      <c r="J274" s="1621" t="s">
        <v>4857</v>
      </c>
      <c r="K274" s="1558"/>
      <c r="L274" s="2302">
        <v>265.125</v>
      </c>
      <c r="M274" s="2301">
        <f t="shared" si="25"/>
        <v>530.25</v>
      </c>
      <c r="N274" s="1575" t="s">
        <v>3598</v>
      </c>
      <c r="O274" s="1575" t="s">
        <v>5068</v>
      </c>
      <c r="P274" s="1621" t="s">
        <v>4858</v>
      </c>
      <c r="Q274" s="1558"/>
      <c r="R274" s="1567">
        <v>0</v>
      </c>
      <c r="S274" s="2301">
        <f t="shared" si="26"/>
        <v>0</v>
      </c>
      <c r="T274" s="1575" t="s">
        <v>798</v>
      </c>
      <c r="U274" s="1575"/>
      <c r="V274" s="1621"/>
      <c r="W274" s="1558"/>
    </row>
    <row r="275" spans="1:23" ht="24">
      <c r="B275" s="2299">
        <v>171</v>
      </c>
      <c r="C275" s="2299" t="s">
        <v>3731</v>
      </c>
      <c r="D275" s="2300">
        <v>2</v>
      </c>
      <c r="E275" s="1558"/>
      <c r="F275" s="1567">
        <v>467.12</v>
      </c>
      <c r="G275" s="2301">
        <f t="shared" si="24"/>
        <v>934.24</v>
      </c>
      <c r="H275" s="1575" t="s">
        <v>5001</v>
      </c>
      <c r="I275" s="1575" t="s">
        <v>5002</v>
      </c>
      <c r="J275" s="1621" t="s">
        <v>4857</v>
      </c>
      <c r="K275" s="1558"/>
      <c r="L275" s="2302">
        <v>434.79166666666669</v>
      </c>
      <c r="M275" s="2301">
        <f t="shared" si="25"/>
        <v>869.58333333333337</v>
      </c>
      <c r="N275" s="1575" t="s">
        <v>3598</v>
      </c>
      <c r="O275" s="1575" t="s">
        <v>5069</v>
      </c>
      <c r="P275" s="1621" t="s">
        <v>4858</v>
      </c>
      <c r="Q275" s="1558"/>
      <c r="R275" s="1567">
        <v>0</v>
      </c>
      <c r="S275" s="2301">
        <f t="shared" si="26"/>
        <v>0</v>
      </c>
      <c r="T275" s="1575" t="s">
        <v>798</v>
      </c>
      <c r="U275" s="1575"/>
      <c r="V275" s="1621"/>
      <c r="W275" s="1558"/>
    </row>
    <row r="276" spans="1:23" ht="24.75" thickBot="1">
      <c r="B276" s="2299">
        <v>172</v>
      </c>
      <c r="C276" s="2299" t="s">
        <v>3733</v>
      </c>
      <c r="D276" s="2300">
        <v>1</v>
      </c>
      <c r="E276" s="1558"/>
      <c r="F276" s="1567">
        <v>482.47</v>
      </c>
      <c r="G276" s="2301">
        <f t="shared" si="24"/>
        <v>482.47</v>
      </c>
      <c r="H276" s="1575" t="s">
        <v>5001</v>
      </c>
      <c r="I276" s="1575" t="s">
        <v>5002</v>
      </c>
      <c r="J276" s="1621" t="s">
        <v>4857</v>
      </c>
      <c r="K276" s="1558"/>
      <c r="L276" s="2302">
        <v>455.92708333333337</v>
      </c>
      <c r="M276" s="2301">
        <f t="shared" si="25"/>
        <v>455.92708333333337</v>
      </c>
      <c r="N276" s="1575" t="s">
        <v>3598</v>
      </c>
      <c r="O276" s="1575" t="s">
        <v>5070</v>
      </c>
      <c r="P276" s="1621" t="s">
        <v>4858</v>
      </c>
      <c r="Q276" s="1558"/>
      <c r="R276" s="1567">
        <v>0</v>
      </c>
      <c r="S276" s="2301">
        <f t="shared" si="26"/>
        <v>0</v>
      </c>
      <c r="T276" s="1575" t="s">
        <v>798</v>
      </c>
      <c r="U276" s="1575"/>
      <c r="V276" s="1621"/>
      <c r="W276" s="1558"/>
    </row>
    <row r="277" spans="1:23" ht="13.5" thickBot="1">
      <c r="B277" s="47"/>
      <c r="C277" s="1611"/>
      <c r="D277" s="1612"/>
      <c r="E277" s="1566"/>
      <c r="F277" s="1587" t="s">
        <v>304</v>
      </c>
      <c r="G277" s="1588">
        <f>SUM(G267:G276)</f>
        <v>6980.2699999999995</v>
      </c>
      <c r="H277" s="1594"/>
      <c r="I277" s="1594"/>
      <c r="J277" s="1595"/>
      <c r="K277" s="1566"/>
      <c r="L277" s="1587" t="s">
        <v>304</v>
      </c>
      <c r="M277" s="1588">
        <f>SUM(M267:M276)</f>
        <v>6362.7712499999989</v>
      </c>
      <c r="N277" s="1594"/>
      <c r="O277" s="1594"/>
      <c r="P277" s="1595"/>
      <c r="Q277" s="1566"/>
      <c r="R277" s="1587" t="s">
        <v>304</v>
      </c>
      <c r="S277" s="1588">
        <f>SUM(S267:S276)</f>
        <v>0</v>
      </c>
      <c r="T277" s="1594"/>
      <c r="U277" s="1594"/>
      <c r="V277" s="1595"/>
      <c r="W277" s="1566"/>
    </row>
    <row r="278" spans="1:23">
      <c r="B278" s="30"/>
      <c r="C278" s="1613"/>
      <c r="D278" s="36"/>
      <c r="E278" s="1614"/>
      <c r="F278" s="1615"/>
      <c r="G278" s="2317"/>
      <c r="H278" s="1617"/>
      <c r="I278" s="1617"/>
      <c r="J278" s="1618"/>
      <c r="K278" s="1614"/>
      <c r="L278" s="1615"/>
      <c r="M278" s="2317"/>
      <c r="N278" s="1617"/>
      <c r="O278" s="1617"/>
      <c r="P278" s="1618"/>
      <c r="Q278" s="1614"/>
      <c r="R278" s="1615"/>
      <c r="S278" s="2317"/>
      <c r="T278" s="1617"/>
      <c r="U278" s="1617"/>
      <c r="V278" s="1618"/>
      <c r="W278" s="1614"/>
    </row>
    <row r="279" spans="1:23" ht="36">
      <c r="A279" s="51"/>
      <c r="B279" s="3539" t="s">
        <v>3735</v>
      </c>
      <c r="C279" s="3540"/>
      <c r="D279" s="1596" t="s">
        <v>3246</v>
      </c>
      <c r="E279" s="1558"/>
      <c r="F279" s="1598" t="s">
        <v>3247</v>
      </c>
      <c r="G279" s="2311" t="s">
        <v>1760</v>
      </c>
      <c r="H279" s="1600" t="s">
        <v>3248</v>
      </c>
      <c r="I279" s="1600" t="s">
        <v>3249</v>
      </c>
      <c r="J279" s="1596" t="s">
        <v>3250</v>
      </c>
      <c r="K279" s="1558"/>
      <c r="L279" s="1598" t="s">
        <v>3247</v>
      </c>
      <c r="M279" s="2311" t="s">
        <v>1760</v>
      </c>
      <c r="N279" s="1600" t="s">
        <v>3248</v>
      </c>
      <c r="O279" s="1600" t="s">
        <v>3249</v>
      </c>
      <c r="P279" s="1596" t="s">
        <v>3250</v>
      </c>
      <c r="Q279" s="1558"/>
      <c r="R279" s="1598" t="s">
        <v>3247</v>
      </c>
      <c r="S279" s="2311" t="s">
        <v>1760</v>
      </c>
      <c r="T279" s="1600" t="s">
        <v>3248</v>
      </c>
      <c r="U279" s="1600" t="s">
        <v>3249</v>
      </c>
      <c r="V279" s="1596" t="s">
        <v>3250</v>
      </c>
      <c r="W279" s="1558"/>
    </row>
    <row r="280" spans="1:23" ht="24">
      <c r="B280" s="2299">
        <v>173</v>
      </c>
      <c r="C280" s="2299" t="s">
        <v>3736</v>
      </c>
      <c r="D280" s="2300">
        <v>10</v>
      </c>
      <c r="E280" s="1558"/>
      <c r="F280" s="1567">
        <v>95.93</v>
      </c>
      <c r="G280" s="2301">
        <f>SUM(D280*F280)</f>
        <v>959.30000000000007</v>
      </c>
      <c r="H280" s="1575" t="s">
        <v>5001</v>
      </c>
      <c r="I280" s="1575" t="s">
        <v>5002</v>
      </c>
      <c r="J280" s="1621" t="s">
        <v>4857</v>
      </c>
      <c r="K280" s="1558"/>
      <c r="L280" s="2302">
        <v>75.363888888888894</v>
      </c>
      <c r="M280" s="2301">
        <f>SUM($D280*L280)</f>
        <v>753.63888888888891</v>
      </c>
      <c r="N280" s="1575" t="s">
        <v>3598</v>
      </c>
      <c r="O280" s="1575" t="s">
        <v>5071</v>
      </c>
      <c r="P280" s="1621" t="s">
        <v>4858</v>
      </c>
      <c r="Q280" s="1558"/>
      <c r="R280" s="1567">
        <v>0</v>
      </c>
      <c r="S280" s="2301">
        <f>SUM($D280*R280)</f>
        <v>0</v>
      </c>
      <c r="T280" s="1575" t="s">
        <v>798</v>
      </c>
      <c r="U280" s="1575"/>
      <c r="V280" s="1621"/>
      <c r="W280" s="1558"/>
    </row>
    <row r="281" spans="1:23" ht="24">
      <c r="B281" s="2299">
        <v>174</v>
      </c>
      <c r="C281" s="2299" t="s">
        <v>3738</v>
      </c>
      <c r="D281" s="2300">
        <v>10</v>
      </c>
      <c r="E281" s="1558"/>
      <c r="F281" s="1567">
        <v>154.77000000000001</v>
      </c>
      <c r="G281" s="2301">
        <f>SUM(D281*F281)</f>
        <v>1547.7</v>
      </c>
      <c r="H281" s="1575" t="s">
        <v>5001</v>
      </c>
      <c r="I281" s="1575" t="s">
        <v>5002</v>
      </c>
      <c r="J281" s="1621" t="s">
        <v>4857</v>
      </c>
      <c r="K281" s="1558"/>
      <c r="L281" s="2302">
        <v>123.03055555555557</v>
      </c>
      <c r="M281" s="2301">
        <f>SUM($D281*L281)</f>
        <v>1230.3055555555557</v>
      </c>
      <c r="N281" s="1575" t="s">
        <v>3598</v>
      </c>
      <c r="O281" s="1575" t="s">
        <v>5072</v>
      </c>
      <c r="P281" s="1621" t="s">
        <v>4858</v>
      </c>
      <c r="Q281" s="1558"/>
      <c r="R281" s="1567">
        <v>0</v>
      </c>
      <c r="S281" s="2301">
        <f>SUM($D281*R281)</f>
        <v>0</v>
      </c>
      <c r="T281" s="1575" t="s">
        <v>798</v>
      </c>
      <c r="U281" s="1575"/>
      <c r="V281" s="1621"/>
      <c r="W281" s="1558"/>
    </row>
    <row r="282" spans="1:23" ht="24">
      <c r="B282" s="2299">
        <v>175</v>
      </c>
      <c r="C282" s="2299" t="s">
        <v>3740</v>
      </c>
      <c r="D282" s="2300">
        <v>10</v>
      </c>
      <c r="E282" s="1558"/>
      <c r="F282" s="1567">
        <v>193.98</v>
      </c>
      <c r="G282" s="2301">
        <f>SUM(D282*F282)</f>
        <v>1939.8</v>
      </c>
      <c r="H282" s="1575" t="s">
        <v>5001</v>
      </c>
      <c r="I282" s="1575" t="s">
        <v>5002</v>
      </c>
      <c r="J282" s="1621" t="s">
        <v>4857</v>
      </c>
      <c r="K282" s="1558"/>
      <c r="L282" s="2302">
        <v>151.90833333333333</v>
      </c>
      <c r="M282" s="2301">
        <f>SUM($D282*L282)</f>
        <v>1519.0833333333333</v>
      </c>
      <c r="N282" s="1575" t="s">
        <v>3598</v>
      </c>
      <c r="O282" s="1575" t="s">
        <v>5073</v>
      </c>
      <c r="P282" s="1621" t="s">
        <v>4858</v>
      </c>
      <c r="Q282" s="1558"/>
      <c r="R282" s="1567">
        <v>0</v>
      </c>
      <c r="S282" s="2301">
        <f>SUM($D282*R282)</f>
        <v>0</v>
      </c>
      <c r="T282" s="1575" t="s">
        <v>798</v>
      </c>
      <c r="U282" s="1575"/>
      <c r="V282" s="1621"/>
      <c r="W282" s="1558"/>
    </row>
    <row r="283" spans="1:23" ht="24">
      <c r="B283" s="2299">
        <v>176</v>
      </c>
      <c r="C283" s="2299" t="s">
        <v>3741</v>
      </c>
      <c r="D283" s="2300">
        <v>4</v>
      </c>
      <c r="E283" s="1558"/>
      <c r="F283" s="1567">
        <v>0</v>
      </c>
      <c r="G283" s="2301">
        <f>SUM(D283*F283)</f>
        <v>0</v>
      </c>
      <c r="H283" s="1575" t="s">
        <v>5074</v>
      </c>
      <c r="I283" s="1575"/>
      <c r="J283" s="1621"/>
      <c r="K283" s="1558"/>
      <c r="L283" s="2318">
        <v>0</v>
      </c>
      <c r="M283" s="2301">
        <f>SUM($D283*L283)</f>
        <v>0</v>
      </c>
      <c r="N283" s="1575" t="s">
        <v>3598</v>
      </c>
      <c r="O283" s="1575" t="s">
        <v>5075</v>
      </c>
      <c r="P283" s="1621" t="s">
        <v>4858</v>
      </c>
      <c r="Q283" s="1558"/>
      <c r="R283" s="1567">
        <v>0</v>
      </c>
      <c r="S283" s="2301">
        <f>SUM($D283*R283)</f>
        <v>0</v>
      </c>
      <c r="T283" s="1575" t="s">
        <v>798</v>
      </c>
      <c r="U283" s="1575"/>
      <c r="V283" s="1621"/>
      <c r="W283" s="1558"/>
    </row>
    <row r="284" spans="1:23" ht="24.75" thickBot="1">
      <c r="B284" s="2299">
        <v>177</v>
      </c>
      <c r="C284" s="2299" t="s">
        <v>3742</v>
      </c>
      <c r="D284" s="2300">
        <v>4</v>
      </c>
      <c r="E284" s="1558"/>
      <c r="F284" s="1567">
        <v>370.07</v>
      </c>
      <c r="G284" s="2301">
        <f>SUM(D284*F284)</f>
        <v>1480.28</v>
      </c>
      <c r="H284" s="1575" t="s">
        <v>5001</v>
      </c>
      <c r="I284" s="1575" t="s">
        <v>5059</v>
      </c>
      <c r="J284" s="1621" t="s">
        <v>4857</v>
      </c>
      <c r="K284" s="1558"/>
      <c r="L284" s="2302">
        <v>26.444444444444443</v>
      </c>
      <c r="M284" s="2301">
        <f>SUM($D284*L284)</f>
        <v>105.77777777777777</v>
      </c>
      <c r="N284" s="1575" t="s">
        <v>3598</v>
      </c>
      <c r="O284" s="1575" t="s">
        <v>5076</v>
      </c>
      <c r="P284" s="1621" t="s">
        <v>4858</v>
      </c>
      <c r="Q284" s="1558"/>
      <c r="R284" s="1567">
        <v>0</v>
      </c>
      <c r="S284" s="2301">
        <f>SUM($D284*R284)</f>
        <v>0</v>
      </c>
      <c r="T284" s="1575" t="s">
        <v>798</v>
      </c>
      <c r="U284" s="1575"/>
      <c r="V284" s="1621"/>
      <c r="W284" s="1558"/>
    </row>
    <row r="285" spans="1:23" ht="13.5" thickBot="1">
      <c r="B285" s="47"/>
      <c r="C285" s="1611"/>
      <c r="D285" s="1612"/>
      <c r="E285" s="1566"/>
      <c r="F285" s="1587" t="s">
        <v>304</v>
      </c>
      <c r="G285" s="1588">
        <f>SUM(G280:G284)</f>
        <v>5927.08</v>
      </c>
      <c r="H285" s="1594"/>
      <c r="I285" s="1594"/>
      <c r="J285" s="1595"/>
      <c r="K285" s="1566"/>
      <c r="L285" s="1587" t="s">
        <v>304</v>
      </c>
      <c r="M285" s="1588">
        <f>SUM(M280:M284)</f>
        <v>3608.8055555555557</v>
      </c>
      <c r="N285" s="1594"/>
      <c r="O285" s="1594"/>
      <c r="P285" s="1595"/>
      <c r="Q285" s="1566"/>
      <c r="R285" s="1587" t="s">
        <v>304</v>
      </c>
      <c r="S285" s="1588">
        <f>SUM(S280:S284)</f>
        <v>0</v>
      </c>
      <c r="T285" s="1594"/>
      <c r="U285" s="1594"/>
      <c r="V285" s="1595"/>
      <c r="W285" s="1566"/>
    </row>
    <row r="286" spans="1:23">
      <c r="B286" s="30"/>
      <c r="C286" s="1613"/>
      <c r="D286" s="36"/>
      <c r="E286" s="1614"/>
      <c r="F286" s="1615"/>
      <c r="G286" s="2317"/>
      <c r="H286" s="1617"/>
      <c r="I286" s="1617"/>
      <c r="J286" s="1618"/>
      <c r="K286" s="1614"/>
      <c r="L286" s="1615"/>
      <c r="M286" s="2317"/>
      <c r="N286" s="1617"/>
      <c r="O286" s="1617"/>
      <c r="P286" s="1618"/>
      <c r="Q286" s="1614"/>
      <c r="R286" s="1615"/>
      <c r="S286" s="2317"/>
      <c r="T286" s="1617"/>
      <c r="U286" s="1617"/>
      <c r="V286" s="1618"/>
      <c r="W286" s="1614"/>
    </row>
    <row r="287" spans="1:23" ht="36">
      <c r="A287" s="51"/>
      <c r="B287" s="3539" t="s">
        <v>3743</v>
      </c>
      <c r="C287" s="3540"/>
      <c r="D287" s="1596" t="s">
        <v>3246</v>
      </c>
      <c r="E287" s="1558"/>
      <c r="F287" s="1598" t="s">
        <v>3247</v>
      </c>
      <c r="G287" s="2311" t="s">
        <v>1760</v>
      </c>
      <c r="H287" s="1600" t="s">
        <v>3248</v>
      </c>
      <c r="I287" s="1600" t="s">
        <v>3249</v>
      </c>
      <c r="J287" s="1596" t="s">
        <v>3250</v>
      </c>
      <c r="K287" s="1558"/>
      <c r="L287" s="1598" t="s">
        <v>3247</v>
      </c>
      <c r="M287" s="2311" t="s">
        <v>1760</v>
      </c>
      <c r="N287" s="1600" t="s">
        <v>3248</v>
      </c>
      <c r="O287" s="1600" t="s">
        <v>3249</v>
      </c>
      <c r="P287" s="1596" t="s">
        <v>3250</v>
      </c>
      <c r="Q287" s="1558"/>
      <c r="R287" s="1598" t="s">
        <v>3247</v>
      </c>
      <c r="S287" s="2311" t="s">
        <v>1760</v>
      </c>
      <c r="T287" s="1600" t="s">
        <v>3248</v>
      </c>
      <c r="U287" s="1600" t="s">
        <v>3249</v>
      </c>
      <c r="V287" s="1596" t="s">
        <v>3250</v>
      </c>
      <c r="W287" s="1558"/>
    </row>
    <row r="288" spans="1:23" ht="24">
      <c r="B288" s="2299">
        <v>178</v>
      </c>
      <c r="C288" s="2299" t="s">
        <v>3744</v>
      </c>
      <c r="D288" s="2300">
        <v>6</v>
      </c>
      <c r="E288" s="1558"/>
      <c r="F288" s="1567">
        <v>214.04</v>
      </c>
      <c r="G288" s="2301">
        <f>SUM(D288*F288)</f>
        <v>1284.24</v>
      </c>
      <c r="H288" s="1575" t="s">
        <v>5001</v>
      </c>
      <c r="I288" s="1575" t="s">
        <v>5002</v>
      </c>
      <c r="J288" s="1621" t="s">
        <v>4857</v>
      </c>
      <c r="K288" s="1558"/>
      <c r="L288" s="2302">
        <v>192.2236111111111</v>
      </c>
      <c r="M288" s="2301">
        <f>SUM($D288*L288)</f>
        <v>1153.3416666666667</v>
      </c>
      <c r="N288" s="1575" t="s">
        <v>3598</v>
      </c>
      <c r="O288" s="1575" t="s">
        <v>5077</v>
      </c>
      <c r="P288" s="1621" t="s">
        <v>4858</v>
      </c>
      <c r="Q288" s="1558"/>
      <c r="R288" s="1567">
        <v>0</v>
      </c>
      <c r="S288" s="2301">
        <f>SUM($D288*R288)</f>
        <v>0</v>
      </c>
      <c r="T288" s="1575" t="s">
        <v>798</v>
      </c>
      <c r="U288" s="1575"/>
      <c r="V288" s="1621"/>
      <c r="W288" s="1558"/>
    </row>
    <row r="289" spans="1:23" ht="24.75" thickBot="1">
      <c r="B289" s="2299">
        <v>179</v>
      </c>
      <c r="C289" s="2316" t="s">
        <v>3746</v>
      </c>
      <c r="D289" s="2300">
        <v>6</v>
      </c>
      <c r="E289" s="1558"/>
      <c r="F289" s="1567">
        <v>260.20999999999998</v>
      </c>
      <c r="G289" s="2301">
        <f>SUM(D289*F289)</f>
        <v>1561.2599999999998</v>
      </c>
      <c r="H289" s="1575" t="s">
        <v>5001</v>
      </c>
      <c r="I289" s="1575" t="s">
        <v>5002</v>
      </c>
      <c r="J289" s="1621" t="s">
        <v>4857</v>
      </c>
      <c r="K289" s="1558"/>
      <c r="L289" s="2302">
        <v>233.30694444444447</v>
      </c>
      <c r="M289" s="2301">
        <f>SUM($D289*L289)</f>
        <v>1399.8416666666667</v>
      </c>
      <c r="N289" s="1575" t="s">
        <v>3598</v>
      </c>
      <c r="O289" s="1575" t="s">
        <v>5078</v>
      </c>
      <c r="P289" s="1621" t="s">
        <v>4858</v>
      </c>
      <c r="Q289" s="1558"/>
      <c r="R289" s="1567">
        <v>0</v>
      </c>
      <c r="S289" s="2301">
        <f>SUM($D289*R289)</f>
        <v>0</v>
      </c>
      <c r="T289" s="1575" t="s">
        <v>798</v>
      </c>
      <c r="U289" s="1575"/>
      <c r="V289" s="1621"/>
      <c r="W289" s="1558"/>
    </row>
    <row r="290" spans="1:23" ht="13.5" thickBot="1">
      <c r="B290" s="47"/>
      <c r="C290" s="1611"/>
      <c r="D290" s="1612"/>
      <c r="E290" s="1566"/>
      <c r="F290" s="1587" t="s">
        <v>304</v>
      </c>
      <c r="G290" s="1588">
        <f>SUM(G288:G289)</f>
        <v>2845.5</v>
      </c>
      <c r="H290" s="1594"/>
      <c r="I290" s="1594"/>
      <c r="J290" s="1595"/>
      <c r="K290" s="1566"/>
      <c r="L290" s="1587" t="s">
        <v>304</v>
      </c>
      <c r="M290" s="1588">
        <f>SUM(M288:M289)</f>
        <v>2553.1833333333334</v>
      </c>
      <c r="N290" s="1594"/>
      <c r="O290" s="1594"/>
      <c r="P290" s="1595"/>
      <c r="Q290" s="1566"/>
      <c r="R290" s="1587" t="s">
        <v>304</v>
      </c>
      <c r="S290" s="1588">
        <f>SUM(S288:S289)</f>
        <v>0</v>
      </c>
      <c r="T290" s="1594"/>
      <c r="U290" s="1594"/>
      <c r="V290" s="1595"/>
      <c r="W290" s="1566"/>
    </row>
    <row r="291" spans="1:23">
      <c r="B291" s="30"/>
      <c r="C291" s="1613"/>
      <c r="D291" s="36"/>
      <c r="E291" s="1614"/>
      <c r="F291" s="1615"/>
      <c r="G291" s="2317"/>
      <c r="H291" s="1617"/>
      <c r="I291" s="1617"/>
      <c r="J291" s="1618"/>
      <c r="K291" s="1614"/>
      <c r="L291" s="1615"/>
      <c r="M291" s="2317"/>
      <c r="N291" s="1617"/>
      <c r="O291" s="1617"/>
      <c r="P291" s="1618"/>
      <c r="Q291" s="1614"/>
      <c r="R291" s="1615"/>
      <c r="S291" s="2317"/>
      <c r="T291" s="1617"/>
      <c r="U291" s="1617"/>
      <c r="V291" s="1618"/>
      <c r="W291" s="1614"/>
    </row>
    <row r="292" spans="1:23" ht="36">
      <c r="A292" s="51"/>
      <c r="B292" s="3539" t="s">
        <v>3748</v>
      </c>
      <c r="C292" s="3540"/>
      <c r="D292" s="1596" t="s">
        <v>3246</v>
      </c>
      <c r="E292" s="1558"/>
      <c r="F292" s="1598" t="s">
        <v>3247</v>
      </c>
      <c r="G292" s="2311" t="s">
        <v>1760</v>
      </c>
      <c r="H292" s="1600" t="s">
        <v>3248</v>
      </c>
      <c r="I292" s="1600" t="s">
        <v>3249</v>
      </c>
      <c r="J292" s="1596" t="s">
        <v>3250</v>
      </c>
      <c r="K292" s="1558"/>
      <c r="L292" s="1598" t="s">
        <v>3247</v>
      </c>
      <c r="M292" s="2311" t="s">
        <v>1760</v>
      </c>
      <c r="N292" s="1600" t="s">
        <v>3248</v>
      </c>
      <c r="O292" s="1600" t="s">
        <v>3249</v>
      </c>
      <c r="P292" s="1596" t="s">
        <v>3250</v>
      </c>
      <c r="Q292" s="1558"/>
      <c r="R292" s="1598" t="s">
        <v>3247</v>
      </c>
      <c r="S292" s="2311" t="s">
        <v>1760</v>
      </c>
      <c r="T292" s="1600" t="s">
        <v>3248</v>
      </c>
      <c r="U292" s="1600" t="s">
        <v>3249</v>
      </c>
      <c r="V292" s="1596" t="s">
        <v>3250</v>
      </c>
      <c r="W292" s="1558"/>
    </row>
    <row r="293" spans="1:23" ht="24">
      <c r="B293" s="2299">
        <v>181</v>
      </c>
      <c r="C293" s="2299" t="s">
        <v>3749</v>
      </c>
      <c r="D293" s="2300">
        <v>6</v>
      </c>
      <c r="E293" s="1558"/>
      <c r="F293" s="1567">
        <v>94.56</v>
      </c>
      <c r="G293" s="2301">
        <f t="shared" ref="G293:G298" si="27">SUM(D293*F293)</f>
        <v>567.36</v>
      </c>
      <c r="H293" s="1575" t="s">
        <v>5001</v>
      </c>
      <c r="I293" s="1575" t="s">
        <v>5002</v>
      </c>
      <c r="J293" s="1621" t="s">
        <v>4857</v>
      </c>
      <c r="K293" s="1558"/>
      <c r="L293" s="2302">
        <v>91.8125</v>
      </c>
      <c r="M293" s="2301">
        <f t="shared" ref="M293:M298" si="28">SUM($D293*L293)</f>
        <v>550.875</v>
      </c>
      <c r="N293" s="1575" t="s">
        <v>3598</v>
      </c>
      <c r="O293" s="1575" t="s">
        <v>5079</v>
      </c>
      <c r="P293" s="1621" t="s">
        <v>4858</v>
      </c>
      <c r="Q293" s="1558"/>
      <c r="R293" s="1567">
        <v>0</v>
      </c>
      <c r="S293" s="2301">
        <f t="shared" ref="S293:S298" si="29">SUM($D293*R293)</f>
        <v>0</v>
      </c>
      <c r="T293" s="1575" t="s">
        <v>798</v>
      </c>
      <c r="U293" s="1575"/>
      <c r="V293" s="1621"/>
      <c r="W293" s="1558"/>
    </row>
    <row r="294" spans="1:23" ht="24">
      <c r="B294" s="2299">
        <v>182</v>
      </c>
      <c r="C294" s="2299" t="s">
        <v>3751</v>
      </c>
      <c r="D294" s="2300">
        <v>6</v>
      </c>
      <c r="E294" s="1558"/>
      <c r="F294" s="1567">
        <v>132.15</v>
      </c>
      <c r="G294" s="2301">
        <f t="shared" si="27"/>
        <v>792.90000000000009</v>
      </c>
      <c r="H294" s="1575" t="s">
        <v>5001</v>
      </c>
      <c r="I294" s="1575" t="s">
        <v>5002</v>
      </c>
      <c r="J294" s="1621" t="s">
        <v>4857</v>
      </c>
      <c r="K294" s="1558"/>
      <c r="L294" s="2302">
        <v>126.81250000000003</v>
      </c>
      <c r="M294" s="2301">
        <f t="shared" si="28"/>
        <v>760.87500000000023</v>
      </c>
      <c r="N294" s="1575" t="s">
        <v>3598</v>
      </c>
      <c r="O294" s="1575" t="s">
        <v>5080</v>
      </c>
      <c r="P294" s="1621" t="s">
        <v>4858</v>
      </c>
      <c r="Q294" s="1558"/>
      <c r="R294" s="1567">
        <v>0</v>
      </c>
      <c r="S294" s="2301">
        <f t="shared" si="29"/>
        <v>0</v>
      </c>
      <c r="T294" s="1575" t="s">
        <v>798</v>
      </c>
      <c r="U294" s="1575"/>
      <c r="V294" s="1621"/>
      <c r="W294" s="1558"/>
    </row>
    <row r="295" spans="1:23" ht="24">
      <c r="B295" s="2299">
        <v>183</v>
      </c>
      <c r="C295" s="2299" t="s">
        <v>3753</v>
      </c>
      <c r="D295" s="2300">
        <v>6</v>
      </c>
      <c r="E295" s="1558"/>
      <c r="F295" s="1567">
        <v>167.39</v>
      </c>
      <c r="G295" s="2301">
        <f t="shared" si="27"/>
        <v>1004.3399999999999</v>
      </c>
      <c r="H295" s="1575" t="s">
        <v>5001</v>
      </c>
      <c r="I295" s="1575" t="s">
        <v>5002</v>
      </c>
      <c r="J295" s="1621" t="s">
        <v>4857</v>
      </c>
      <c r="K295" s="1558"/>
      <c r="L295" s="2302">
        <v>158.27083333333331</v>
      </c>
      <c r="M295" s="2301">
        <f t="shared" si="28"/>
        <v>949.62499999999989</v>
      </c>
      <c r="N295" s="1575" t="s">
        <v>3598</v>
      </c>
      <c r="O295" s="1575" t="s">
        <v>5081</v>
      </c>
      <c r="P295" s="1621" t="s">
        <v>4858</v>
      </c>
      <c r="Q295" s="1558"/>
      <c r="R295" s="1567">
        <v>0</v>
      </c>
      <c r="S295" s="2301">
        <f t="shared" si="29"/>
        <v>0</v>
      </c>
      <c r="T295" s="1575" t="s">
        <v>798</v>
      </c>
      <c r="U295" s="1575"/>
      <c r="V295" s="1621"/>
      <c r="W295" s="1558"/>
    </row>
    <row r="296" spans="1:23" ht="24">
      <c r="B296" s="2299">
        <v>184</v>
      </c>
      <c r="C296" s="2299" t="s">
        <v>3755</v>
      </c>
      <c r="D296" s="2300">
        <v>4</v>
      </c>
      <c r="E296" s="1558"/>
      <c r="F296" s="1567">
        <v>272.69</v>
      </c>
      <c r="G296" s="2301">
        <f t="shared" si="27"/>
        <v>1090.76</v>
      </c>
      <c r="H296" s="1575" t="s">
        <v>5001</v>
      </c>
      <c r="I296" s="1575" t="s">
        <v>5002</v>
      </c>
      <c r="J296" s="1621" t="s">
        <v>4857</v>
      </c>
      <c r="K296" s="1558"/>
      <c r="L296" s="2302">
        <v>263.54166666666669</v>
      </c>
      <c r="M296" s="2301">
        <f t="shared" si="28"/>
        <v>1054.1666666666667</v>
      </c>
      <c r="N296" s="1575" t="s">
        <v>3598</v>
      </c>
      <c r="O296" s="1575" t="s">
        <v>5082</v>
      </c>
      <c r="P296" s="1621" t="s">
        <v>4858</v>
      </c>
      <c r="Q296" s="1558"/>
      <c r="R296" s="1567">
        <v>0</v>
      </c>
      <c r="S296" s="2301">
        <f t="shared" si="29"/>
        <v>0</v>
      </c>
      <c r="T296" s="1575" t="s">
        <v>798</v>
      </c>
      <c r="U296" s="1575"/>
      <c r="V296" s="1621"/>
      <c r="W296" s="1558"/>
    </row>
    <row r="297" spans="1:23" ht="24">
      <c r="B297" s="2299">
        <v>185</v>
      </c>
      <c r="C297" s="2299" t="s">
        <v>3757</v>
      </c>
      <c r="D297" s="2300">
        <v>4</v>
      </c>
      <c r="E297" s="1558"/>
      <c r="F297" s="1567">
        <v>310.04000000000002</v>
      </c>
      <c r="G297" s="2301">
        <f t="shared" si="27"/>
        <v>1240.1600000000001</v>
      </c>
      <c r="H297" s="1575" t="s">
        <v>5001</v>
      </c>
      <c r="I297" s="1575" t="s">
        <v>5002</v>
      </c>
      <c r="J297" s="1621" t="s">
        <v>4857</v>
      </c>
      <c r="K297" s="1558"/>
      <c r="L297" s="2302">
        <v>298.79166666666663</v>
      </c>
      <c r="M297" s="2301">
        <f t="shared" si="28"/>
        <v>1195.1666666666665</v>
      </c>
      <c r="N297" s="1575" t="s">
        <v>3598</v>
      </c>
      <c r="O297" s="1575" t="s">
        <v>5083</v>
      </c>
      <c r="P297" s="1621" t="s">
        <v>4858</v>
      </c>
      <c r="Q297" s="1558"/>
      <c r="R297" s="1567">
        <v>0</v>
      </c>
      <c r="S297" s="2301">
        <f t="shared" si="29"/>
        <v>0</v>
      </c>
      <c r="T297" s="1575" t="s">
        <v>798</v>
      </c>
      <c r="U297" s="1575"/>
      <c r="V297" s="1621"/>
      <c r="W297" s="1558"/>
    </row>
    <row r="298" spans="1:23" ht="24.75" thickBot="1">
      <c r="B298" s="2299">
        <v>186</v>
      </c>
      <c r="C298" s="2299" t="s">
        <v>3759</v>
      </c>
      <c r="D298" s="2300">
        <v>2</v>
      </c>
      <c r="E298" s="1558"/>
      <c r="F298" s="1567">
        <v>688.18</v>
      </c>
      <c r="G298" s="2307">
        <f t="shared" si="27"/>
        <v>1376.36</v>
      </c>
      <c r="H298" s="1575" t="s">
        <v>5001</v>
      </c>
      <c r="I298" s="1575" t="s">
        <v>5002</v>
      </c>
      <c r="J298" s="1621" t="s">
        <v>4857</v>
      </c>
      <c r="K298" s="1558"/>
      <c r="L298" s="2302">
        <v>642.39583333333337</v>
      </c>
      <c r="M298" s="2307">
        <f t="shared" si="28"/>
        <v>1284.7916666666667</v>
      </c>
      <c r="N298" s="1575" t="s">
        <v>3598</v>
      </c>
      <c r="O298" s="1575" t="s">
        <v>5084</v>
      </c>
      <c r="P298" s="1621" t="s">
        <v>4858</v>
      </c>
      <c r="Q298" s="1558"/>
      <c r="R298" s="1567">
        <v>0</v>
      </c>
      <c r="S298" s="2307">
        <f t="shared" si="29"/>
        <v>0</v>
      </c>
      <c r="T298" s="1575" t="s">
        <v>798</v>
      </c>
      <c r="U298" s="1575"/>
      <c r="V298" s="1621"/>
      <c r="W298" s="1558"/>
    </row>
    <row r="299" spans="1:23" ht="13.5" thickBot="1">
      <c r="B299" s="47"/>
      <c r="C299" s="1611"/>
      <c r="D299" s="1612"/>
      <c r="E299" s="1566"/>
      <c r="F299" s="1587" t="s">
        <v>304</v>
      </c>
      <c r="G299" s="1634">
        <f>SUM(G294:G298)</f>
        <v>5504.5199999999995</v>
      </c>
      <c r="H299" s="1594"/>
      <c r="I299" s="1594"/>
      <c r="J299" s="1595"/>
      <c r="K299" s="1566"/>
      <c r="L299" s="1587" t="s">
        <v>304</v>
      </c>
      <c r="M299" s="1634">
        <f>SUM(M294:M298)</f>
        <v>5244.625</v>
      </c>
      <c r="N299" s="1594"/>
      <c r="O299" s="1594"/>
      <c r="P299" s="1595"/>
      <c r="Q299" s="1566"/>
      <c r="R299" s="1587" t="s">
        <v>304</v>
      </c>
      <c r="S299" s="1634">
        <f>SUM(S294:S298)</f>
        <v>0</v>
      </c>
      <c r="T299" s="1594"/>
      <c r="U299" s="1594"/>
      <c r="V299" s="1595"/>
      <c r="W299" s="1566"/>
    </row>
    <row r="300" spans="1:23">
      <c r="B300" s="30"/>
      <c r="C300" s="1613"/>
      <c r="D300" s="36"/>
      <c r="E300" s="1614"/>
      <c r="F300" s="1615"/>
      <c r="G300" s="2317"/>
      <c r="H300" s="1617"/>
      <c r="I300" s="1617"/>
      <c r="J300" s="1618"/>
      <c r="K300" s="1614"/>
      <c r="L300" s="1615"/>
      <c r="M300" s="2317"/>
      <c r="N300" s="1617"/>
      <c r="O300" s="1617"/>
      <c r="P300" s="1618"/>
      <c r="Q300" s="1614"/>
      <c r="R300" s="1615"/>
      <c r="S300" s="2317"/>
      <c r="T300" s="1617"/>
      <c r="U300" s="1617"/>
      <c r="V300" s="1618"/>
      <c r="W300" s="1614"/>
    </row>
    <row r="301" spans="1:23" ht="36">
      <c r="A301" s="1639"/>
      <c r="B301" s="3544" t="s">
        <v>3761</v>
      </c>
      <c r="C301" s="3545"/>
      <c r="D301" s="1635" t="s">
        <v>3246</v>
      </c>
      <c r="E301" s="1558"/>
      <c r="F301" s="1636" t="s">
        <v>3247</v>
      </c>
      <c r="G301" s="2322" t="s">
        <v>1760</v>
      </c>
      <c r="H301" s="1638" t="s">
        <v>3248</v>
      </c>
      <c r="I301" s="1638" t="s">
        <v>3249</v>
      </c>
      <c r="J301" s="1635" t="s">
        <v>3250</v>
      </c>
      <c r="K301" s="1558"/>
      <c r="L301" s="1636" t="s">
        <v>3247</v>
      </c>
      <c r="M301" s="2322" t="s">
        <v>1760</v>
      </c>
      <c r="N301" s="1638" t="s">
        <v>3248</v>
      </c>
      <c r="O301" s="1638" t="s">
        <v>3249</v>
      </c>
      <c r="P301" s="1635" t="s">
        <v>3250</v>
      </c>
      <c r="Q301" s="1558"/>
      <c r="R301" s="1636" t="s">
        <v>3247</v>
      </c>
      <c r="S301" s="2322" t="s">
        <v>1760</v>
      </c>
      <c r="T301" s="1638" t="s">
        <v>3248</v>
      </c>
      <c r="U301" s="1638" t="s">
        <v>3249</v>
      </c>
      <c r="V301" s="1635" t="s">
        <v>3250</v>
      </c>
      <c r="W301" s="1558"/>
    </row>
    <row r="302" spans="1:23" ht="24">
      <c r="B302" s="2299">
        <v>187</v>
      </c>
      <c r="C302" s="2299" t="s">
        <v>3762</v>
      </c>
      <c r="D302" s="2300">
        <v>5</v>
      </c>
      <c r="E302" s="1558"/>
      <c r="F302" s="1567">
        <v>100.27</v>
      </c>
      <c r="G302" s="2301">
        <f>SUM(D302*F302)</f>
        <v>501.34999999999997</v>
      </c>
      <c r="H302" s="1575" t="s">
        <v>5001</v>
      </c>
      <c r="I302" s="1575" t="s">
        <v>5002</v>
      </c>
      <c r="J302" s="1621" t="s">
        <v>4857</v>
      </c>
      <c r="K302" s="1558"/>
      <c r="L302" s="2302">
        <v>87.6875</v>
      </c>
      <c r="M302" s="2301">
        <f>SUM($D302*L302)</f>
        <v>438.4375</v>
      </c>
      <c r="N302" s="1575" t="s">
        <v>3598</v>
      </c>
      <c r="O302" s="1575" t="s">
        <v>5085</v>
      </c>
      <c r="P302" s="1621" t="s">
        <v>4858</v>
      </c>
      <c r="Q302" s="1558"/>
      <c r="R302" s="1567">
        <v>0</v>
      </c>
      <c r="S302" s="2301">
        <f>SUM($D302*R302)</f>
        <v>0</v>
      </c>
      <c r="T302" s="1575" t="s">
        <v>798</v>
      </c>
      <c r="U302" s="1575"/>
      <c r="V302" s="1621"/>
      <c r="W302" s="1558"/>
    </row>
    <row r="303" spans="1:23" ht="24">
      <c r="B303" s="2299">
        <v>188</v>
      </c>
      <c r="C303" s="2299" t="s">
        <v>3764</v>
      </c>
      <c r="D303" s="2300">
        <v>4</v>
      </c>
      <c r="E303" s="1558"/>
      <c r="F303" s="1567">
        <v>140.97999999999999</v>
      </c>
      <c r="G303" s="2301">
        <f>SUM(D303*F303)</f>
        <v>563.91999999999996</v>
      </c>
      <c r="H303" s="1575" t="s">
        <v>5001</v>
      </c>
      <c r="I303" s="1575" t="s">
        <v>5002</v>
      </c>
      <c r="J303" s="1621" t="s">
        <v>4857</v>
      </c>
      <c r="K303" s="1558"/>
      <c r="L303" s="2302">
        <v>120.39583333333334</v>
      </c>
      <c r="M303" s="2301">
        <f>SUM($D303*L303)</f>
        <v>481.58333333333337</v>
      </c>
      <c r="N303" s="1575" t="s">
        <v>3598</v>
      </c>
      <c r="O303" s="1575" t="s">
        <v>5086</v>
      </c>
      <c r="P303" s="1621" t="s">
        <v>4858</v>
      </c>
      <c r="Q303" s="1558"/>
      <c r="R303" s="1567">
        <v>0</v>
      </c>
      <c r="S303" s="2301">
        <f>SUM($D303*R303)</f>
        <v>0</v>
      </c>
      <c r="T303" s="1575" t="s">
        <v>798</v>
      </c>
      <c r="U303" s="1575"/>
      <c r="V303" s="1621"/>
      <c r="W303" s="1558"/>
    </row>
    <row r="304" spans="1:23" ht="24">
      <c r="B304" s="2299">
        <v>189</v>
      </c>
      <c r="C304" s="2299" t="s">
        <v>3766</v>
      </c>
      <c r="D304" s="2300">
        <v>4</v>
      </c>
      <c r="E304" s="1558"/>
      <c r="F304" s="1567">
        <v>197.05</v>
      </c>
      <c r="G304" s="2301">
        <f>SUM(D304*F304)</f>
        <v>788.2</v>
      </c>
      <c r="H304" s="1575" t="s">
        <v>5001</v>
      </c>
      <c r="I304" s="1575" t="s">
        <v>5002</v>
      </c>
      <c r="J304" s="1621" t="s">
        <v>4857</v>
      </c>
      <c r="K304" s="1558"/>
      <c r="L304" s="2302">
        <v>147.72916666666669</v>
      </c>
      <c r="M304" s="2301">
        <f>SUM($D304*L304)</f>
        <v>590.91666666666674</v>
      </c>
      <c r="N304" s="1575" t="s">
        <v>3598</v>
      </c>
      <c r="O304" s="1575" t="s">
        <v>5087</v>
      </c>
      <c r="P304" s="1621" t="s">
        <v>4858</v>
      </c>
      <c r="Q304" s="1558"/>
      <c r="R304" s="1567">
        <v>0</v>
      </c>
      <c r="S304" s="2301">
        <f>SUM($D304*R304)</f>
        <v>0</v>
      </c>
      <c r="T304" s="1575" t="s">
        <v>798</v>
      </c>
      <c r="U304" s="1575"/>
      <c r="V304" s="1621"/>
      <c r="W304" s="1558"/>
    </row>
    <row r="305" spans="1:23" ht="24">
      <c r="B305" s="2299">
        <v>190</v>
      </c>
      <c r="C305" s="2299" t="s">
        <v>3768</v>
      </c>
      <c r="D305" s="2300">
        <v>2</v>
      </c>
      <c r="E305" s="1558"/>
      <c r="F305" s="1567">
        <v>278.93</v>
      </c>
      <c r="G305" s="2301">
        <f>SUM(D305*F305)</f>
        <v>557.86</v>
      </c>
      <c r="H305" s="1575" t="s">
        <v>5001</v>
      </c>
      <c r="I305" s="1575" t="s">
        <v>5002</v>
      </c>
      <c r="J305" s="1621" t="s">
        <v>4857</v>
      </c>
      <c r="K305" s="1558"/>
      <c r="L305" s="2302">
        <v>256.66666666666669</v>
      </c>
      <c r="M305" s="2301">
        <f>SUM($D305*L305)</f>
        <v>513.33333333333337</v>
      </c>
      <c r="N305" s="1575" t="s">
        <v>3598</v>
      </c>
      <c r="O305" s="1575" t="s">
        <v>5088</v>
      </c>
      <c r="P305" s="1621" t="s">
        <v>4858</v>
      </c>
      <c r="Q305" s="1558"/>
      <c r="R305" s="1567">
        <v>0</v>
      </c>
      <c r="S305" s="2301">
        <f>SUM($D305*R305)</f>
        <v>0</v>
      </c>
      <c r="T305" s="1575" t="s">
        <v>798</v>
      </c>
      <c r="U305" s="1575"/>
      <c r="V305" s="1621"/>
      <c r="W305" s="1558"/>
    </row>
    <row r="306" spans="1:23" ht="24.75" thickBot="1">
      <c r="B306" s="2299">
        <v>191</v>
      </c>
      <c r="C306" s="2299" t="s">
        <v>3770</v>
      </c>
      <c r="D306" s="2300">
        <v>4</v>
      </c>
      <c r="E306" s="1566"/>
      <c r="F306" s="1567">
        <v>329.29</v>
      </c>
      <c r="G306" s="2301">
        <f>SUM(D306*F306)</f>
        <v>1317.16</v>
      </c>
      <c r="H306" s="1575" t="s">
        <v>5001</v>
      </c>
      <c r="I306" s="1575" t="s">
        <v>5002</v>
      </c>
      <c r="J306" s="1621" t="s">
        <v>4857</v>
      </c>
      <c r="K306" s="1566"/>
      <c r="L306" s="2302">
        <v>278.16666666666663</v>
      </c>
      <c r="M306" s="2301">
        <f>SUM($D306*L306)</f>
        <v>1112.6666666666665</v>
      </c>
      <c r="N306" s="1575" t="s">
        <v>3598</v>
      </c>
      <c r="O306" s="1575" t="s">
        <v>5089</v>
      </c>
      <c r="P306" s="1621" t="s">
        <v>4858</v>
      </c>
      <c r="Q306" s="1566"/>
      <c r="R306" s="1567">
        <v>0</v>
      </c>
      <c r="S306" s="2301">
        <f>SUM($D306*R306)</f>
        <v>0</v>
      </c>
      <c r="T306" s="1575" t="s">
        <v>798</v>
      </c>
      <c r="U306" s="1575"/>
      <c r="V306" s="1621"/>
      <c r="W306" s="1566"/>
    </row>
    <row r="307" spans="1:23" ht="13.5" thickBot="1">
      <c r="E307" s="1566"/>
      <c r="F307" s="1587" t="s">
        <v>304</v>
      </c>
      <c r="G307" s="1634">
        <f>SUM(G302:G306)</f>
        <v>3728.49</v>
      </c>
      <c r="H307" s="1641"/>
      <c r="I307" s="1641"/>
      <c r="J307" s="594"/>
      <c r="K307" s="1566"/>
      <c r="L307" s="1587" t="s">
        <v>304</v>
      </c>
      <c r="M307" s="1634">
        <f>SUM(M302:M306)</f>
        <v>3136.9375</v>
      </c>
      <c r="N307" s="1641"/>
      <c r="O307" s="1641"/>
      <c r="P307" s="594"/>
      <c r="Q307" s="1566"/>
      <c r="R307" s="1587" t="s">
        <v>304</v>
      </c>
      <c r="S307" s="1634">
        <f>SUM(S302:S306)</f>
        <v>0</v>
      </c>
      <c r="T307" s="1641"/>
      <c r="U307" s="1641"/>
      <c r="V307" s="594"/>
      <c r="W307" s="1566"/>
    </row>
    <row r="308" spans="1:23">
      <c r="B308" s="47"/>
      <c r="C308" s="1611"/>
      <c r="D308" s="1612"/>
      <c r="E308" s="1566"/>
      <c r="F308" s="1642"/>
      <c r="G308" s="2323"/>
      <c r="H308" s="1594"/>
      <c r="I308" s="1594"/>
      <c r="J308" s="1595"/>
      <c r="K308" s="1566"/>
      <c r="L308" s="1642"/>
      <c r="M308" s="2323"/>
      <c r="N308" s="1594"/>
      <c r="O308" s="1594"/>
      <c r="P308" s="1595"/>
      <c r="Q308" s="1566"/>
      <c r="R308" s="1642"/>
      <c r="S308" s="2323"/>
      <c r="T308" s="1594"/>
      <c r="U308" s="1594"/>
      <c r="V308" s="1595"/>
      <c r="W308" s="1566"/>
    </row>
    <row r="309" spans="1:23">
      <c r="B309" s="30"/>
      <c r="C309" s="1613"/>
      <c r="D309" s="36"/>
      <c r="E309" s="1614"/>
      <c r="F309" s="1615"/>
      <c r="G309" s="2317"/>
      <c r="H309" s="1617"/>
      <c r="I309" s="1617"/>
      <c r="J309" s="1618"/>
      <c r="K309" s="1614"/>
      <c r="L309" s="1615"/>
      <c r="M309" s="2317"/>
      <c r="N309" s="1617"/>
      <c r="O309" s="1617"/>
      <c r="P309" s="1618"/>
      <c r="Q309" s="1614"/>
      <c r="R309" s="1615"/>
      <c r="S309" s="2317"/>
      <c r="T309" s="1617"/>
      <c r="U309" s="1617"/>
      <c r="V309" s="1618"/>
      <c r="W309" s="1614"/>
    </row>
    <row r="310" spans="1:23" ht="36">
      <c r="A310" s="51"/>
      <c r="B310" s="3539" t="s">
        <v>3772</v>
      </c>
      <c r="C310" s="3540"/>
      <c r="D310" s="1596" t="s">
        <v>3246</v>
      </c>
      <c r="E310" s="1558"/>
      <c r="F310" s="1598" t="s">
        <v>3247</v>
      </c>
      <c r="G310" s="2311" t="s">
        <v>1760</v>
      </c>
      <c r="H310" s="1600" t="s">
        <v>3248</v>
      </c>
      <c r="I310" s="1600" t="s">
        <v>3249</v>
      </c>
      <c r="J310" s="1596" t="s">
        <v>3250</v>
      </c>
      <c r="K310" s="1558"/>
      <c r="L310" s="1598" t="s">
        <v>3247</v>
      </c>
      <c r="M310" s="2311" t="s">
        <v>1760</v>
      </c>
      <c r="N310" s="1600" t="s">
        <v>3248</v>
      </c>
      <c r="O310" s="1600" t="s">
        <v>3249</v>
      </c>
      <c r="P310" s="1596" t="s">
        <v>3250</v>
      </c>
      <c r="Q310" s="1558"/>
      <c r="R310" s="1598" t="s">
        <v>3247</v>
      </c>
      <c r="S310" s="2311" t="s">
        <v>1760</v>
      </c>
      <c r="T310" s="1600" t="s">
        <v>3248</v>
      </c>
      <c r="U310" s="1600" t="s">
        <v>3249</v>
      </c>
      <c r="V310" s="1596" t="s">
        <v>3250</v>
      </c>
      <c r="W310" s="1558"/>
    </row>
    <row r="311" spans="1:23" ht="24">
      <c r="B311" s="2299">
        <v>192</v>
      </c>
      <c r="C311" s="2299" t="s">
        <v>3773</v>
      </c>
      <c r="D311" s="2300">
        <v>5</v>
      </c>
      <c r="E311" s="1566"/>
      <c r="F311" s="2302">
        <v>33.29</v>
      </c>
      <c r="G311" s="2301">
        <f t="shared" ref="G311:G316" si="30">SUM(D311*F311)</f>
        <v>166.45</v>
      </c>
      <c r="H311" s="1575" t="s">
        <v>5001</v>
      </c>
      <c r="I311" s="1575" t="s">
        <v>5002</v>
      </c>
      <c r="J311" s="1621" t="s">
        <v>4857</v>
      </c>
      <c r="K311" s="1566"/>
      <c r="L311" s="1567">
        <v>39.744444444444447</v>
      </c>
      <c r="M311" s="2301">
        <f t="shared" ref="M311:M316" si="31">SUM($D311*L311)</f>
        <v>198.72222222222223</v>
      </c>
      <c r="N311" s="1575" t="s">
        <v>3598</v>
      </c>
      <c r="O311" s="1575" t="s">
        <v>5090</v>
      </c>
      <c r="P311" s="1621" t="s">
        <v>4858</v>
      </c>
      <c r="Q311" s="1566"/>
      <c r="R311" s="1567">
        <v>0</v>
      </c>
      <c r="S311" s="2301">
        <f t="shared" ref="S311:S316" si="32">SUM($D311*R311)</f>
        <v>0</v>
      </c>
      <c r="T311" s="1575" t="s">
        <v>798</v>
      </c>
      <c r="U311" s="1575"/>
      <c r="V311" s="1621"/>
      <c r="W311" s="1566"/>
    </row>
    <row r="312" spans="1:23" ht="24">
      <c r="B312" s="2299">
        <v>193</v>
      </c>
      <c r="C312" s="2299" t="s">
        <v>3775</v>
      </c>
      <c r="D312" s="2300">
        <v>5</v>
      </c>
      <c r="E312" s="1566"/>
      <c r="F312" s="2302">
        <v>51.51</v>
      </c>
      <c r="G312" s="2301">
        <f t="shared" si="30"/>
        <v>257.55</v>
      </c>
      <c r="H312" s="1575" t="s">
        <v>5001</v>
      </c>
      <c r="I312" s="1575" t="s">
        <v>5002</v>
      </c>
      <c r="J312" s="1621" t="s">
        <v>4857</v>
      </c>
      <c r="K312" s="1566"/>
      <c r="L312" s="1567">
        <v>55.786111111111119</v>
      </c>
      <c r="M312" s="2301">
        <f t="shared" si="31"/>
        <v>278.9305555555556</v>
      </c>
      <c r="N312" s="1575" t="s">
        <v>3598</v>
      </c>
      <c r="O312" s="1575" t="s">
        <v>5091</v>
      </c>
      <c r="P312" s="1621" t="s">
        <v>4858</v>
      </c>
      <c r="Q312" s="1566"/>
      <c r="R312" s="1567">
        <v>0</v>
      </c>
      <c r="S312" s="2301">
        <f t="shared" si="32"/>
        <v>0</v>
      </c>
      <c r="T312" s="1575" t="s">
        <v>798</v>
      </c>
      <c r="U312" s="1575"/>
      <c r="V312" s="1621"/>
      <c r="W312" s="1566"/>
    </row>
    <row r="313" spans="1:23" ht="24">
      <c r="B313" s="2299">
        <v>194</v>
      </c>
      <c r="C313" s="2299" t="s">
        <v>3777</v>
      </c>
      <c r="D313" s="2300">
        <v>5</v>
      </c>
      <c r="E313" s="1566"/>
      <c r="F313" s="2302">
        <v>69.709999999999994</v>
      </c>
      <c r="G313" s="2301">
        <f t="shared" si="30"/>
        <v>348.54999999999995</v>
      </c>
      <c r="H313" s="1575" t="s">
        <v>5001</v>
      </c>
      <c r="I313" s="1575" t="s">
        <v>5002</v>
      </c>
      <c r="J313" s="1621" t="s">
        <v>4857</v>
      </c>
      <c r="K313" s="1566"/>
      <c r="L313" s="1567">
        <v>72.516666666666666</v>
      </c>
      <c r="M313" s="2301">
        <f t="shared" si="31"/>
        <v>362.58333333333331</v>
      </c>
      <c r="N313" s="1575" t="s">
        <v>3598</v>
      </c>
      <c r="O313" s="1575" t="s">
        <v>5092</v>
      </c>
      <c r="P313" s="1621" t="s">
        <v>4858</v>
      </c>
      <c r="Q313" s="1566"/>
      <c r="R313" s="1567">
        <v>0</v>
      </c>
      <c r="S313" s="2301">
        <f t="shared" si="32"/>
        <v>0</v>
      </c>
      <c r="T313" s="1575" t="s">
        <v>798</v>
      </c>
      <c r="U313" s="1575"/>
      <c r="V313" s="1621"/>
      <c r="W313" s="1566"/>
    </row>
    <row r="314" spans="1:23" ht="24">
      <c r="B314" s="2299">
        <v>195</v>
      </c>
      <c r="C314" s="2299" t="s">
        <v>3779</v>
      </c>
      <c r="D314" s="2300">
        <v>2</v>
      </c>
      <c r="E314" s="1566"/>
      <c r="F314" s="1567">
        <v>109.77</v>
      </c>
      <c r="G314" s="2301">
        <f t="shared" si="30"/>
        <v>219.54</v>
      </c>
      <c r="H314" s="1575" t="s">
        <v>5001</v>
      </c>
      <c r="I314" s="1575" t="s">
        <v>5002</v>
      </c>
      <c r="J314" s="1621" t="s">
        <v>4857</v>
      </c>
      <c r="K314" s="1566"/>
      <c r="L314" s="2302">
        <v>108.49722222222223</v>
      </c>
      <c r="M314" s="2301">
        <f t="shared" si="31"/>
        <v>216.99444444444447</v>
      </c>
      <c r="N314" s="1575" t="s">
        <v>3598</v>
      </c>
      <c r="O314" s="1575" t="s">
        <v>5093</v>
      </c>
      <c r="P314" s="1621" t="s">
        <v>4858</v>
      </c>
      <c r="Q314" s="1566"/>
      <c r="R314" s="1567">
        <v>0</v>
      </c>
      <c r="S314" s="2301">
        <f t="shared" si="32"/>
        <v>0</v>
      </c>
      <c r="T314" s="1575" t="s">
        <v>798</v>
      </c>
      <c r="U314" s="1575"/>
      <c r="V314" s="1621"/>
      <c r="W314" s="1566"/>
    </row>
    <row r="315" spans="1:23" ht="24">
      <c r="B315" s="2299">
        <v>196</v>
      </c>
      <c r="C315" s="2299" t="s">
        <v>3781</v>
      </c>
      <c r="D315" s="2300">
        <v>2</v>
      </c>
      <c r="E315" s="1566"/>
      <c r="F315" s="2302">
        <v>110.28</v>
      </c>
      <c r="G315" s="2301">
        <f t="shared" si="30"/>
        <v>220.56</v>
      </c>
      <c r="H315" s="1575" t="s">
        <v>5001</v>
      </c>
      <c r="I315" s="1575" t="s">
        <v>5002</v>
      </c>
      <c r="J315" s="1621" t="s">
        <v>4857</v>
      </c>
      <c r="K315" s="1566"/>
      <c r="L315" s="1567">
        <v>118.05555555555556</v>
      </c>
      <c r="M315" s="2301">
        <f t="shared" si="31"/>
        <v>236.11111111111111</v>
      </c>
      <c r="N315" s="1575" t="s">
        <v>3598</v>
      </c>
      <c r="O315" s="1575" t="s">
        <v>5094</v>
      </c>
      <c r="P315" s="1621" t="s">
        <v>4858</v>
      </c>
      <c r="Q315" s="1566"/>
      <c r="R315" s="1567">
        <v>0</v>
      </c>
      <c r="S315" s="2301">
        <f t="shared" si="32"/>
        <v>0</v>
      </c>
      <c r="T315" s="1575" t="s">
        <v>798</v>
      </c>
      <c r="U315" s="1575"/>
      <c r="V315" s="1621"/>
      <c r="W315" s="1566"/>
    </row>
    <row r="316" spans="1:23" ht="24.75" thickBot="1">
      <c r="B316" s="2299">
        <v>197</v>
      </c>
      <c r="C316" s="2299" t="s">
        <v>3783</v>
      </c>
      <c r="D316" s="2300">
        <v>2</v>
      </c>
      <c r="E316" s="1566"/>
      <c r="F316" s="1567">
        <v>277.79000000000002</v>
      </c>
      <c r="G316" s="2301">
        <f t="shared" si="30"/>
        <v>555.58000000000004</v>
      </c>
      <c r="H316" s="1575" t="s">
        <v>5001</v>
      </c>
      <c r="I316" s="1575" t="s">
        <v>5002</v>
      </c>
      <c r="J316" s="1621" t="s">
        <v>4857</v>
      </c>
      <c r="K316" s="1566"/>
      <c r="L316" s="2302">
        <v>269.23888888888894</v>
      </c>
      <c r="M316" s="2301">
        <f t="shared" si="31"/>
        <v>538.47777777777787</v>
      </c>
      <c r="N316" s="1575" t="s">
        <v>3598</v>
      </c>
      <c r="O316" s="1575" t="s">
        <v>5095</v>
      </c>
      <c r="P316" s="1621" t="s">
        <v>4858</v>
      </c>
      <c r="Q316" s="1566"/>
      <c r="R316" s="1567">
        <v>0</v>
      </c>
      <c r="S316" s="2301">
        <f t="shared" si="32"/>
        <v>0</v>
      </c>
      <c r="T316" s="1575" t="s">
        <v>798</v>
      </c>
      <c r="U316" s="1575"/>
      <c r="V316" s="1621"/>
      <c r="W316" s="1566"/>
    </row>
    <row r="317" spans="1:23" ht="13.5" thickBot="1">
      <c r="B317" s="47"/>
      <c r="C317" s="1611"/>
      <c r="D317" s="1612"/>
      <c r="E317" s="1566"/>
      <c r="F317" s="1587" t="s">
        <v>304</v>
      </c>
      <c r="G317" s="1634">
        <f>SUM(G311:G316)</f>
        <v>1768.23</v>
      </c>
      <c r="H317" s="1594"/>
      <c r="I317" s="1594"/>
      <c r="J317" s="1595"/>
      <c r="K317" s="1566"/>
      <c r="L317" s="1587" t="s">
        <v>304</v>
      </c>
      <c r="M317" s="1634">
        <f>SUM(M311:M316)</f>
        <v>1831.8194444444446</v>
      </c>
      <c r="N317" s="1594"/>
      <c r="O317" s="1594"/>
      <c r="P317" s="1595"/>
      <c r="Q317" s="1566"/>
      <c r="R317" s="1587" t="s">
        <v>304</v>
      </c>
      <c r="S317" s="1634">
        <f>SUM(S311:S316)</f>
        <v>0</v>
      </c>
      <c r="T317" s="1594"/>
      <c r="U317" s="1594"/>
      <c r="V317" s="1595"/>
      <c r="W317" s="1566"/>
    </row>
    <row r="318" spans="1:23">
      <c r="B318" s="30"/>
      <c r="C318" s="1613"/>
      <c r="D318" s="36"/>
      <c r="E318" s="1614"/>
      <c r="F318" s="1615"/>
      <c r="G318" s="2317"/>
      <c r="H318" s="1617"/>
      <c r="I318" s="1617"/>
      <c r="J318" s="1618"/>
      <c r="K318" s="1614"/>
      <c r="L318" s="1615"/>
      <c r="M318" s="2317"/>
      <c r="N318" s="1617"/>
      <c r="O318" s="1617"/>
      <c r="P318" s="1618"/>
      <c r="Q318" s="1614"/>
      <c r="R318" s="1615"/>
      <c r="S318" s="2317"/>
      <c r="T318" s="1617"/>
      <c r="U318" s="1617"/>
      <c r="V318" s="1618"/>
      <c r="W318" s="1614"/>
    </row>
    <row r="319" spans="1:23" ht="36">
      <c r="A319" s="51"/>
      <c r="B319" s="3539" t="s">
        <v>3785</v>
      </c>
      <c r="C319" s="3540"/>
      <c r="D319" s="1596" t="s">
        <v>3246</v>
      </c>
      <c r="E319" s="1558"/>
      <c r="F319" s="1598" t="s">
        <v>3247</v>
      </c>
      <c r="G319" s="2311" t="s">
        <v>1760</v>
      </c>
      <c r="H319" s="1600" t="s">
        <v>3248</v>
      </c>
      <c r="I319" s="1600" t="s">
        <v>3249</v>
      </c>
      <c r="J319" s="1596" t="s">
        <v>3250</v>
      </c>
      <c r="K319" s="1558"/>
      <c r="L319" s="1598" t="s">
        <v>3247</v>
      </c>
      <c r="M319" s="2311" t="s">
        <v>1760</v>
      </c>
      <c r="N319" s="1600" t="s">
        <v>3248</v>
      </c>
      <c r="O319" s="1600" t="s">
        <v>3249</v>
      </c>
      <c r="P319" s="1596" t="s">
        <v>3250</v>
      </c>
      <c r="Q319" s="1558"/>
      <c r="R319" s="1598" t="s">
        <v>3247</v>
      </c>
      <c r="S319" s="2311" t="s">
        <v>1760</v>
      </c>
      <c r="T319" s="1600" t="s">
        <v>3248</v>
      </c>
      <c r="U319" s="1600" t="s">
        <v>3249</v>
      </c>
      <c r="V319" s="1596" t="s">
        <v>3250</v>
      </c>
      <c r="W319" s="1558"/>
    </row>
    <row r="320" spans="1:23" ht="24">
      <c r="B320" s="2299">
        <v>198</v>
      </c>
      <c r="C320" s="2299" t="s">
        <v>3786</v>
      </c>
      <c r="D320" s="2300">
        <v>4</v>
      </c>
      <c r="E320" s="1566"/>
      <c r="F320" s="1567">
        <v>132.53</v>
      </c>
      <c r="G320" s="2301">
        <f>SUM(D320*F320)</f>
        <v>530.12</v>
      </c>
      <c r="H320" s="1575" t="s">
        <v>5001</v>
      </c>
      <c r="I320" s="1575" t="s">
        <v>5002</v>
      </c>
      <c r="J320" s="1621" t="s">
        <v>4857</v>
      </c>
      <c r="K320" s="1566"/>
      <c r="L320" s="2302">
        <v>125.27083333333334</v>
      </c>
      <c r="M320" s="2301">
        <f>SUM($D320*L320)</f>
        <v>501.08333333333337</v>
      </c>
      <c r="N320" s="1575" t="s">
        <v>3598</v>
      </c>
      <c r="O320" s="1575" t="s">
        <v>5096</v>
      </c>
      <c r="P320" s="1621" t="s">
        <v>4858</v>
      </c>
      <c r="Q320" s="1566"/>
      <c r="R320" s="1567">
        <v>0</v>
      </c>
      <c r="S320" s="2301">
        <f>SUM($D320*R320)</f>
        <v>0</v>
      </c>
      <c r="T320" s="1575" t="s">
        <v>798</v>
      </c>
      <c r="U320" s="1575"/>
      <c r="V320" s="1621"/>
      <c r="W320" s="1566"/>
    </row>
    <row r="321" spans="1:23" ht="24">
      <c r="B321" s="2299">
        <v>199</v>
      </c>
      <c r="C321" s="2299" t="s">
        <v>3788</v>
      </c>
      <c r="D321" s="2300">
        <v>4</v>
      </c>
      <c r="E321" s="1566"/>
      <c r="F321" s="1567">
        <v>160.24</v>
      </c>
      <c r="G321" s="2301">
        <f>SUM(D321*F321)</f>
        <v>640.96</v>
      </c>
      <c r="H321" s="1575" t="s">
        <v>5001</v>
      </c>
      <c r="I321" s="1575" t="s">
        <v>5002</v>
      </c>
      <c r="J321" s="1621" t="s">
        <v>4857</v>
      </c>
      <c r="K321" s="1566"/>
      <c r="L321" s="2302">
        <v>149.27083333333337</v>
      </c>
      <c r="M321" s="2301">
        <f>SUM($D321*L321)</f>
        <v>597.08333333333348</v>
      </c>
      <c r="N321" s="1575" t="s">
        <v>3598</v>
      </c>
      <c r="O321" s="1575" t="s">
        <v>5097</v>
      </c>
      <c r="P321" s="1621" t="s">
        <v>4858</v>
      </c>
      <c r="Q321" s="1566"/>
      <c r="R321" s="1567">
        <v>0</v>
      </c>
      <c r="S321" s="2301">
        <f>SUM($D321*R321)</f>
        <v>0</v>
      </c>
      <c r="T321" s="1575" t="s">
        <v>798</v>
      </c>
      <c r="U321" s="1575"/>
      <c r="V321" s="1621"/>
      <c r="W321" s="1566"/>
    </row>
    <row r="322" spans="1:23" ht="24.75" thickBot="1">
      <c r="B322" s="2299">
        <v>200</v>
      </c>
      <c r="C322" s="2299" t="s">
        <v>3790</v>
      </c>
      <c r="D322" s="2300">
        <v>4</v>
      </c>
      <c r="E322" s="1566"/>
      <c r="F322" s="1567">
        <v>229.81</v>
      </c>
      <c r="G322" s="2301">
        <f>SUM(D322*F322)</f>
        <v>919.24</v>
      </c>
      <c r="H322" s="1575" t="s">
        <v>5001</v>
      </c>
      <c r="I322" s="1575" t="s">
        <v>5002</v>
      </c>
      <c r="J322" s="1621" t="s">
        <v>4857</v>
      </c>
      <c r="K322" s="1566"/>
      <c r="L322" s="2302">
        <v>213.27083333333334</v>
      </c>
      <c r="M322" s="2301">
        <f>SUM($D322*L322)</f>
        <v>853.08333333333337</v>
      </c>
      <c r="N322" s="1575" t="s">
        <v>3598</v>
      </c>
      <c r="O322" s="1575" t="s">
        <v>5098</v>
      </c>
      <c r="P322" s="1621" t="s">
        <v>4858</v>
      </c>
      <c r="Q322" s="1566"/>
      <c r="R322" s="1567">
        <v>0</v>
      </c>
      <c r="S322" s="2301">
        <f>SUM($D322*R322)</f>
        <v>0</v>
      </c>
      <c r="T322" s="1575" t="s">
        <v>798</v>
      </c>
      <c r="U322" s="1575"/>
      <c r="V322" s="1621"/>
      <c r="W322" s="1566"/>
    </row>
    <row r="323" spans="1:23" ht="13.5" thickBot="1">
      <c r="B323" s="47"/>
      <c r="C323" s="1611"/>
      <c r="D323" s="1612"/>
      <c r="E323" s="1566"/>
      <c r="F323" s="1587" t="s">
        <v>304</v>
      </c>
      <c r="G323" s="1634">
        <f>SUM(G320:G322)</f>
        <v>2090.3199999999997</v>
      </c>
      <c r="H323" s="1594"/>
      <c r="I323" s="1594"/>
      <c r="J323" s="1595"/>
      <c r="K323" s="1566"/>
      <c r="L323" s="1587" t="s">
        <v>304</v>
      </c>
      <c r="M323" s="1634">
        <f>SUM(M320:M322)</f>
        <v>1951.2500000000005</v>
      </c>
      <c r="N323" s="1594"/>
      <c r="O323" s="1594"/>
      <c r="P323" s="1595"/>
      <c r="Q323" s="1566"/>
      <c r="R323" s="1587" t="s">
        <v>304</v>
      </c>
      <c r="S323" s="1634">
        <f>SUM(S320:S322)</f>
        <v>0</v>
      </c>
      <c r="T323" s="1594"/>
      <c r="U323" s="1594"/>
      <c r="V323" s="1595"/>
      <c r="W323" s="1566"/>
    </row>
    <row r="324" spans="1:23">
      <c r="B324" s="30"/>
      <c r="C324" s="1613"/>
      <c r="D324" s="36"/>
      <c r="E324" s="1614"/>
      <c r="F324" s="1615"/>
      <c r="G324" s="2317"/>
      <c r="H324" s="1617"/>
      <c r="I324" s="1617"/>
      <c r="J324" s="1618"/>
      <c r="K324" s="1614"/>
      <c r="L324" s="1615"/>
      <c r="M324" s="2317"/>
      <c r="N324" s="1617"/>
      <c r="O324" s="1617"/>
      <c r="P324" s="1618"/>
      <c r="Q324" s="1614"/>
      <c r="R324" s="1615"/>
      <c r="S324" s="2317"/>
      <c r="T324" s="1617"/>
      <c r="U324" s="1617"/>
      <c r="V324" s="1618"/>
      <c r="W324" s="1614"/>
    </row>
    <row r="325" spans="1:23" ht="36">
      <c r="A325" s="51"/>
      <c r="B325" s="3539" t="s">
        <v>3792</v>
      </c>
      <c r="C325" s="3540"/>
      <c r="D325" s="1596" t="s">
        <v>3246</v>
      </c>
      <c r="E325" s="1558"/>
      <c r="F325" s="1598" t="s">
        <v>3247</v>
      </c>
      <c r="G325" s="2311" t="s">
        <v>1760</v>
      </c>
      <c r="H325" s="1600" t="s">
        <v>3248</v>
      </c>
      <c r="I325" s="1600" t="s">
        <v>3249</v>
      </c>
      <c r="J325" s="1596" t="s">
        <v>3250</v>
      </c>
      <c r="K325" s="1558"/>
      <c r="L325" s="1598" t="s">
        <v>3247</v>
      </c>
      <c r="M325" s="2311" t="s">
        <v>1760</v>
      </c>
      <c r="N325" s="1600" t="s">
        <v>3248</v>
      </c>
      <c r="O325" s="1600" t="s">
        <v>3249</v>
      </c>
      <c r="P325" s="1596" t="s">
        <v>3250</v>
      </c>
      <c r="Q325" s="1558"/>
      <c r="R325" s="1598" t="s">
        <v>3247</v>
      </c>
      <c r="S325" s="2311" t="s">
        <v>1760</v>
      </c>
      <c r="T325" s="1600" t="s">
        <v>3248</v>
      </c>
      <c r="U325" s="1600" t="s">
        <v>3249</v>
      </c>
      <c r="V325" s="1596" t="s">
        <v>3250</v>
      </c>
      <c r="W325" s="1558"/>
    </row>
    <row r="326" spans="1:23" ht="24">
      <c r="B326" s="2299">
        <v>203</v>
      </c>
      <c r="C326" s="2299" t="s">
        <v>3793</v>
      </c>
      <c r="D326" s="2300">
        <v>20</v>
      </c>
      <c r="E326" s="1566"/>
      <c r="F326" s="1567">
        <v>1372.63</v>
      </c>
      <c r="G326" s="2301">
        <f>SUM(D326*F326)</f>
        <v>27452.600000000002</v>
      </c>
      <c r="H326" s="1575" t="s">
        <v>4983</v>
      </c>
      <c r="I326" s="1575" t="s">
        <v>5099</v>
      </c>
      <c r="J326" s="1621" t="s">
        <v>4857</v>
      </c>
      <c r="K326" s="1566"/>
      <c r="L326" s="2302">
        <v>1369.5885416666667</v>
      </c>
      <c r="M326" s="2301">
        <f>SUM($D326*L326)</f>
        <v>27391.770833333336</v>
      </c>
      <c r="N326" s="1575" t="s">
        <v>3796</v>
      </c>
      <c r="O326" s="1575">
        <v>5.3129</v>
      </c>
      <c r="P326" s="1621" t="s">
        <v>4858</v>
      </c>
      <c r="Q326" s="1566"/>
      <c r="R326" s="1567">
        <v>1823.76</v>
      </c>
      <c r="S326" s="2301">
        <f>SUM($D326*R326)</f>
        <v>36475.199999999997</v>
      </c>
      <c r="T326" s="1575" t="s">
        <v>3447</v>
      </c>
      <c r="U326" s="1575" t="s">
        <v>5100</v>
      </c>
      <c r="V326" s="1621" t="s">
        <v>4860</v>
      </c>
      <c r="W326" s="1566"/>
    </row>
    <row r="327" spans="1:23" ht="24">
      <c r="B327" s="2299">
        <v>204</v>
      </c>
      <c r="C327" s="2299" t="s">
        <v>3799</v>
      </c>
      <c r="D327" s="2300">
        <v>20</v>
      </c>
      <c r="E327" s="1566"/>
      <c r="F327" s="1567">
        <v>1405.26</v>
      </c>
      <c r="G327" s="2301">
        <f>SUM(D327*F327)</f>
        <v>28105.200000000001</v>
      </c>
      <c r="H327" s="1575" t="s">
        <v>4983</v>
      </c>
      <c r="I327" s="1575" t="s">
        <v>5099</v>
      </c>
      <c r="J327" s="1621" t="s">
        <v>4857</v>
      </c>
      <c r="K327" s="1566"/>
      <c r="L327" s="2302">
        <v>1401.9947916666667</v>
      </c>
      <c r="M327" s="2301">
        <f>SUM($D327*L327)</f>
        <v>28039.895833333336</v>
      </c>
      <c r="N327" s="1575" t="s">
        <v>3796</v>
      </c>
      <c r="O327" s="1575">
        <v>5.3612900000000003</v>
      </c>
      <c r="P327" s="1621" t="s">
        <v>4858</v>
      </c>
      <c r="Q327" s="1566"/>
      <c r="R327" s="1567">
        <v>1867.22</v>
      </c>
      <c r="S327" s="2301">
        <f>SUM($D327*R327)</f>
        <v>37344.400000000001</v>
      </c>
      <c r="T327" s="1575" t="s">
        <v>3447</v>
      </c>
      <c r="U327" s="1575" t="s">
        <v>5100</v>
      </c>
      <c r="V327" s="1621" t="s">
        <v>4860</v>
      </c>
      <c r="W327" s="1566"/>
    </row>
    <row r="328" spans="1:23" ht="24">
      <c r="B328" s="2299">
        <v>205</v>
      </c>
      <c r="C328" s="2299" t="s">
        <v>3802</v>
      </c>
      <c r="D328" s="2300">
        <v>18</v>
      </c>
      <c r="E328" s="1566"/>
      <c r="F328" s="1567">
        <v>1436.84</v>
      </c>
      <c r="G328" s="2301">
        <f>SUM(D328*F328)</f>
        <v>25863.119999999999</v>
      </c>
      <c r="H328" s="1575" t="s">
        <v>4983</v>
      </c>
      <c r="I328" s="1575" t="s">
        <v>5099</v>
      </c>
      <c r="J328" s="1621" t="s">
        <v>4857</v>
      </c>
      <c r="K328" s="1566"/>
      <c r="L328" s="2302">
        <v>1434.4010416666665</v>
      </c>
      <c r="M328" s="2301">
        <f>SUM($D328*L328)</f>
        <v>25819.218749999996</v>
      </c>
      <c r="N328" s="1575" t="s">
        <v>3796</v>
      </c>
      <c r="O328" s="1575">
        <v>5.4128999999999996</v>
      </c>
      <c r="P328" s="1621" t="s">
        <v>4858</v>
      </c>
      <c r="Q328" s="1566"/>
      <c r="R328" s="1567">
        <v>1910.83</v>
      </c>
      <c r="S328" s="2301">
        <f>SUM($D328*R328)</f>
        <v>34394.94</v>
      </c>
      <c r="T328" s="1575" t="s">
        <v>3447</v>
      </c>
      <c r="U328" s="1575" t="s">
        <v>5100</v>
      </c>
      <c r="V328" s="1621" t="s">
        <v>4860</v>
      </c>
      <c r="W328" s="1566"/>
    </row>
    <row r="329" spans="1:23" ht="24.75" thickBot="1">
      <c r="B329" s="2299">
        <v>206</v>
      </c>
      <c r="C329" s="2299" t="s">
        <v>3805</v>
      </c>
      <c r="D329" s="2300">
        <v>10</v>
      </c>
      <c r="E329" s="1558"/>
      <c r="F329" s="1567">
        <v>1503.16</v>
      </c>
      <c r="G329" s="2301">
        <f>SUM(D329*F329)</f>
        <v>15031.6</v>
      </c>
      <c r="H329" s="1575" t="s">
        <v>4983</v>
      </c>
      <c r="I329" s="1575" t="s">
        <v>5099</v>
      </c>
      <c r="J329" s="1621" t="s">
        <v>4857</v>
      </c>
      <c r="K329" s="1558"/>
      <c r="L329" s="2302">
        <v>1499.2135416666665</v>
      </c>
      <c r="M329" s="2301">
        <f>SUM($D329*L329)</f>
        <v>14992.135416666664</v>
      </c>
      <c r="N329" s="1575" t="s">
        <v>3796</v>
      </c>
      <c r="O329" s="1575">
        <v>5.5129000000000001</v>
      </c>
      <c r="P329" s="1621" t="s">
        <v>4858</v>
      </c>
      <c r="Q329" s="1558"/>
      <c r="R329" s="1567">
        <v>1997.73</v>
      </c>
      <c r="S329" s="2301">
        <f>SUM($D329*R329)</f>
        <v>19977.3</v>
      </c>
      <c r="T329" s="1575" t="s">
        <v>3447</v>
      </c>
      <c r="U329" s="1575" t="s">
        <v>5100</v>
      </c>
      <c r="V329" s="1621" t="s">
        <v>4860</v>
      </c>
      <c r="W329" s="1558"/>
    </row>
    <row r="330" spans="1:23" ht="13.5" thickBot="1">
      <c r="B330" s="47"/>
      <c r="C330" s="1611"/>
      <c r="D330" s="1612"/>
      <c r="E330" s="1566"/>
      <c r="F330" s="1587" t="s">
        <v>304</v>
      </c>
      <c r="G330" s="1634">
        <f>SUM(G326:G329)</f>
        <v>96452.52</v>
      </c>
      <c r="H330" s="1594"/>
      <c r="I330" s="1594"/>
      <c r="J330" s="1595"/>
      <c r="K330" s="1566"/>
      <c r="L330" s="1587" t="s">
        <v>304</v>
      </c>
      <c r="M330" s="1634">
        <f>SUM(M326:M329)</f>
        <v>96243.020833333343</v>
      </c>
      <c r="N330" s="1594"/>
      <c r="O330" s="1594"/>
      <c r="P330" s="1595"/>
      <c r="Q330" s="1566"/>
      <c r="R330" s="1587" t="s">
        <v>304</v>
      </c>
      <c r="S330" s="1634">
        <f>SUM(S326:S329)</f>
        <v>128191.84000000001</v>
      </c>
      <c r="T330" s="1594"/>
      <c r="U330" s="1594"/>
      <c r="V330" s="1595"/>
      <c r="W330" s="1566"/>
    </row>
    <row r="331" spans="1:23">
      <c r="B331" s="30"/>
      <c r="C331" s="1613"/>
      <c r="D331" s="36"/>
      <c r="E331" s="1614"/>
      <c r="F331" s="1615"/>
      <c r="G331" s="2317"/>
      <c r="H331" s="1617"/>
      <c r="I331" s="1617"/>
      <c r="J331" s="1618"/>
      <c r="K331" s="1614"/>
      <c r="L331" s="1615"/>
      <c r="M331" s="2317"/>
      <c r="N331" s="1617"/>
      <c r="O331" s="1617"/>
      <c r="P331" s="1618"/>
      <c r="Q331" s="1614"/>
      <c r="R331" s="1615"/>
      <c r="S331" s="2317"/>
      <c r="T331" s="1617"/>
      <c r="U331" s="1617"/>
      <c r="V331" s="1618"/>
      <c r="W331" s="1614"/>
    </row>
    <row r="332" spans="1:23" ht="36.75" thickBot="1">
      <c r="A332" s="51"/>
      <c r="B332" s="3539" t="s">
        <v>3808</v>
      </c>
      <c r="C332" s="3540"/>
      <c r="D332" s="1596" t="s">
        <v>3246</v>
      </c>
      <c r="E332" s="1558"/>
      <c r="F332" s="1598" t="s">
        <v>3247</v>
      </c>
      <c r="G332" s="2311" t="s">
        <v>1760</v>
      </c>
      <c r="H332" s="1600" t="s">
        <v>3248</v>
      </c>
      <c r="I332" s="1600" t="s">
        <v>3249</v>
      </c>
      <c r="J332" s="1596" t="s">
        <v>3250</v>
      </c>
      <c r="K332" s="1558"/>
      <c r="L332" s="1598" t="s">
        <v>3247</v>
      </c>
      <c r="M332" s="2311" t="s">
        <v>1760</v>
      </c>
      <c r="N332" s="1600" t="s">
        <v>3248</v>
      </c>
      <c r="O332" s="1600" t="s">
        <v>3249</v>
      </c>
      <c r="P332" s="1596" t="s">
        <v>3250</v>
      </c>
      <c r="Q332" s="1558"/>
      <c r="R332" s="1598" t="s">
        <v>3247</v>
      </c>
      <c r="S332" s="2311" t="s">
        <v>1760</v>
      </c>
      <c r="T332" s="1600" t="s">
        <v>3248</v>
      </c>
      <c r="U332" s="1600" t="s">
        <v>3249</v>
      </c>
      <c r="V332" s="1596" t="s">
        <v>3250</v>
      </c>
      <c r="W332" s="1558"/>
    </row>
    <row r="333" spans="1:23" ht="24.75" thickBot="1">
      <c r="B333" s="2299">
        <v>207</v>
      </c>
      <c r="C333" s="2299" t="s">
        <v>3809</v>
      </c>
      <c r="D333" s="2300">
        <v>2792</v>
      </c>
      <c r="E333" s="1558"/>
      <c r="F333" s="1567">
        <v>0.57999999999999996</v>
      </c>
      <c r="G333" s="1634">
        <f>SUM(D333*F333)</f>
        <v>1619.36</v>
      </c>
      <c r="H333" s="1575" t="s">
        <v>5101</v>
      </c>
      <c r="I333" s="1575" t="s">
        <v>5102</v>
      </c>
      <c r="J333" s="1621" t="s">
        <v>4857</v>
      </c>
      <c r="K333" s="1558"/>
      <c r="L333" s="2302">
        <v>0.47291666666666671</v>
      </c>
      <c r="M333" s="1634">
        <f>SUM($D333*L333)</f>
        <v>1320.3833333333334</v>
      </c>
      <c r="N333" s="1575" t="s">
        <v>3812</v>
      </c>
      <c r="O333" s="1575" t="s">
        <v>5103</v>
      </c>
      <c r="P333" s="1621" t="s">
        <v>4858</v>
      </c>
      <c r="Q333" s="1558"/>
      <c r="R333" s="1567">
        <v>0</v>
      </c>
      <c r="S333" s="1634">
        <f>SUM($D333*R333)</f>
        <v>0</v>
      </c>
      <c r="T333" s="1575" t="s">
        <v>798</v>
      </c>
      <c r="U333" s="1575"/>
      <c r="V333" s="1621"/>
      <c r="W333" s="1558"/>
    </row>
    <row r="334" spans="1:23">
      <c r="B334" s="30"/>
      <c r="C334" s="1613"/>
      <c r="D334" s="36"/>
      <c r="E334" s="1614"/>
      <c r="F334" s="1615"/>
      <c r="G334" s="2317"/>
      <c r="H334" s="1617"/>
      <c r="I334" s="1617"/>
      <c r="J334" s="1618"/>
      <c r="K334" s="1614"/>
      <c r="L334" s="1615"/>
      <c r="M334" s="2317"/>
      <c r="N334" s="1617"/>
      <c r="O334" s="1617"/>
      <c r="P334" s="1618"/>
      <c r="Q334" s="1614"/>
      <c r="R334" s="1615"/>
      <c r="S334" s="2317"/>
      <c r="T334" s="1617"/>
      <c r="U334" s="1617"/>
      <c r="V334" s="1618"/>
      <c r="W334" s="1614"/>
    </row>
    <row r="335" spans="1:23" ht="36">
      <c r="A335" s="51"/>
      <c r="B335" s="3539" t="s">
        <v>3814</v>
      </c>
      <c r="C335" s="3540"/>
      <c r="D335" s="1596" t="s">
        <v>3246</v>
      </c>
      <c r="E335" s="1558"/>
      <c r="F335" s="1598" t="s">
        <v>3247</v>
      </c>
      <c r="G335" s="2311" t="s">
        <v>1760</v>
      </c>
      <c r="H335" s="1600" t="s">
        <v>3248</v>
      </c>
      <c r="I335" s="1600" t="s">
        <v>3249</v>
      </c>
      <c r="J335" s="1596" t="s">
        <v>3250</v>
      </c>
      <c r="K335" s="1558"/>
      <c r="L335" s="1598" t="s">
        <v>3247</v>
      </c>
      <c r="M335" s="2311" t="s">
        <v>1760</v>
      </c>
      <c r="N335" s="1600" t="s">
        <v>3248</v>
      </c>
      <c r="O335" s="1600" t="s">
        <v>3249</v>
      </c>
      <c r="P335" s="1596" t="s">
        <v>3250</v>
      </c>
      <c r="Q335" s="1558"/>
      <c r="R335" s="1598" t="s">
        <v>3247</v>
      </c>
      <c r="S335" s="2311" t="s">
        <v>1760</v>
      </c>
      <c r="T335" s="1600" t="s">
        <v>3248</v>
      </c>
      <c r="U335" s="1600" t="s">
        <v>3249</v>
      </c>
      <c r="V335" s="1596" t="s">
        <v>3250</v>
      </c>
      <c r="W335" s="1558"/>
    </row>
    <row r="336" spans="1:23" ht="24">
      <c r="B336" s="2299">
        <v>222</v>
      </c>
      <c r="C336" s="2299" t="s">
        <v>3815</v>
      </c>
      <c r="D336" s="2300">
        <v>4</v>
      </c>
      <c r="E336" s="1558"/>
      <c r="F336" s="1567">
        <v>113.64</v>
      </c>
      <c r="G336" s="2301">
        <f>SUM(D336*F336)</f>
        <v>454.56</v>
      </c>
      <c r="H336" s="1575" t="s">
        <v>3252</v>
      </c>
      <c r="I336" s="1575" t="s">
        <v>3816</v>
      </c>
      <c r="J336" s="1621" t="s">
        <v>4857</v>
      </c>
      <c r="K336" s="1558"/>
      <c r="L336" s="2302">
        <v>112.45833333333333</v>
      </c>
      <c r="M336" s="2301">
        <f>SUM($D336*L336)</f>
        <v>449.83333333333331</v>
      </c>
      <c r="N336" s="1575" t="s">
        <v>3252</v>
      </c>
      <c r="O336" s="1575" t="s">
        <v>3817</v>
      </c>
      <c r="P336" s="1621" t="s">
        <v>4858</v>
      </c>
      <c r="Q336" s="1558"/>
      <c r="R336" s="1567">
        <v>115.14</v>
      </c>
      <c r="S336" s="2301">
        <f>SUM($D336*R336)</f>
        <v>460.56</v>
      </c>
      <c r="T336" s="1575" t="s">
        <v>5104</v>
      </c>
      <c r="U336" s="1575" t="s">
        <v>5105</v>
      </c>
      <c r="V336" s="1621" t="s">
        <v>4860</v>
      </c>
      <c r="W336" s="1558"/>
    </row>
    <row r="337" spans="1:23" ht="24">
      <c r="B337" s="2299">
        <v>223</v>
      </c>
      <c r="C337" s="2299" t="s">
        <v>3819</v>
      </c>
      <c r="D337" s="2300">
        <v>4</v>
      </c>
      <c r="E337" s="1558"/>
      <c r="F337" s="1567">
        <v>138.03</v>
      </c>
      <c r="G337" s="2301">
        <f>SUM(D337*F337)</f>
        <v>552.12</v>
      </c>
      <c r="H337" s="1575" t="s">
        <v>3252</v>
      </c>
      <c r="I337" s="1575" t="s">
        <v>3816</v>
      </c>
      <c r="J337" s="1621" t="s">
        <v>4857</v>
      </c>
      <c r="K337" s="1558"/>
      <c r="L337" s="2302">
        <v>136.59375</v>
      </c>
      <c r="M337" s="2301">
        <f>SUM($D337*L337)</f>
        <v>546.375</v>
      </c>
      <c r="N337" s="1575" t="s">
        <v>3252</v>
      </c>
      <c r="O337" s="1575" t="s">
        <v>3820</v>
      </c>
      <c r="P337" s="1621" t="s">
        <v>4858</v>
      </c>
      <c r="Q337" s="1558"/>
      <c r="R337" s="1567">
        <v>146.08000000000001</v>
      </c>
      <c r="S337" s="2301">
        <f>SUM($D337*R337)</f>
        <v>584.32000000000005</v>
      </c>
      <c r="T337" s="1575" t="s">
        <v>5104</v>
      </c>
      <c r="U337" s="1575" t="s">
        <v>5106</v>
      </c>
      <c r="V337" s="1621" t="s">
        <v>4860</v>
      </c>
      <c r="W337" s="1558"/>
    </row>
    <row r="338" spans="1:23" ht="24.75" thickBot="1">
      <c r="B338" s="2299">
        <v>224</v>
      </c>
      <c r="C338" s="2299" t="s">
        <v>3821</v>
      </c>
      <c r="D338" s="2300">
        <v>4</v>
      </c>
      <c r="E338" s="1558"/>
      <c r="F338" s="1567">
        <v>191.18</v>
      </c>
      <c r="G338" s="2301">
        <f>SUM(D338*F338)</f>
        <v>764.72</v>
      </c>
      <c r="H338" s="1575" t="s">
        <v>3252</v>
      </c>
      <c r="I338" s="1575" t="s">
        <v>3816</v>
      </c>
      <c r="J338" s="1621" t="s">
        <v>4857</v>
      </c>
      <c r="K338" s="1558"/>
      <c r="L338" s="2302">
        <v>189.1875</v>
      </c>
      <c r="M338" s="2301">
        <f>SUM($D338*L338)</f>
        <v>756.75</v>
      </c>
      <c r="N338" s="1575" t="s">
        <v>3252</v>
      </c>
      <c r="O338" s="1575" t="s">
        <v>5107</v>
      </c>
      <c r="P338" s="1621" t="s">
        <v>4858</v>
      </c>
      <c r="Q338" s="1558"/>
      <c r="R338" s="1567">
        <v>202.33</v>
      </c>
      <c r="S338" s="2301">
        <f>SUM($D338*R338)</f>
        <v>809.32</v>
      </c>
      <c r="T338" s="1575" t="s">
        <v>5104</v>
      </c>
      <c r="U338" s="1575" t="s">
        <v>5108</v>
      </c>
      <c r="V338" s="1621" t="s">
        <v>4860</v>
      </c>
      <c r="W338" s="1558"/>
    </row>
    <row r="339" spans="1:23" ht="13.5" thickBot="1">
      <c r="B339" s="47"/>
      <c r="C339" s="1611"/>
      <c r="D339" s="1612"/>
      <c r="E339" s="1566"/>
      <c r="F339" s="1587" t="s">
        <v>304</v>
      </c>
      <c r="G339" s="1634">
        <f>SUM(G336:G338)</f>
        <v>1771.4</v>
      </c>
      <c r="H339" s="1594"/>
      <c r="I339" s="1594"/>
      <c r="J339" s="1595"/>
      <c r="K339" s="1566"/>
      <c r="L339" s="1587" t="s">
        <v>304</v>
      </c>
      <c r="M339" s="1634">
        <f>SUM(M336:M338)</f>
        <v>1752.9583333333333</v>
      </c>
      <c r="N339" s="1594"/>
      <c r="O339" s="1594"/>
      <c r="P339" s="1595"/>
      <c r="Q339" s="1566"/>
      <c r="R339" s="1587" t="s">
        <v>304</v>
      </c>
      <c r="S339" s="1634">
        <f>SUM(S336:S338)</f>
        <v>1854.2000000000003</v>
      </c>
      <c r="T339" s="1594"/>
      <c r="U339" s="1594"/>
      <c r="V339" s="1595"/>
      <c r="W339" s="1566"/>
    </row>
    <row r="340" spans="1:23">
      <c r="B340" s="30"/>
      <c r="C340" s="1613"/>
      <c r="D340" s="36"/>
      <c r="E340" s="1614"/>
      <c r="F340" s="1615"/>
      <c r="G340" s="2317"/>
      <c r="H340" s="1617"/>
      <c r="I340" s="1617"/>
      <c r="J340" s="1618"/>
      <c r="K340" s="1614"/>
      <c r="L340" s="1615"/>
      <c r="M340" s="2317"/>
      <c r="N340" s="1617"/>
      <c r="O340" s="1617"/>
      <c r="P340" s="1618"/>
      <c r="Q340" s="1614"/>
      <c r="R340" s="1615"/>
      <c r="S340" s="2317"/>
      <c r="T340" s="1617"/>
      <c r="U340" s="1617"/>
      <c r="V340" s="1618"/>
      <c r="W340" s="1614"/>
    </row>
    <row r="341" spans="1:23" ht="36">
      <c r="A341" s="51"/>
      <c r="B341" s="3539" t="s">
        <v>3814</v>
      </c>
      <c r="C341" s="3540"/>
      <c r="D341" s="1596" t="s">
        <v>3246</v>
      </c>
      <c r="E341" s="1558"/>
      <c r="F341" s="1598" t="s">
        <v>3247</v>
      </c>
      <c r="G341" s="2311" t="s">
        <v>1760</v>
      </c>
      <c r="H341" s="1600" t="s">
        <v>3248</v>
      </c>
      <c r="I341" s="1600" t="s">
        <v>3249</v>
      </c>
      <c r="J341" s="1596" t="s">
        <v>3250</v>
      </c>
      <c r="K341" s="1558"/>
      <c r="L341" s="1598" t="s">
        <v>3247</v>
      </c>
      <c r="M341" s="2311" t="s">
        <v>1760</v>
      </c>
      <c r="N341" s="1600" t="s">
        <v>3248</v>
      </c>
      <c r="O341" s="1600" t="s">
        <v>3249</v>
      </c>
      <c r="P341" s="1596" t="s">
        <v>3250</v>
      </c>
      <c r="Q341" s="1558"/>
      <c r="R341" s="1598" t="s">
        <v>3247</v>
      </c>
      <c r="S341" s="2311" t="s">
        <v>1760</v>
      </c>
      <c r="T341" s="1600" t="s">
        <v>3248</v>
      </c>
      <c r="U341" s="1600" t="s">
        <v>3249</v>
      </c>
      <c r="V341" s="1596" t="s">
        <v>3250</v>
      </c>
      <c r="W341" s="1558"/>
    </row>
    <row r="342" spans="1:23" ht="36">
      <c r="B342" s="2299">
        <v>225</v>
      </c>
      <c r="C342" s="2299" t="s">
        <v>3823</v>
      </c>
      <c r="D342" s="2300">
        <v>2</v>
      </c>
      <c r="E342" s="1558"/>
      <c r="F342" s="1567">
        <v>100.36</v>
      </c>
      <c r="G342" s="2301">
        <f t="shared" ref="G342:G348" si="33">SUM(D342*F342)</f>
        <v>200.72</v>
      </c>
      <c r="H342" s="1575" t="s">
        <v>3252</v>
      </c>
      <c r="I342" s="1575" t="s">
        <v>3824</v>
      </c>
      <c r="J342" s="1621" t="s">
        <v>4857</v>
      </c>
      <c r="K342" s="1558"/>
      <c r="L342" s="2302">
        <v>99.312500000000014</v>
      </c>
      <c r="M342" s="2301">
        <f t="shared" ref="M342:M348" si="34">SUM($D342*L342)</f>
        <v>198.62500000000003</v>
      </c>
      <c r="N342" s="1575" t="s">
        <v>3252</v>
      </c>
      <c r="O342" s="1575" t="s">
        <v>5109</v>
      </c>
      <c r="P342" s="1621" t="s">
        <v>4858</v>
      </c>
      <c r="Q342" s="1558"/>
      <c r="R342" s="1567">
        <v>121.85</v>
      </c>
      <c r="S342" s="2301">
        <f t="shared" ref="S342:S348" si="35">SUM($D342*R342)</f>
        <v>243.7</v>
      </c>
      <c r="T342" s="1575" t="s">
        <v>5104</v>
      </c>
      <c r="U342" s="1575" t="s">
        <v>5110</v>
      </c>
      <c r="V342" s="1621" t="s">
        <v>4860</v>
      </c>
      <c r="W342" s="1558"/>
    </row>
    <row r="343" spans="1:23" ht="36">
      <c r="B343" s="2299">
        <v>226</v>
      </c>
      <c r="C343" s="2299" t="s">
        <v>3826</v>
      </c>
      <c r="D343" s="2300">
        <v>4</v>
      </c>
      <c r="E343" s="1558"/>
      <c r="F343" s="1567">
        <v>119.57</v>
      </c>
      <c r="G343" s="2301">
        <f t="shared" si="33"/>
        <v>478.28</v>
      </c>
      <c r="H343" s="1575" t="s">
        <v>3252</v>
      </c>
      <c r="I343" s="1575" t="s">
        <v>3824</v>
      </c>
      <c r="J343" s="1621" t="s">
        <v>4857</v>
      </c>
      <c r="K343" s="1558"/>
      <c r="L343" s="2302">
        <v>118.32291666666667</v>
      </c>
      <c r="M343" s="2301">
        <f t="shared" si="34"/>
        <v>473.29166666666669</v>
      </c>
      <c r="N343" s="1575" t="s">
        <v>3252</v>
      </c>
      <c r="O343" s="1575" t="s">
        <v>5111</v>
      </c>
      <c r="P343" s="1621" t="s">
        <v>4858</v>
      </c>
      <c r="Q343" s="1558"/>
      <c r="R343" s="1567">
        <v>146.72999999999999</v>
      </c>
      <c r="S343" s="2301">
        <f t="shared" si="35"/>
        <v>586.91999999999996</v>
      </c>
      <c r="T343" s="1575" t="s">
        <v>5104</v>
      </c>
      <c r="U343" s="1575" t="s">
        <v>5112</v>
      </c>
      <c r="V343" s="1621" t="s">
        <v>4860</v>
      </c>
      <c r="W343" s="1558"/>
    </row>
    <row r="344" spans="1:23" ht="36">
      <c r="B344" s="2299">
        <v>227</v>
      </c>
      <c r="C344" s="2299" t="s">
        <v>3828</v>
      </c>
      <c r="D344" s="2300">
        <v>2</v>
      </c>
      <c r="E344" s="1558"/>
      <c r="F344" s="1567">
        <v>261.67</v>
      </c>
      <c r="G344" s="2301">
        <f t="shared" si="33"/>
        <v>523.34</v>
      </c>
      <c r="H344" s="1575" t="s">
        <v>3252</v>
      </c>
      <c r="I344" s="1575" t="s">
        <v>3824</v>
      </c>
      <c r="J344" s="1621" t="s">
        <v>4857</v>
      </c>
      <c r="K344" s="1558"/>
      <c r="L344" s="2302">
        <v>258.94791666666669</v>
      </c>
      <c r="M344" s="2301">
        <f t="shared" si="34"/>
        <v>517.89583333333337</v>
      </c>
      <c r="N344" s="1575" t="s">
        <v>3252</v>
      </c>
      <c r="O344" s="1575" t="s">
        <v>5113</v>
      </c>
      <c r="P344" s="1621" t="s">
        <v>4858</v>
      </c>
      <c r="Q344" s="1558"/>
      <c r="R344" s="1567">
        <v>328.26</v>
      </c>
      <c r="S344" s="2301">
        <f t="shared" si="35"/>
        <v>656.52</v>
      </c>
      <c r="T344" s="1575" t="s">
        <v>5104</v>
      </c>
      <c r="U344" s="1575" t="s">
        <v>5114</v>
      </c>
      <c r="V344" s="1621" t="s">
        <v>4860</v>
      </c>
      <c r="W344" s="1558"/>
    </row>
    <row r="345" spans="1:23" ht="36">
      <c r="B345" s="2299">
        <v>228</v>
      </c>
      <c r="C345" s="2299" t="s">
        <v>3830</v>
      </c>
      <c r="D345" s="2300">
        <v>2</v>
      </c>
      <c r="E345" s="1558"/>
      <c r="F345" s="1567">
        <v>361.07</v>
      </c>
      <c r="G345" s="2301">
        <f t="shared" si="33"/>
        <v>722.14</v>
      </c>
      <c r="H345" s="1575" t="s">
        <v>3252</v>
      </c>
      <c r="I345" s="1575" t="s">
        <v>3824</v>
      </c>
      <c r="J345" s="1621" t="s">
        <v>4857</v>
      </c>
      <c r="K345" s="1558"/>
      <c r="L345" s="2318">
        <v>357.3125</v>
      </c>
      <c r="M345" s="2301">
        <f t="shared" si="34"/>
        <v>714.625</v>
      </c>
      <c r="N345" s="1575" t="s">
        <v>3252</v>
      </c>
      <c r="O345" s="1575" t="s">
        <v>5115</v>
      </c>
      <c r="P345" s="1621" t="s">
        <v>4858</v>
      </c>
      <c r="Q345" s="1558"/>
      <c r="R345" s="2302">
        <v>343.2</v>
      </c>
      <c r="S345" s="2301">
        <f t="shared" si="35"/>
        <v>686.4</v>
      </c>
      <c r="T345" s="1575" t="s">
        <v>5104</v>
      </c>
      <c r="U345" s="1575" t="s">
        <v>5116</v>
      </c>
      <c r="V345" s="1621" t="s">
        <v>4860</v>
      </c>
      <c r="W345" s="1558"/>
    </row>
    <row r="346" spans="1:23" ht="24">
      <c r="B346" s="2299">
        <v>229</v>
      </c>
      <c r="C346" s="2299" t="s">
        <v>3832</v>
      </c>
      <c r="D346" s="2300">
        <v>3</v>
      </c>
      <c r="E346" s="1558"/>
      <c r="F346" s="1567">
        <v>121.85</v>
      </c>
      <c r="G346" s="2301">
        <f t="shared" si="33"/>
        <v>365.54999999999995</v>
      </c>
      <c r="H346" s="1575" t="s">
        <v>3840</v>
      </c>
      <c r="I346" s="1575" t="s">
        <v>5117</v>
      </c>
      <c r="J346" s="1621" t="s">
        <v>4857</v>
      </c>
      <c r="K346" s="1558"/>
      <c r="L346" s="2302">
        <v>93.4375</v>
      </c>
      <c r="M346" s="2301">
        <f t="shared" si="34"/>
        <v>280.3125</v>
      </c>
      <c r="N346" s="1575" t="s">
        <v>3252</v>
      </c>
      <c r="O346" s="1575" t="s">
        <v>5118</v>
      </c>
      <c r="P346" s="1621" t="s">
        <v>4858</v>
      </c>
      <c r="Q346" s="1558"/>
      <c r="R346" s="1567">
        <v>121.85</v>
      </c>
      <c r="S346" s="2301">
        <f t="shared" si="35"/>
        <v>365.54999999999995</v>
      </c>
      <c r="T346" s="1575" t="s">
        <v>5104</v>
      </c>
      <c r="U346" s="1575" t="s">
        <v>5110</v>
      </c>
      <c r="V346" s="1621" t="s">
        <v>4860</v>
      </c>
      <c r="W346" s="1558"/>
    </row>
    <row r="347" spans="1:23" ht="24">
      <c r="B347" s="2299">
        <v>230</v>
      </c>
      <c r="C347" s="2299" t="s">
        <v>3835</v>
      </c>
      <c r="D347" s="2300">
        <v>2</v>
      </c>
      <c r="E347" s="1558"/>
      <c r="F347" s="1567">
        <v>146.72999999999999</v>
      </c>
      <c r="G347" s="2301">
        <f t="shared" si="33"/>
        <v>293.45999999999998</v>
      </c>
      <c r="H347" s="1575" t="s">
        <v>3840</v>
      </c>
      <c r="I347" s="1575" t="s">
        <v>5117</v>
      </c>
      <c r="J347" s="1621" t="s">
        <v>4857</v>
      </c>
      <c r="K347" s="1558"/>
      <c r="L347" s="2302">
        <v>105.11458333333333</v>
      </c>
      <c r="M347" s="2301">
        <f t="shared" si="34"/>
        <v>210.22916666666666</v>
      </c>
      <c r="N347" s="1575" t="s">
        <v>3252</v>
      </c>
      <c r="O347" s="1575" t="s">
        <v>5119</v>
      </c>
      <c r="P347" s="1621" t="s">
        <v>4858</v>
      </c>
      <c r="Q347" s="1558"/>
      <c r="R347" s="1567">
        <v>146.72999999999999</v>
      </c>
      <c r="S347" s="2301">
        <f t="shared" si="35"/>
        <v>293.45999999999998</v>
      </c>
      <c r="T347" s="1575" t="s">
        <v>5104</v>
      </c>
      <c r="U347" s="1575" t="s">
        <v>5120</v>
      </c>
      <c r="V347" s="1621" t="s">
        <v>4860</v>
      </c>
      <c r="W347" s="1558"/>
    </row>
    <row r="348" spans="1:23" ht="36.75" thickBot="1">
      <c r="B348" s="2299">
        <v>231</v>
      </c>
      <c r="C348" s="2299" t="s">
        <v>3837</v>
      </c>
      <c r="D348" s="2300">
        <v>2</v>
      </c>
      <c r="E348" s="1558"/>
      <c r="F348" s="1567">
        <v>328.26</v>
      </c>
      <c r="G348" s="2301">
        <f t="shared" si="33"/>
        <v>656.52</v>
      </c>
      <c r="H348" s="1575" t="s">
        <v>3840</v>
      </c>
      <c r="I348" s="1575" t="s">
        <v>5117</v>
      </c>
      <c r="J348" s="1621" t="s">
        <v>4857</v>
      </c>
      <c r="K348" s="1558"/>
      <c r="L348" s="2302">
        <v>258.94791666666669</v>
      </c>
      <c r="M348" s="2301">
        <f t="shared" si="34"/>
        <v>517.89583333333337</v>
      </c>
      <c r="N348" s="1575" t="s">
        <v>3252</v>
      </c>
      <c r="O348" s="1575" t="s">
        <v>5113</v>
      </c>
      <c r="P348" s="1621" t="s">
        <v>4858</v>
      </c>
      <c r="Q348" s="1558"/>
      <c r="R348" s="1567">
        <v>328.26</v>
      </c>
      <c r="S348" s="2301">
        <f t="shared" si="35"/>
        <v>656.52</v>
      </c>
      <c r="T348" s="1575" t="s">
        <v>5104</v>
      </c>
      <c r="U348" s="1575" t="s">
        <v>5121</v>
      </c>
      <c r="V348" s="1621" t="s">
        <v>4860</v>
      </c>
      <c r="W348" s="1558"/>
    </row>
    <row r="349" spans="1:23" ht="13.5" thickBot="1">
      <c r="B349" s="47"/>
      <c r="C349" s="1611"/>
      <c r="D349" s="1612"/>
      <c r="E349" s="1566"/>
      <c r="F349" s="1587" t="s">
        <v>304</v>
      </c>
      <c r="G349" s="1634">
        <f>SUM(G342:G348)</f>
        <v>3240.0099999999998</v>
      </c>
      <c r="H349" s="1594"/>
      <c r="I349" s="1594"/>
      <c r="J349" s="1595"/>
      <c r="K349" s="1566"/>
      <c r="L349" s="1587" t="s">
        <v>304</v>
      </c>
      <c r="M349" s="1634">
        <f>SUM(M342:M348)</f>
        <v>2912.875</v>
      </c>
      <c r="N349" s="1594"/>
      <c r="O349" s="1594"/>
      <c r="P349" s="1595"/>
      <c r="Q349" s="1566"/>
      <c r="R349" s="1587" t="s">
        <v>304</v>
      </c>
      <c r="S349" s="1634">
        <f>SUM(S342:S348)</f>
        <v>3489.07</v>
      </c>
      <c r="T349" s="1594"/>
      <c r="U349" s="1594"/>
      <c r="V349" s="1595"/>
      <c r="W349" s="1566"/>
    </row>
    <row r="350" spans="1:23">
      <c r="B350" s="30"/>
      <c r="C350" s="1613"/>
      <c r="D350" s="36"/>
      <c r="E350" s="1614"/>
      <c r="F350" s="1615"/>
      <c r="G350" s="2317"/>
      <c r="H350" s="1617"/>
      <c r="I350" s="1617"/>
      <c r="J350" s="1618"/>
      <c r="K350" s="1614"/>
      <c r="L350" s="1615"/>
      <c r="M350" s="2317"/>
      <c r="N350" s="1617"/>
      <c r="O350" s="1617"/>
      <c r="P350" s="1618"/>
      <c r="Q350" s="1614"/>
      <c r="R350" s="1615"/>
      <c r="S350" s="2317"/>
      <c r="T350" s="1617"/>
      <c r="U350" s="1617"/>
      <c r="V350" s="1618"/>
      <c r="W350" s="1614"/>
    </row>
    <row r="351" spans="1:23" ht="36">
      <c r="A351" s="51"/>
      <c r="B351" s="3539" t="s">
        <v>3838</v>
      </c>
      <c r="C351" s="3540"/>
      <c r="D351" s="1596" t="s">
        <v>3246</v>
      </c>
      <c r="E351" s="1558"/>
      <c r="F351" s="1598" t="s">
        <v>3247</v>
      </c>
      <c r="G351" s="2311" t="s">
        <v>1760</v>
      </c>
      <c r="H351" s="1600" t="s">
        <v>3248</v>
      </c>
      <c r="I351" s="1600" t="s">
        <v>3249</v>
      </c>
      <c r="J351" s="1596" t="s">
        <v>3250</v>
      </c>
      <c r="K351" s="1558"/>
      <c r="L351" s="1598" t="s">
        <v>3247</v>
      </c>
      <c r="M351" s="2311" t="s">
        <v>1760</v>
      </c>
      <c r="N351" s="1600" t="s">
        <v>3248</v>
      </c>
      <c r="O351" s="1600" t="s">
        <v>3249</v>
      </c>
      <c r="P351" s="1596" t="s">
        <v>3250</v>
      </c>
      <c r="Q351" s="1558"/>
      <c r="R351" s="1598" t="s">
        <v>3247</v>
      </c>
      <c r="S351" s="2311" t="s">
        <v>1760</v>
      </c>
      <c r="T351" s="1600" t="s">
        <v>3248</v>
      </c>
      <c r="U351" s="1600" t="s">
        <v>3249</v>
      </c>
      <c r="V351" s="1596" t="s">
        <v>3250</v>
      </c>
      <c r="W351" s="1558"/>
    </row>
    <row r="352" spans="1:23" ht="36">
      <c r="B352" s="2299">
        <v>232</v>
      </c>
      <c r="C352" s="2299" t="s">
        <v>3839</v>
      </c>
      <c r="D352" s="2300">
        <v>10</v>
      </c>
      <c r="E352" s="1558"/>
      <c r="F352" s="2302">
        <v>36.46</v>
      </c>
      <c r="G352" s="2301">
        <f t="shared" ref="G352:G363" si="36">SUM(D352*F352)</f>
        <v>364.6</v>
      </c>
      <c r="H352" s="1575" t="s">
        <v>3840</v>
      </c>
      <c r="I352" s="1575" t="s">
        <v>3841</v>
      </c>
      <c r="J352" s="1621" t="s">
        <v>4857</v>
      </c>
      <c r="K352" s="1558"/>
      <c r="L352" s="1567">
        <v>48.586117647058828</v>
      </c>
      <c r="M352" s="2301">
        <f t="shared" ref="M352:M363" si="37">SUM($D352*L352)</f>
        <v>485.86117647058825</v>
      </c>
      <c r="N352" s="1575" t="s">
        <v>3840</v>
      </c>
      <c r="O352" s="1575" t="s">
        <v>5122</v>
      </c>
      <c r="P352" s="1621" t="s">
        <v>4858</v>
      </c>
      <c r="Q352" s="1558"/>
      <c r="R352" s="2302">
        <v>36.46</v>
      </c>
      <c r="S352" s="2301">
        <f t="shared" ref="S352:S363" si="38">SUM($D352*R352)</f>
        <v>364.6</v>
      </c>
      <c r="T352" s="1575" t="s">
        <v>5104</v>
      </c>
      <c r="U352" s="1575" t="s">
        <v>5123</v>
      </c>
      <c r="V352" s="1621" t="s">
        <v>4860</v>
      </c>
      <c r="W352" s="1558"/>
    </row>
    <row r="353" spans="1:23" ht="36">
      <c r="B353" s="2299">
        <v>233</v>
      </c>
      <c r="C353" s="2299" t="s">
        <v>3842</v>
      </c>
      <c r="D353" s="2300">
        <v>30</v>
      </c>
      <c r="E353" s="1558"/>
      <c r="F353" s="2302">
        <v>35.22</v>
      </c>
      <c r="G353" s="2301">
        <f t="shared" si="36"/>
        <v>1056.5999999999999</v>
      </c>
      <c r="H353" s="1575" t="s">
        <v>3840</v>
      </c>
      <c r="I353" s="1575" t="s">
        <v>3841</v>
      </c>
      <c r="J353" s="1621" t="s">
        <v>4857</v>
      </c>
      <c r="K353" s="1558"/>
      <c r="L353" s="1567">
        <v>46.937647058823529</v>
      </c>
      <c r="M353" s="2301">
        <f t="shared" si="37"/>
        <v>1408.1294117647058</v>
      </c>
      <c r="N353" s="1575" t="s">
        <v>3840</v>
      </c>
      <c r="O353" s="1575" t="s">
        <v>5124</v>
      </c>
      <c r="P353" s="1621" t="s">
        <v>4858</v>
      </c>
      <c r="Q353" s="1558"/>
      <c r="R353" s="2302">
        <v>35.22</v>
      </c>
      <c r="S353" s="2301">
        <f t="shared" si="38"/>
        <v>1056.5999999999999</v>
      </c>
      <c r="T353" s="1575" t="s">
        <v>5104</v>
      </c>
      <c r="U353" s="1575" t="s">
        <v>5125</v>
      </c>
      <c r="V353" s="1621" t="s">
        <v>4860</v>
      </c>
      <c r="W353" s="1558"/>
    </row>
    <row r="354" spans="1:23" ht="36">
      <c r="B354" s="2299">
        <v>234</v>
      </c>
      <c r="C354" s="2299" t="s">
        <v>3843</v>
      </c>
      <c r="D354" s="2300">
        <v>15</v>
      </c>
      <c r="E354" s="1558"/>
      <c r="F354" s="2302">
        <v>59.47</v>
      </c>
      <c r="G354" s="2301">
        <f t="shared" si="36"/>
        <v>892.05</v>
      </c>
      <c r="H354" s="1575" t="s">
        <v>3840</v>
      </c>
      <c r="I354" s="1575" t="s">
        <v>3841</v>
      </c>
      <c r="J354" s="1621" t="s">
        <v>4857</v>
      </c>
      <c r="K354" s="1558"/>
      <c r="L354" s="1567">
        <v>79.250588235294117</v>
      </c>
      <c r="M354" s="2301">
        <f t="shared" si="37"/>
        <v>1188.7588235294118</v>
      </c>
      <c r="N354" s="1575" t="s">
        <v>3840</v>
      </c>
      <c r="O354" s="1575" t="s">
        <v>5126</v>
      </c>
      <c r="P354" s="1621" t="s">
        <v>4858</v>
      </c>
      <c r="Q354" s="1558"/>
      <c r="R354" s="2302">
        <v>59.47</v>
      </c>
      <c r="S354" s="2301">
        <f t="shared" si="38"/>
        <v>892.05</v>
      </c>
      <c r="T354" s="1575" t="s">
        <v>5104</v>
      </c>
      <c r="U354" s="1575" t="s">
        <v>5127</v>
      </c>
      <c r="V354" s="1621" t="s">
        <v>4860</v>
      </c>
      <c r="W354" s="1558"/>
    </row>
    <row r="355" spans="1:23" ht="36">
      <c r="B355" s="2299">
        <v>235</v>
      </c>
      <c r="C355" s="2299" t="s">
        <v>3844</v>
      </c>
      <c r="D355" s="2300">
        <v>12</v>
      </c>
      <c r="E355" s="1558"/>
      <c r="F355" s="2302">
        <v>59.47</v>
      </c>
      <c r="G355" s="2301">
        <f t="shared" si="36"/>
        <v>713.64</v>
      </c>
      <c r="H355" s="1575" t="s">
        <v>3840</v>
      </c>
      <c r="I355" s="1575" t="s">
        <v>3841</v>
      </c>
      <c r="J355" s="1621" t="s">
        <v>4857</v>
      </c>
      <c r="K355" s="1558"/>
      <c r="L355" s="1567">
        <v>79.250588235294117</v>
      </c>
      <c r="M355" s="2301">
        <f t="shared" si="37"/>
        <v>951.00705882352941</v>
      </c>
      <c r="N355" s="1575" t="s">
        <v>3840</v>
      </c>
      <c r="O355" s="1575" t="s">
        <v>5126</v>
      </c>
      <c r="P355" s="1621" t="s">
        <v>4858</v>
      </c>
      <c r="Q355" s="1558"/>
      <c r="R355" s="1567">
        <v>59.58</v>
      </c>
      <c r="S355" s="2301">
        <f t="shared" si="38"/>
        <v>714.96</v>
      </c>
      <c r="T355" s="1575" t="s">
        <v>5104</v>
      </c>
      <c r="U355" s="1575" t="s">
        <v>5127</v>
      </c>
      <c r="V355" s="1621" t="s">
        <v>4860</v>
      </c>
      <c r="W355" s="1558"/>
    </row>
    <row r="356" spans="1:23" ht="36">
      <c r="B356" s="2299">
        <v>236</v>
      </c>
      <c r="C356" s="2299" t="s">
        <v>3845</v>
      </c>
      <c r="D356" s="2300">
        <v>10</v>
      </c>
      <c r="E356" s="1558"/>
      <c r="F356" s="2302">
        <v>96.8</v>
      </c>
      <c r="G356" s="2301">
        <f t="shared" si="36"/>
        <v>968</v>
      </c>
      <c r="H356" s="1575" t="s">
        <v>3840</v>
      </c>
      <c r="I356" s="1575" t="s">
        <v>3841</v>
      </c>
      <c r="J356" s="1621" t="s">
        <v>4857</v>
      </c>
      <c r="K356" s="1558"/>
      <c r="L356" s="1567">
        <v>128.9964705882353</v>
      </c>
      <c r="M356" s="2301">
        <f t="shared" si="37"/>
        <v>1289.964705882353</v>
      </c>
      <c r="N356" s="1575" t="s">
        <v>3840</v>
      </c>
      <c r="O356" s="1575" t="s">
        <v>5128</v>
      </c>
      <c r="P356" s="1621" t="s">
        <v>4858</v>
      </c>
      <c r="Q356" s="1558"/>
      <c r="R356" s="2302">
        <v>96.8</v>
      </c>
      <c r="S356" s="2301">
        <f t="shared" si="38"/>
        <v>968</v>
      </c>
      <c r="T356" s="1575" t="s">
        <v>5104</v>
      </c>
      <c r="U356" s="1575" t="s">
        <v>5129</v>
      </c>
      <c r="V356" s="1621" t="s">
        <v>4860</v>
      </c>
      <c r="W356" s="1558"/>
    </row>
    <row r="357" spans="1:23" ht="36">
      <c r="B357" s="2299">
        <v>237</v>
      </c>
      <c r="C357" s="2299" t="s">
        <v>3846</v>
      </c>
      <c r="D357" s="2300">
        <v>20</v>
      </c>
      <c r="E357" s="1558"/>
      <c r="F357" s="2302">
        <v>43.03</v>
      </c>
      <c r="G357" s="2301">
        <f t="shared" si="36"/>
        <v>860.6</v>
      </c>
      <c r="H357" s="1575" t="s">
        <v>3840</v>
      </c>
      <c r="I357" s="1575" t="s">
        <v>3841</v>
      </c>
      <c r="J357" s="1621" t="s">
        <v>4857</v>
      </c>
      <c r="K357" s="1558"/>
      <c r="L357" s="1567">
        <v>57.339058823529413</v>
      </c>
      <c r="M357" s="2301">
        <f t="shared" si="37"/>
        <v>1146.7811764705882</v>
      </c>
      <c r="N357" s="1575" t="s">
        <v>3840</v>
      </c>
      <c r="O357" s="1575" t="s">
        <v>5130</v>
      </c>
      <c r="P357" s="1621" t="s">
        <v>4858</v>
      </c>
      <c r="Q357" s="1558"/>
      <c r="R357" s="2302">
        <v>43.03</v>
      </c>
      <c r="S357" s="2301">
        <f t="shared" si="38"/>
        <v>860.6</v>
      </c>
      <c r="T357" s="1575" t="s">
        <v>5104</v>
      </c>
      <c r="U357" s="1575" t="s">
        <v>5131</v>
      </c>
      <c r="V357" s="1621" t="s">
        <v>4860</v>
      </c>
      <c r="W357" s="1558"/>
    </row>
    <row r="358" spans="1:23" ht="36">
      <c r="B358" s="2299">
        <v>238</v>
      </c>
      <c r="C358" s="2299" t="s">
        <v>3847</v>
      </c>
      <c r="D358" s="2300">
        <v>50</v>
      </c>
      <c r="E358" s="1558"/>
      <c r="F358" s="2302">
        <v>68.819999999999993</v>
      </c>
      <c r="G358" s="2301">
        <f t="shared" si="36"/>
        <v>3440.9999999999995</v>
      </c>
      <c r="H358" s="1575" t="s">
        <v>3840</v>
      </c>
      <c r="I358" s="1575" t="s">
        <v>3841</v>
      </c>
      <c r="J358" s="1621" t="s">
        <v>4857</v>
      </c>
      <c r="K358" s="1558"/>
      <c r="L358" s="1567">
        <v>91.712588235294106</v>
      </c>
      <c r="M358" s="2301">
        <f t="shared" si="37"/>
        <v>4585.6294117647049</v>
      </c>
      <c r="N358" s="1575" t="s">
        <v>3840</v>
      </c>
      <c r="O358" s="1575" t="s">
        <v>5132</v>
      </c>
      <c r="P358" s="1621" t="s">
        <v>4858</v>
      </c>
      <c r="Q358" s="1558"/>
      <c r="R358" s="2302">
        <v>68.819999999999993</v>
      </c>
      <c r="S358" s="2301">
        <f t="shared" si="38"/>
        <v>3440.9999999999995</v>
      </c>
      <c r="T358" s="1575" t="s">
        <v>5104</v>
      </c>
      <c r="U358" s="1575" t="s">
        <v>5133</v>
      </c>
      <c r="V358" s="1621" t="s">
        <v>4860</v>
      </c>
      <c r="W358" s="1558"/>
    </row>
    <row r="359" spans="1:23" ht="36">
      <c r="B359" s="2299">
        <v>239</v>
      </c>
      <c r="C359" s="2299" t="s">
        <v>3848</v>
      </c>
      <c r="D359" s="2300">
        <v>10</v>
      </c>
      <c r="E359" s="1558"/>
      <c r="F359" s="2302">
        <v>115.88</v>
      </c>
      <c r="G359" s="2301">
        <f t="shared" si="36"/>
        <v>1158.8</v>
      </c>
      <c r="H359" s="1575" t="s">
        <v>3840</v>
      </c>
      <c r="I359" s="1575" t="s">
        <v>3841</v>
      </c>
      <c r="J359" s="1621" t="s">
        <v>4857</v>
      </c>
      <c r="K359" s="1558"/>
      <c r="L359" s="1567">
        <v>154.79576470588236</v>
      </c>
      <c r="M359" s="2301">
        <f t="shared" si="37"/>
        <v>1547.9576470588236</v>
      </c>
      <c r="N359" s="1575" t="s">
        <v>3840</v>
      </c>
      <c r="O359" s="1575" t="s">
        <v>5134</v>
      </c>
      <c r="P359" s="1621" t="s">
        <v>4858</v>
      </c>
      <c r="Q359" s="1558"/>
      <c r="R359" s="2302">
        <v>115.88</v>
      </c>
      <c r="S359" s="2301">
        <f t="shared" si="38"/>
        <v>1158.8</v>
      </c>
      <c r="T359" s="1575" t="s">
        <v>5104</v>
      </c>
      <c r="U359" s="1575" t="s">
        <v>5135</v>
      </c>
      <c r="V359" s="1621" t="s">
        <v>4860</v>
      </c>
      <c r="W359" s="1558"/>
    </row>
    <row r="360" spans="1:23" ht="36">
      <c r="B360" s="2299">
        <v>240</v>
      </c>
      <c r="C360" s="2299" t="s">
        <v>3849</v>
      </c>
      <c r="D360" s="2300">
        <v>10</v>
      </c>
      <c r="E360" s="1558"/>
      <c r="F360" s="2302">
        <v>51.47</v>
      </c>
      <c r="G360" s="2301">
        <f t="shared" si="36"/>
        <v>514.70000000000005</v>
      </c>
      <c r="H360" s="1575" t="s">
        <v>3840</v>
      </c>
      <c r="I360" s="1575" t="s">
        <v>3841</v>
      </c>
      <c r="J360" s="1621" t="s">
        <v>4857</v>
      </c>
      <c r="K360" s="1558"/>
      <c r="L360" s="1567">
        <v>68.597529411764711</v>
      </c>
      <c r="M360" s="2301">
        <f t="shared" si="37"/>
        <v>685.97529411764708</v>
      </c>
      <c r="N360" s="1575" t="s">
        <v>3840</v>
      </c>
      <c r="O360" s="1575" t="s">
        <v>5136</v>
      </c>
      <c r="P360" s="1621" t="s">
        <v>4858</v>
      </c>
      <c r="Q360" s="1558"/>
      <c r="R360" s="2302">
        <v>51.47</v>
      </c>
      <c r="S360" s="2301">
        <f t="shared" si="38"/>
        <v>514.70000000000005</v>
      </c>
      <c r="T360" s="1575" t="s">
        <v>5104</v>
      </c>
      <c r="U360" s="1575" t="s">
        <v>5137</v>
      </c>
      <c r="V360" s="1621" t="s">
        <v>4860</v>
      </c>
      <c r="W360" s="1558"/>
    </row>
    <row r="361" spans="1:23" ht="36">
      <c r="B361" s="2299">
        <v>241</v>
      </c>
      <c r="C361" s="2299" t="s">
        <v>3850</v>
      </c>
      <c r="D361" s="2300">
        <v>25</v>
      </c>
      <c r="E361" s="1558"/>
      <c r="F361" s="2302">
        <v>82.43</v>
      </c>
      <c r="G361" s="2301">
        <f t="shared" si="36"/>
        <v>2060.75</v>
      </c>
      <c r="H361" s="1575" t="s">
        <v>3840</v>
      </c>
      <c r="I361" s="1575" t="s">
        <v>3841</v>
      </c>
      <c r="J361" s="1621" t="s">
        <v>4857</v>
      </c>
      <c r="K361" s="1558"/>
      <c r="L361" s="1567">
        <v>109.84211764705883</v>
      </c>
      <c r="M361" s="2301">
        <f t="shared" si="37"/>
        <v>2746.0529411764705</v>
      </c>
      <c r="N361" s="1575" t="s">
        <v>3840</v>
      </c>
      <c r="O361" s="1575" t="s">
        <v>5138</v>
      </c>
      <c r="P361" s="1621" t="s">
        <v>4858</v>
      </c>
      <c r="Q361" s="1558"/>
      <c r="R361" s="2302">
        <v>82.43</v>
      </c>
      <c r="S361" s="2301">
        <f t="shared" si="38"/>
        <v>2060.75</v>
      </c>
      <c r="T361" s="1575" t="s">
        <v>5104</v>
      </c>
      <c r="U361" s="1575" t="s">
        <v>5139</v>
      </c>
      <c r="V361" s="1621" t="s">
        <v>4860</v>
      </c>
      <c r="W361" s="1558"/>
    </row>
    <row r="362" spans="1:23" ht="36">
      <c r="B362" s="2299">
        <v>242</v>
      </c>
      <c r="C362" s="2299" t="s">
        <v>3851</v>
      </c>
      <c r="D362" s="2300">
        <v>10</v>
      </c>
      <c r="E362" s="1558"/>
      <c r="F362" s="2302">
        <v>136.07</v>
      </c>
      <c r="G362" s="2301">
        <f t="shared" si="36"/>
        <v>1360.6999999999998</v>
      </c>
      <c r="H362" s="1575" t="s">
        <v>3840</v>
      </c>
      <c r="I362" s="1575" t="s">
        <v>3841</v>
      </c>
      <c r="J362" s="1621" t="s">
        <v>4857</v>
      </c>
      <c r="K362" s="1558"/>
      <c r="L362" s="1567">
        <v>181.3281176470588</v>
      </c>
      <c r="M362" s="2301">
        <f t="shared" si="37"/>
        <v>1813.281176470588</v>
      </c>
      <c r="N362" s="1575" t="s">
        <v>3840</v>
      </c>
      <c r="O362" s="1575" t="s">
        <v>5140</v>
      </c>
      <c r="P362" s="1621" t="s">
        <v>4858</v>
      </c>
      <c r="Q362" s="1558"/>
      <c r="R362" s="2302">
        <v>136.07</v>
      </c>
      <c r="S362" s="2301">
        <f t="shared" si="38"/>
        <v>1360.6999999999998</v>
      </c>
      <c r="T362" s="1575" t="s">
        <v>5104</v>
      </c>
      <c r="U362" s="1575" t="s">
        <v>5141</v>
      </c>
      <c r="V362" s="1621" t="s">
        <v>4860</v>
      </c>
      <c r="W362" s="1558"/>
    </row>
    <row r="363" spans="1:23" ht="36.75" thickBot="1">
      <c r="B363" s="2299">
        <v>243</v>
      </c>
      <c r="C363" s="2299" t="s">
        <v>3852</v>
      </c>
      <c r="D363" s="2300">
        <v>10</v>
      </c>
      <c r="E363" s="1558"/>
      <c r="F363" s="2302">
        <v>55.11</v>
      </c>
      <c r="G363" s="2301">
        <f t="shared" si="36"/>
        <v>551.1</v>
      </c>
      <c r="H363" s="1575" t="s">
        <v>3840</v>
      </c>
      <c r="I363" s="1575" t="s">
        <v>3841</v>
      </c>
      <c r="J363" s="1621" t="s">
        <v>4857</v>
      </c>
      <c r="K363" s="1558"/>
      <c r="L363" s="1567">
        <v>73.433529411764695</v>
      </c>
      <c r="M363" s="2301">
        <f t="shared" si="37"/>
        <v>734.33529411764698</v>
      </c>
      <c r="N363" s="1575" t="s">
        <v>3840</v>
      </c>
      <c r="O363" s="1575" t="s">
        <v>5142</v>
      </c>
      <c r="P363" s="1621" t="s">
        <v>4858</v>
      </c>
      <c r="Q363" s="1558"/>
      <c r="R363" s="2302">
        <v>55.11</v>
      </c>
      <c r="S363" s="2301">
        <f t="shared" si="38"/>
        <v>551.1</v>
      </c>
      <c r="T363" s="1575" t="s">
        <v>5104</v>
      </c>
      <c r="U363" s="1575" t="s">
        <v>5143</v>
      </c>
      <c r="V363" s="1621" t="s">
        <v>4860</v>
      </c>
      <c r="W363" s="1558"/>
    </row>
    <row r="364" spans="1:23" ht="13.5" thickBot="1">
      <c r="B364" s="47"/>
      <c r="C364" s="1611"/>
      <c r="D364" s="1612"/>
      <c r="E364" s="1566"/>
      <c r="F364" s="1587" t="s">
        <v>304</v>
      </c>
      <c r="G364" s="1634">
        <f>SUM(G352:G363)</f>
        <v>13942.539999999999</v>
      </c>
      <c r="H364" s="1594"/>
      <c r="I364" s="1594"/>
      <c r="J364" s="1595"/>
      <c r="K364" s="1566"/>
      <c r="L364" s="1587" t="s">
        <v>304</v>
      </c>
      <c r="M364" s="1634">
        <f>SUM(M352:M363)</f>
        <v>18583.734117647058</v>
      </c>
      <c r="N364" s="1594"/>
      <c r="O364" s="1594"/>
      <c r="P364" s="1595"/>
      <c r="Q364" s="1566"/>
      <c r="R364" s="1587" t="s">
        <v>304</v>
      </c>
      <c r="S364" s="1634">
        <f>SUM(S352:S363)</f>
        <v>13943.859999999999</v>
      </c>
      <c r="T364" s="1594"/>
      <c r="U364" s="1594"/>
      <c r="V364" s="1595"/>
      <c r="W364" s="1566"/>
    </row>
    <row r="365" spans="1:23">
      <c r="B365" s="30"/>
      <c r="C365" s="1613"/>
      <c r="D365" s="36"/>
      <c r="E365" s="1614"/>
      <c r="F365" s="1615"/>
      <c r="G365" s="2317"/>
      <c r="H365" s="1617"/>
      <c r="I365" s="1617"/>
      <c r="J365" s="1618"/>
      <c r="K365" s="1614"/>
      <c r="L365" s="1615"/>
      <c r="M365" s="2317"/>
      <c r="N365" s="1617"/>
      <c r="O365" s="1617"/>
      <c r="P365" s="1618"/>
      <c r="Q365" s="1614"/>
      <c r="R365" s="1615"/>
      <c r="S365" s="2317"/>
      <c r="T365" s="1617"/>
      <c r="U365" s="1617"/>
      <c r="V365" s="1618"/>
      <c r="W365" s="1614"/>
    </row>
    <row r="366" spans="1:23" ht="36">
      <c r="A366" s="51"/>
      <c r="B366" s="3539" t="s">
        <v>3853</v>
      </c>
      <c r="C366" s="3540"/>
      <c r="D366" s="1596" t="s">
        <v>3246</v>
      </c>
      <c r="E366" s="1558"/>
      <c r="F366" s="1598" t="s">
        <v>3247</v>
      </c>
      <c r="G366" s="2311" t="s">
        <v>1760</v>
      </c>
      <c r="H366" s="1600" t="s">
        <v>3248</v>
      </c>
      <c r="I366" s="1600" t="s">
        <v>3249</v>
      </c>
      <c r="J366" s="1596" t="s">
        <v>3250</v>
      </c>
      <c r="K366" s="1558"/>
      <c r="L366" s="1598" t="s">
        <v>3247</v>
      </c>
      <c r="M366" s="2311" t="s">
        <v>1760</v>
      </c>
      <c r="N366" s="1600" t="s">
        <v>3248</v>
      </c>
      <c r="O366" s="1600" t="s">
        <v>3249</v>
      </c>
      <c r="P366" s="1596" t="s">
        <v>3250</v>
      </c>
      <c r="Q366" s="1558"/>
      <c r="R366" s="1598" t="s">
        <v>3247</v>
      </c>
      <c r="S366" s="2311" t="s">
        <v>1760</v>
      </c>
      <c r="T366" s="1600" t="s">
        <v>3248</v>
      </c>
      <c r="U366" s="1600" t="s">
        <v>3249</v>
      </c>
      <c r="V366" s="1596" t="s">
        <v>3250</v>
      </c>
      <c r="W366" s="1558"/>
    </row>
    <row r="367" spans="1:23" ht="36">
      <c r="B367" s="2299">
        <v>244</v>
      </c>
      <c r="C367" s="2299" t="s">
        <v>3854</v>
      </c>
      <c r="D367" s="2300">
        <v>10</v>
      </c>
      <c r="E367" s="1558"/>
      <c r="F367" s="2302">
        <v>51.15</v>
      </c>
      <c r="G367" s="2301">
        <f t="shared" ref="G367:G379" si="39">SUM(D367*F367)</f>
        <v>511.5</v>
      </c>
      <c r="H367" s="1575" t="s">
        <v>3840</v>
      </c>
      <c r="I367" s="1575" t="s">
        <v>3855</v>
      </c>
      <c r="J367" s="1621" t="s">
        <v>4857</v>
      </c>
      <c r="K367" s="1558"/>
      <c r="L367" s="1567">
        <v>68.163529411764713</v>
      </c>
      <c r="M367" s="2301">
        <f t="shared" ref="M367:M379" si="40">SUM($D367*L367)</f>
        <v>681.63529411764716</v>
      </c>
      <c r="N367" s="1575" t="s">
        <v>3840</v>
      </c>
      <c r="O367" s="1575" t="s">
        <v>5144</v>
      </c>
      <c r="P367" s="1621" t="s">
        <v>4858</v>
      </c>
      <c r="Q367" s="1558"/>
      <c r="R367" s="2302">
        <v>51.15</v>
      </c>
      <c r="S367" s="2301">
        <f t="shared" ref="S367:S379" si="41">SUM($D367*R367)</f>
        <v>511.5</v>
      </c>
      <c r="T367" s="1575" t="s">
        <v>5104</v>
      </c>
      <c r="U367" s="1575" t="s">
        <v>5145</v>
      </c>
      <c r="V367" s="1621" t="s">
        <v>4860</v>
      </c>
      <c r="W367" s="1558"/>
    </row>
    <row r="368" spans="1:23" ht="36">
      <c r="B368" s="2299">
        <v>245</v>
      </c>
      <c r="C368" s="2299" t="s">
        <v>3856</v>
      </c>
      <c r="D368" s="2300">
        <v>10</v>
      </c>
      <c r="E368" s="1558"/>
      <c r="F368" s="2302">
        <v>91.97</v>
      </c>
      <c r="G368" s="2301">
        <f t="shared" si="39"/>
        <v>919.7</v>
      </c>
      <c r="H368" s="1575" t="s">
        <v>3840</v>
      </c>
      <c r="I368" s="1575" t="s">
        <v>3855</v>
      </c>
      <c r="J368" s="1621" t="s">
        <v>4857</v>
      </c>
      <c r="K368" s="1558"/>
      <c r="L368" s="1567">
        <v>118.64611764705882</v>
      </c>
      <c r="M368" s="2301">
        <f t="shared" si="40"/>
        <v>1186.4611764705883</v>
      </c>
      <c r="N368" s="1575" t="s">
        <v>3840</v>
      </c>
      <c r="O368" s="1575" t="s">
        <v>5146</v>
      </c>
      <c r="P368" s="1621" t="s">
        <v>4858</v>
      </c>
      <c r="Q368" s="1558"/>
      <c r="R368" s="2302">
        <v>91.97</v>
      </c>
      <c r="S368" s="2301">
        <f t="shared" si="41"/>
        <v>919.7</v>
      </c>
      <c r="T368" s="1575" t="s">
        <v>5104</v>
      </c>
      <c r="U368" s="1575" t="s">
        <v>5147</v>
      </c>
      <c r="V368" s="1621" t="s">
        <v>4860</v>
      </c>
      <c r="W368" s="1558"/>
    </row>
    <row r="369" spans="1:23" ht="36">
      <c r="B369" s="2299">
        <v>246</v>
      </c>
      <c r="C369" s="2299" t="s">
        <v>3857</v>
      </c>
      <c r="D369" s="2300">
        <v>10</v>
      </c>
      <c r="E369" s="1558"/>
      <c r="F369" s="2302">
        <v>98.93</v>
      </c>
      <c r="G369" s="2301">
        <f t="shared" si="39"/>
        <v>989.30000000000007</v>
      </c>
      <c r="H369" s="1575" t="s">
        <v>3840</v>
      </c>
      <c r="I369" s="1575" t="s">
        <v>3855</v>
      </c>
      <c r="J369" s="1621" t="s">
        <v>4857</v>
      </c>
      <c r="K369" s="1558"/>
      <c r="L369" s="1567">
        <v>131.82294117647058</v>
      </c>
      <c r="M369" s="2301">
        <f t="shared" si="40"/>
        <v>1318.2294117647057</v>
      </c>
      <c r="N369" s="1575" t="s">
        <v>3840</v>
      </c>
      <c r="O369" s="1575" t="s">
        <v>5148</v>
      </c>
      <c r="P369" s="1621" t="s">
        <v>4858</v>
      </c>
      <c r="Q369" s="1558"/>
      <c r="R369" s="2302">
        <v>98.93</v>
      </c>
      <c r="S369" s="2301">
        <f t="shared" si="41"/>
        <v>989.30000000000007</v>
      </c>
      <c r="T369" s="1575" t="s">
        <v>5104</v>
      </c>
      <c r="U369" s="1575" t="s">
        <v>5149</v>
      </c>
      <c r="V369" s="1621" t="s">
        <v>4860</v>
      </c>
      <c r="W369" s="1558"/>
    </row>
    <row r="370" spans="1:23" ht="36">
      <c r="B370" s="2299">
        <v>247</v>
      </c>
      <c r="C370" s="2299" t="s">
        <v>3858</v>
      </c>
      <c r="D370" s="2300">
        <v>5</v>
      </c>
      <c r="E370" s="1558"/>
      <c r="F370" s="2302">
        <v>141.55000000000001</v>
      </c>
      <c r="G370" s="2301">
        <f t="shared" si="39"/>
        <v>707.75</v>
      </c>
      <c r="H370" s="1575" t="s">
        <v>3840</v>
      </c>
      <c r="I370" s="1575" t="s">
        <v>3855</v>
      </c>
      <c r="J370" s="1621" t="s">
        <v>4857</v>
      </c>
      <c r="K370" s="1558"/>
      <c r="L370" s="1567">
        <v>226.92729411764708</v>
      </c>
      <c r="M370" s="2301">
        <f t="shared" si="40"/>
        <v>1134.6364705882354</v>
      </c>
      <c r="N370" s="1575" t="s">
        <v>3840</v>
      </c>
      <c r="O370" s="1575" t="s">
        <v>5150</v>
      </c>
      <c r="P370" s="1621" t="s">
        <v>4858</v>
      </c>
      <c r="Q370" s="1558"/>
      <c r="R370" s="2302">
        <v>141.55000000000001</v>
      </c>
      <c r="S370" s="2301">
        <f t="shared" si="41"/>
        <v>707.75</v>
      </c>
      <c r="T370" s="1575" t="s">
        <v>5104</v>
      </c>
      <c r="U370" s="1575" t="s">
        <v>5151</v>
      </c>
      <c r="V370" s="1621" t="s">
        <v>4860</v>
      </c>
      <c r="W370" s="1558"/>
    </row>
    <row r="371" spans="1:23" ht="36">
      <c r="B371" s="2299">
        <v>248</v>
      </c>
      <c r="C371" s="2299" t="s">
        <v>3859</v>
      </c>
      <c r="D371" s="2300">
        <v>6</v>
      </c>
      <c r="E371" s="1558"/>
      <c r="F371" s="2302">
        <v>170.56</v>
      </c>
      <c r="G371" s="2301">
        <f t="shared" si="39"/>
        <v>1023.36</v>
      </c>
      <c r="H371" s="1575" t="s">
        <v>3840</v>
      </c>
      <c r="I371" s="1575" t="s">
        <v>3855</v>
      </c>
      <c r="J371" s="1621" t="s">
        <v>4857</v>
      </c>
      <c r="K371" s="1558"/>
      <c r="L371" s="1567">
        <v>248.58352941176472</v>
      </c>
      <c r="M371" s="2301">
        <f t="shared" si="40"/>
        <v>1491.5011764705882</v>
      </c>
      <c r="N371" s="1575" t="s">
        <v>3840</v>
      </c>
      <c r="O371" s="1575" t="s">
        <v>5152</v>
      </c>
      <c r="P371" s="1621" t="s">
        <v>4858</v>
      </c>
      <c r="Q371" s="1558"/>
      <c r="R371" s="2302">
        <v>170.56</v>
      </c>
      <c r="S371" s="2301">
        <f t="shared" si="41"/>
        <v>1023.36</v>
      </c>
      <c r="T371" s="1575" t="s">
        <v>5104</v>
      </c>
      <c r="U371" s="1575" t="s">
        <v>5153</v>
      </c>
      <c r="V371" s="1621" t="s">
        <v>4860</v>
      </c>
      <c r="W371" s="1558"/>
    </row>
    <row r="372" spans="1:23" ht="36">
      <c r="B372" s="2299">
        <v>249</v>
      </c>
      <c r="C372" s="2299" t="s">
        <v>3860</v>
      </c>
      <c r="D372" s="2300">
        <v>6</v>
      </c>
      <c r="E372" s="1558"/>
      <c r="F372" s="2302">
        <v>327.16000000000003</v>
      </c>
      <c r="G372" s="2301">
        <f t="shared" si="39"/>
        <v>1962.96</v>
      </c>
      <c r="H372" s="1575" t="s">
        <v>3840</v>
      </c>
      <c r="I372" s="1575" t="s">
        <v>3855</v>
      </c>
      <c r="J372" s="1621" t="s">
        <v>4857</v>
      </c>
      <c r="K372" s="1558"/>
      <c r="L372" s="1567">
        <v>390.93917647058828</v>
      </c>
      <c r="M372" s="2301">
        <f t="shared" si="40"/>
        <v>2345.6350588235296</v>
      </c>
      <c r="N372" s="1575" t="s">
        <v>3840</v>
      </c>
      <c r="O372" s="1575" t="s">
        <v>5154</v>
      </c>
      <c r="P372" s="1621" t="s">
        <v>4858</v>
      </c>
      <c r="Q372" s="1558"/>
      <c r="R372" s="1567">
        <v>349.79</v>
      </c>
      <c r="S372" s="2301">
        <f t="shared" si="41"/>
        <v>2098.7400000000002</v>
      </c>
      <c r="T372" s="1575" t="s">
        <v>5104</v>
      </c>
      <c r="U372" s="1575" t="s">
        <v>5155</v>
      </c>
      <c r="V372" s="1621" t="s">
        <v>4860</v>
      </c>
      <c r="W372" s="1558"/>
    </row>
    <row r="373" spans="1:23" ht="36">
      <c r="B373" s="2299">
        <v>250</v>
      </c>
      <c r="C373" s="2316" t="s">
        <v>3862</v>
      </c>
      <c r="D373" s="2300">
        <v>6</v>
      </c>
      <c r="E373" s="1558"/>
      <c r="F373" s="2302">
        <v>314.79000000000002</v>
      </c>
      <c r="G373" s="2301">
        <f t="shared" si="39"/>
        <v>1888.7400000000002</v>
      </c>
      <c r="H373" s="1575" t="s">
        <v>3840</v>
      </c>
      <c r="I373" s="1575" t="s">
        <v>3855</v>
      </c>
      <c r="J373" s="1621" t="s">
        <v>4857</v>
      </c>
      <c r="K373" s="1558"/>
      <c r="L373" s="1567">
        <v>335.19752941176478</v>
      </c>
      <c r="M373" s="2301">
        <f t="shared" si="40"/>
        <v>2011.1851764705887</v>
      </c>
      <c r="N373" s="1575" t="s">
        <v>3840</v>
      </c>
      <c r="O373" s="1575" t="s">
        <v>5156</v>
      </c>
      <c r="P373" s="1621" t="s">
        <v>4858</v>
      </c>
      <c r="Q373" s="1558"/>
      <c r="R373" s="2302">
        <v>314.79000000000002</v>
      </c>
      <c r="S373" s="2301">
        <f t="shared" si="41"/>
        <v>1888.7400000000002</v>
      </c>
      <c r="T373" s="1575" t="s">
        <v>5104</v>
      </c>
      <c r="U373" s="1575" t="s">
        <v>5157</v>
      </c>
      <c r="V373" s="1621" t="s">
        <v>4860</v>
      </c>
      <c r="W373" s="1558"/>
    </row>
    <row r="374" spans="1:23" ht="36">
      <c r="B374" s="2299">
        <v>251</v>
      </c>
      <c r="C374" s="2299" t="s">
        <v>3863</v>
      </c>
      <c r="D374" s="2300">
        <v>6</v>
      </c>
      <c r="E374" s="1558"/>
      <c r="F374" s="2318">
        <v>278.17</v>
      </c>
      <c r="G374" s="2301">
        <f t="shared" si="39"/>
        <v>1669.02</v>
      </c>
      <c r="H374" s="1575" t="s">
        <v>3840</v>
      </c>
      <c r="I374" s="1575" t="s">
        <v>3861</v>
      </c>
      <c r="J374" s="1621" t="s">
        <v>4857</v>
      </c>
      <c r="K374" s="1558"/>
      <c r="L374" s="1567">
        <v>332.37105882352944</v>
      </c>
      <c r="M374" s="2301">
        <f t="shared" si="40"/>
        <v>1994.2263529411766</v>
      </c>
      <c r="N374" s="1575" t="s">
        <v>3840</v>
      </c>
      <c r="O374" s="1575" t="s">
        <v>5158</v>
      </c>
      <c r="P374" s="1621" t="s">
        <v>4858</v>
      </c>
      <c r="Q374" s="1558"/>
      <c r="R374" s="2302">
        <v>249.42</v>
      </c>
      <c r="S374" s="2301">
        <f t="shared" si="41"/>
        <v>1496.52</v>
      </c>
      <c r="T374" s="1575" t="s">
        <v>5104</v>
      </c>
      <c r="U374" s="1575" t="s">
        <v>5159</v>
      </c>
      <c r="V374" s="1621" t="s">
        <v>4860</v>
      </c>
      <c r="W374" s="1558"/>
    </row>
    <row r="375" spans="1:23" ht="36">
      <c r="B375" s="2299">
        <v>252</v>
      </c>
      <c r="C375" s="2299" t="s">
        <v>3864</v>
      </c>
      <c r="D375" s="2300">
        <v>5</v>
      </c>
      <c r="E375" s="1558"/>
      <c r="F375" s="2318">
        <v>384.03</v>
      </c>
      <c r="G375" s="2301">
        <f t="shared" si="39"/>
        <v>1920.1499999999999</v>
      </c>
      <c r="H375" s="1575" t="s">
        <v>3840</v>
      </c>
      <c r="I375" s="1575" t="s">
        <v>3861</v>
      </c>
      <c r="J375" s="1621" t="s">
        <v>4857</v>
      </c>
      <c r="K375" s="1558"/>
      <c r="L375" s="1567">
        <v>500.54058823529414</v>
      </c>
      <c r="M375" s="2301">
        <f t="shared" si="40"/>
        <v>2502.7029411764706</v>
      </c>
      <c r="N375" s="1575" t="s">
        <v>3840</v>
      </c>
      <c r="O375" s="1575" t="s">
        <v>5160</v>
      </c>
      <c r="P375" s="1621" t="s">
        <v>4858</v>
      </c>
      <c r="Q375" s="1558"/>
      <c r="R375" s="2302">
        <v>375.62</v>
      </c>
      <c r="S375" s="2301">
        <f t="shared" si="41"/>
        <v>1878.1</v>
      </c>
      <c r="T375" s="1575" t="s">
        <v>5104</v>
      </c>
      <c r="U375" s="1575" t="s">
        <v>5161</v>
      </c>
      <c r="V375" s="1621" t="s">
        <v>4860</v>
      </c>
      <c r="W375" s="1558"/>
    </row>
    <row r="376" spans="1:23" ht="36">
      <c r="B376" s="2299">
        <v>253</v>
      </c>
      <c r="C376" s="2299" t="s">
        <v>3865</v>
      </c>
      <c r="D376" s="2300">
        <v>5</v>
      </c>
      <c r="E376" s="1558"/>
      <c r="F376" s="2302">
        <v>384.03</v>
      </c>
      <c r="G376" s="2301">
        <f t="shared" si="39"/>
        <v>1920.1499999999999</v>
      </c>
      <c r="H376" s="1575" t="s">
        <v>3840</v>
      </c>
      <c r="I376" s="1575" t="s">
        <v>3861</v>
      </c>
      <c r="J376" s="1621" t="s">
        <v>4857</v>
      </c>
      <c r="K376" s="1558"/>
      <c r="L376" s="1567">
        <v>511.75894117647067</v>
      </c>
      <c r="M376" s="2301">
        <f t="shared" si="40"/>
        <v>2558.7947058823534</v>
      </c>
      <c r="N376" s="1575" t="s">
        <v>3840</v>
      </c>
      <c r="O376" s="1575" t="s">
        <v>5162</v>
      </c>
      <c r="P376" s="1621" t="s">
        <v>4858</v>
      </c>
      <c r="Q376" s="1558"/>
      <c r="R376" s="2302">
        <v>384.03</v>
      </c>
      <c r="S376" s="2301">
        <f t="shared" si="41"/>
        <v>1920.1499999999999</v>
      </c>
      <c r="T376" s="1575" t="s">
        <v>5104</v>
      </c>
      <c r="U376" s="1575" t="s">
        <v>5163</v>
      </c>
      <c r="V376" s="1621" t="s">
        <v>4860</v>
      </c>
      <c r="W376" s="1558"/>
    </row>
    <row r="377" spans="1:23" ht="36">
      <c r="B377" s="2299">
        <v>254</v>
      </c>
      <c r="C377" s="2299" t="s">
        <v>3866</v>
      </c>
      <c r="D377" s="2300">
        <v>4</v>
      </c>
      <c r="E377" s="1558"/>
      <c r="F377" s="1567">
        <v>426.63</v>
      </c>
      <c r="G377" s="2301">
        <f t="shared" si="39"/>
        <v>1706.52</v>
      </c>
      <c r="H377" s="1575" t="s">
        <v>3840</v>
      </c>
      <c r="I377" s="1575" t="s">
        <v>3861</v>
      </c>
      <c r="J377" s="1621" t="s">
        <v>4857</v>
      </c>
      <c r="K377" s="1558"/>
      <c r="L377" s="2302">
        <v>406.47199999999998</v>
      </c>
      <c r="M377" s="2301">
        <f t="shared" si="40"/>
        <v>1625.8879999999999</v>
      </c>
      <c r="N377" s="1575" t="s">
        <v>3840</v>
      </c>
      <c r="O377" s="1575" t="s">
        <v>5164</v>
      </c>
      <c r="P377" s="1621" t="s">
        <v>4858</v>
      </c>
      <c r="Q377" s="1558"/>
      <c r="R377" s="1567">
        <v>426.65</v>
      </c>
      <c r="S377" s="2301">
        <f t="shared" si="41"/>
        <v>1706.6</v>
      </c>
      <c r="T377" s="1575" t="s">
        <v>5104</v>
      </c>
      <c r="U377" s="1575" t="s">
        <v>3867</v>
      </c>
      <c r="V377" s="1621" t="s">
        <v>4860</v>
      </c>
      <c r="W377" s="1558"/>
    </row>
    <row r="378" spans="1:23" ht="36">
      <c r="B378" s="2299">
        <v>255</v>
      </c>
      <c r="C378" s="2299" t="s">
        <v>3868</v>
      </c>
      <c r="D378" s="2300">
        <v>4</v>
      </c>
      <c r="E378" s="1558"/>
      <c r="F378" s="2302">
        <v>419.53</v>
      </c>
      <c r="G378" s="2301">
        <f t="shared" si="39"/>
        <v>1678.12</v>
      </c>
      <c r="H378" s="1575" t="s">
        <v>3840</v>
      </c>
      <c r="I378" s="1575" t="s">
        <v>3861</v>
      </c>
      <c r="J378" s="1621" t="s">
        <v>4857</v>
      </c>
      <c r="K378" s="1558"/>
      <c r="L378" s="1567">
        <v>568.71870588235299</v>
      </c>
      <c r="M378" s="2301">
        <f t="shared" si="40"/>
        <v>2274.874823529412</v>
      </c>
      <c r="N378" s="1575" t="s">
        <v>3840</v>
      </c>
      <c r="O378" s="1575" t="s">
        <v>5165</v>
      </c>
      <c r="P378" s="1621" t="s">
        <v>4858</v>
      </c>
      <c r="Q378" s="1558"/>
      <c r="R378" s="2302">
        <v>419.53</v>
      </c>
      <c r="S378" s="2301">
        <f t="shared" si="41"/>
        <v>1678.12</v>
      </c>
      <c r="T378" s="1575" t="s">
        <v>5104</v>
      </c>
      <c r="U378" s="1575" t="s">
        <v>5166</v>
      </c>
      <c r="V378" s="1621" t="s">
        <v>4860</v>
      </c>
      <c r="W378" s="1558"/>
    </row>
    <row r="379" spans="1:23" ht="36.75" thickBot="1">
      <c r="B379" s="2299">
        <v>256</v>
      </c>
      <c r="C379" s="2299" t="s">
        <v>3869</v>
      </c>
      <c r="D379" s="2300">
        <v>4</v>
      </c>
      <c r="E379" s="1566"/>
      <c r="F379" s="2302">
        <v>506.91</v>
      </c>
      <c r="G379" s="2301">
        <f t="shared" si="39"/>
        <v>2027.64</v>
      </c>
      <c r="H379" s="1575" t="s">
        <v>3840</v>
      </c>
      <c r="I379" s="1575" t="s">
        <v>3861</v>
      </c>
      <c r="J379" s="1621" t="s">
        <v>4857</v>
      </c>
      <c r="K379" s="1566"/>
      <c r="L379" s="1567">
        <v>592.01247058823526</v>
      </c>
      <c r="M379" s="2301">
        <f t="shared" si="40"/>
        <v>2368.049882352941</v>
      </c>
      <c r="N379" s="1575" t="s">
        <v>3840</v>
      </c>
      <c r="O379" s="1575" t="s">
        <v>5167</v>
      </c>
      <c r="P379" s="1621" t="s">
        <v>4858</v>
      </c>
      <c r="Q379" s="1566"/>
      <c r="R379" s="2302">
        <v>506.91</v>
      </c>
      <c r="S379" s="2301">
        <f t="shared" si="41"/>
        <v>2027.64</v>
      </c>
      <c r="T379" s="1575" t="s">
        <v>5104</v>
      </c>
      <c r="U379" s="1575" t="s">
        <v>5168</v>
      </c>
      <c r="V379" s="1621" t="s">
        <v>4860</v>
      </c>
      <c r="W379" s="1566"/>
    </row>
    <row r="380" spans="1:23" ht="13.5" thickBot="1">
      <c r="B380" s="47"/>
      <c r="C380" s="1611"/>
      <c r="D380" s="1612"/>
      <c r="E380" s="1566"/>
      <c r="F380" s="1587" t="s">
        <v>304</v>
      </c>
      <c r="G380" s="1634">
        <f>SUM(G367:G379)</f>
        <v>18924.91</v>
      </c>
      <c r="H380" s="1594"/>
      <c r="I380" s="1594"/>
      <c r="J380" s="1595"/>
      <c r="K380" s="1566"/>
      <c r="L380" s="1587" t="s">
        <v>304</v>
      </c>
      <c r="M380" s="1634">
        <f>SUM(M367:M379)</f>
        <v>23493.820470588234</v>
      </c>
      <c r="N380" s="1594"/>
      <c r="O380" s="1594"/>
      <c r="P380" s="1595"/>
      <c r="Q380" s="1566"/>
      <c r="R380" s="1587" t="s">
        <v>304</v>
      </c>
      <c r="S380" s="1634">
        <f>SUM(S367:S379)</f>
        <v>18846.22</v>
      </c>
      <c r="T380" s="1594"/>
      <c r="U380" s="1594"/>
      <c r="V380" s="1595"/>
      <c r="W380" s="1566"/>
    </row>
    <row r="381" spans="1:23">
      <c r="B381" s="30"/>
      <c r="C381" s="1613"/>
      <c r="D381" s="36"/>
      <c r="E381" s="1614"/>
      <c r="F381" s="1615"/>
      <c r="G381" s="2317"/>
      <c r="H381" s="1617"/>
      <c r="I381" s="1617"/>
      <c r="J381" s="1618"/>
      <c r="K381" s="1614"/>
      <c r="L381" s="1615"/>
      <c r="M381" s="2317"/>
      <c r="N381" s="1617"/>
      <c r="O381" s="1617"/>
      <c r="P381" s="1618"/>
      <c r="Q381" s="1614"/>
      <c r="R381" s="1615"/>
      <c r="S381" s="2317"/>
      <c r="T381" s="1617"/>
      <c r="U381" s="1617"/>
      <c r="V381" s="1618"/>
      <c r="W381" s="1614"/>
    </row>
    <row r="382" spans="1:23" ht="36">
      <c r="A382" s="51"/>
      <c r="B382" s="3539" t="s">
        <v>3870</v>
      </c>
      <c r="C382" s="3540"/>
      <c r="D382" s="1596" t="s">
        <v>3246</v>
      </c>
      <c r="E382" s="1558"/>
      <c r="F382" s="1598" t="s">
        <v>3247</v>
      </c>
      <c r="G382" s="2311" t="s">
        <v>1760</v>
      </c>
      <c r="H382" s="1600" t="s">
        <v>3248</v>
      </c>
      <c r="I382" s="1600" t="s">
        <v>3249</v>
      </c>
      <c r="J382" s="1596" t="s">
        <v>3250</v>
      </c>
      <c r="K382" s="1558"/>
      <c r="L382" s="1598" t="s">
        <v>3247</v>
      </c>
      <c r="M382" s="2311" t="s">
        <v>1760</v>
      </c>
      <c r="N382" s="1600" t="s">
        <v>3248</v>
      </c>
      <c r="O382" s="1600" t="s">
        <v>3249</v>
      </c>
      <c r="P382" s="1596" t="s">
        <v>3250</v>
      </c>
      <c r="Q382" s="1558"/>
      <c r="R382" s="1598" t="s">
        <v>3247</v>
      </c>
      <c r="S382" s="2311" t="s">
        <v>1760</v>
      </c>
      <c r="T382" s="1600" t="s">
        <v>3248</v>
      </c>
      <c r="U382" s="1600" t="s">
        <v>3249</v>
      </c>
      <c r="V382" s="1596" t="s">
        <v>3250</v>
      </c>
      <c r="W382" s="1558"/>
    </row>
    <row r="383" spans="1:23" ht="36">
      <c r="B383" s="2299">
        <v>257</v>
      </c>
      <c r="C383" s="2299" t="s">
        <v>3871</v>
      </c>
      <c r="D383" s="2300">
        <v>75</v>
      </c>
      <c r="E383" s="1566"/>
      <c r="F383" s="2302">
        <v>4.8600000000000003</v>
      </c>
      <c r="G383" s="2301">
        <f t="shared" ref="G383:G392" si="42">SUM(D383*F383)</f>
        <v>364.5</v>
      </c>
      <c r="H383" s="1575" t="s">
        <v>3840</v>
      </c>
      <c r="I383" s="1575" t="s">
        <v>3872</v>
      </c>
      <c r="J383" s="1621" t="s">
        <v>4857</v>
      </c>
      <c r="K383" s="1566"/>
      <c r="L383" s="1567">
        <v>6.2182352941176466</v>
      </c>
      <c r="M383" s="2301">
        <f t="shared" ref="M383:M392" si="43">SUM($D383*L383)</f>
        <v>466.36764705882348</v>
      </c>
      <c r="N383" s="1575" t="s">
        <v>3840</v>
      </c>
      <c r="O383" s="1575" t="s">
        <v>5169</v>
      </c>
      <c r="P383" s="1621" t="s">
        <v>4858</v>
      </c>
      <c r="Q383" s="1566"/>
      <c r="R383" s="2302">
        <v>4.8600000000000003</v>
      </c>
      <c r="S383" s="2301">
        <f t="shared" ref="S383:S392" si="44">SUM($D383*R383)</f>
        <v>364.5</v>
      </c>
      <c r="T383" s="1575" t="s">
        <v>5104</v>
      </c>
      <c r="U383" s="1575" t="s">
        <v>5170</v>
      </c>
      <c r="V383" s="1621" t="s">
        <v>4860</v>
      </c>
      <c r="W383" s="1566"/>
    </row>
    <row r="384" spans="1:23" ht="36">
      <c r="B384" s="2299">
        <v>258</v>
      </c>
      <c r="C384" s="2299" t="s">
        <v>3873</v>
      </c>
      <c r="D384" s="2300">
        <v>4</v>
      </c>
      <c r="E384" s="1566"/>
      <c r="F384" s="2302">
        <v>6.12</v>
      </c>
      <c r="G384" s="2301">
        <f t="shared" si="42"/>
        <v>24.48</v>
      </c>
      <c r="H384" s="1575" t="s">
        <v>3840</v>
      </c>
      <c r="I384" s="1575" t="s">
        <v>3872</v>
      </c>
      <c r="J384" s="1621" t="s">
        <v>4857</v>
      </c>
      <c r="K384" s="1566"/>
      <c r="L384" s="1567">
        <v>8.1438823529411764</v>
      </c>
      <c r="M384" s="2301">
        <f t="shared" si="43"/>
        <v>32.575529411764705</v>
      </c>
      <c r="N384" s="1575" t="s">
        <v>3840</v>
      </c>
      <c r="O384" s="1575" t="s">
        <v>5171</v>
      </c>
      <c r="P384" s="1621" t="s">
        <v>4858</v>
      </c>
      <c r="Q384" s="1566"/>
      <c r="R384" s="2302">
        <v>6.12</v>
      </c>
      <c r="S384" s="2301">
        <f t="shared" si="44"/>
        <v>24.48</v>
      </c>
      <c r="T384" s="1575" t="s">
        <v>5104</v>
      </c>
      <c r="U384" s="1575" t="s">
        <v>5172</v>
      </c>
      <c r="V384" s="1621" t="s">
        <v>4860</v>
      </c>
      <c r="W384" s="1566"/>
    </row>
    <row r="385" spans="1:23" ht="36">
      <c r="B385" s="2299">
        <v>259</v>
      </c>
      <c r="C385" s="2299" t="s">
        <v>3874</v>
      </c>
      <c r="D385" s="2300">
        <v>2</v>
      </c>
      <c r="E385" s="1566"/>
      <c r="F385" s="2302">
        <v>3.47</v>
      </c>
      <c r="G385" s="2301">
        <f t="shared" si="42"/>
        <v>6.94</v>
      </c>
      <c r="H385" s="1575" t="s">
        <v>3840</v>
      </c>
      <c r="I385" s="1575" t="s">
        <v>3872</v>
      </c>
      <c r="J385" s="1621" t="s">
        <v>4857</v>
      </c>
      <c r="K385" s="1566"/>
      <c r="L385" s="1567">
        <v>4.6281176470588239</v>
      </c>
      <c r="M385" s="2301">
        <f t="shared" si="43"/>
        <v>9.2562352941176478</v>
      </c>
      <c r="N385" s="1575" t="s">
        <v>3840</v>
      </c>
      <c r="O385" s="1575" t="s">
        <v>5173</v>
      </c>
      <c r="P385" s="1621" t="s">
        <v>4858</v>
      </c>
      <c r="Q385" s="1566"/>
      <c r="R385" s="2302">
        <v>3.47</v>
      </c>
      <c r="S385" s="2301">
        <f t="shared" si="44"/>
        <v>6.94</v>
      </c>
      <c r="T385" s="1575" t="s">
        <v>5104</v>
      </c>
      <c r="U385" s="1575" t="s">
        <v>5174</v>
      </c>
      <c r="V385" s="1621" t="s">
        <v>4860</v>
      </c>
      <c r="W385" s="1566"/>
    </row>
    <row r="386" spans="1:23" ht="36">
      <c r="B386" s="2299">
        <v>260</v>
      </c>
      <c r="C386" s="2299" t="s">
        <v>3875</v>
      </c>
      <c r="D386" s="2300">
        <v>10</v>
      </c>
      <c r="E386" s="1566"/>
      <c r="F386" s="2302">
        <v>3.54</v>
      </c>
      <c r="G386" s="2301">
        <f t="shared" si="42"/>
        <v>35.4</v>
      </c>
      <c r="H386" s="1575" t="s">
        <v>3840</v>
      </c>
      <c r="I386" s="1575" t="s">
        <v>3872</v>
      </c>
      <c r="J386" s="1621" t="s">
        <v>4857</v>
      </c>
      <c r="K386" s="1566"/>
      <c r="L386" s="1567">
        <v>4.7156470588235297</v>
      </c>
      <c r="M386" s="2301">
        <f t="shared" si="43"/>
        <v>47.156470588235294</v>
      </c>
      <c r="N386" s="1575" t="s">
        <v>3840</v>
      </c>
      <c r="O386" s="1575" t="s">
        <v>5175</v>
      </c>
      <c r="P386" s="1621" t="s">
        <v>4858</v>
      </c>
      <c r="Q386" s="1566"/>
      <c r="R386" s="2302">
        <v>3.54</v>
      </c>
      <c r="S386" s="2301">
        <f t="shared" si="44"/>
        <v>35.4</v>
      </c>
      <c r="T386" s="1575" t="s">
        <v>5104</v>
      </c>
      <c r="U386" s="1575" t="s">
        <v>5176</v>
      </c>
      <c r="V386" s="1621" t="s">
        <v>4860</v>
      </c>
      <c r="W386" s="1566"/>
    </row>
    <row r="387" spans="1:23" ht="36">
      <c r="B387" s="2299">
        <v>261</v>
      </c>
      <c r="C387" s="2299" t="s">
        <v>3876</v>
      </c>
      <c r="D387" s="2300">
        <v>60</v>
      </c>
      <c r="E387" s="1566"/>
      <c r="F387" s="2302">
        <v>3.86</v>
      </c>
      <c r="G387" s="2301">
        <f t="shared" si="42"/>
        <v>231.6</v>
      </c>
      <c r="H387" s="1575" t="s">
        <v>3840</v>
      </c>
      <c r="I387" s="1575" t="s">
        <v>3872</v>
      </c>
      <c r="J387" s="1621" t="s">
        <v>4857</v>
      </c>
      <c r="K387" s="1566"/>
      <c r="L387" s="1567">
        <v>5.153294117647059</v>
      </c>
      <c r="M387" s="2301">
        <f t="shared" si="43"/>
        <v>309.19764705882352</v>
      </c>
      <c r="N387" s="1575" t="s">
        <v>3840</v>
      </c>
      <c r="O387" s="1575" t="s">
        <v>5177</v>
      </c>
      <c r="P387" s="1621" t="s">
        <v>4858</v>
      </c>
      <c r="Q387" s="1566"/>
      <c r="R387" s="2302">
        <v>3.86</v>
      </c>
      <c r="S387" s="2301">
        <f t="shared" si="44"/>
        <v>231.6</v>
      </c>
      <c r="T387" s="1575" t="s">
        <v>5104</v>
      </c>
      <c r="U387" s="1575" t="s">
        <v>5178</v>
      </c>
      <c r="V387" s="1621" t="s">
        <v>4860</v>
      </c>
      <c r="W387" s="1566"/>
    </row>
    <row r="388" spans="1:23" ht="36">
      <c r="B388" s="2299">
        <v>262</v>
      </c>
      <c r="C388" s="2299" t="s">
        <v>3877</v>
      </c>
      <c r="D388" s="2300">
        <v>10</v>
      </c>
      <c r="E388" s="1566"/>
      <c r="F388" s="2302">
        <v>3.98</v>
      </c>
      <c r="G388" s="2301">
        <f t="shared" si="42"/>
        <v>39.799999999999997</v>
      </c>
      <c r="H388" s="1575" t="s">
        <v>3840</v>
      </c>
      <c r="I388" s="1575" t="s">
        <v>3872</v>
      </c>
      <c r="J388" s="1621" t="s">
        <v>4857</v>
      </c>
      <c r="K388" s="1566"/>
      <c r="L388" s="1567">
        <v>5.295529411764706</v>
      </c>
      <c r="M388" s="2301">
        <f t="shared" si="43"/>
        <v>52.955294117647057</v>
      </c>
      <c r="N388" s="1575" t="s">
        <v>3840</v>
      </c>
      <c r="O388" s="1575" t="s">
        <v>5179</v>
      </c>
      <c r="P388" s="1621" t="s">
        <v>4858</v>
      </c>
      <c r="Q388" s="1566"/>
      <c r="R388" s="2302">
        <v>3.98</v>
      </c>
      <c r="S388" s="2301">
        <f t="shared" si="44"/>
        <v>39.799999999999997</v>
      </c>
      <c r="T388" s="1575" t="s">
        <v>5104</v>
      </c>
      <c r="U388" s="1575" t="s">
        <v>5180</v>
      </c>
      <c r="V388" s="1621" t="s">
        <v>4860</v>
      </c>
      <c r="W388" s="1566"/>
    </row>
    <row r="389" spans="1:23" ht="36">
      <c r="B389" s="2299">
        <v>263</v>
      </c>
      <c r="C389" s="2299" t="s">
        <v>3878</v>
      </c>
      <c r="D389" s="2300">
        <v>10</v>
      </c>
      <c r="E389" s="1566"/>
      <c r="F389" s="2302">
        <v>4.26</v>
      </c>
      <c r="G389" s="2301">
        <f t="shared" si="42"/>
        <v>42.599999999999994</v>
      </c>
      <c r="H389" s="1575" t="s">
        <v>3840</v>
      </c>
      <c r="I389" s="1575" t="s">
        <v>3872</v>
      </c>
      <c r="J389" s="1621" t="s">
        <v>4857</v>
      </c>
      <c r="K389" s="1566"/>
      <c r="L389" s="1567">
        <v>5.6857647058823524</v>
      </c>
      <c r="M389" s="2301">
        <f t="shared" si="43"/>
        <v>56.857647058823524</v>
      </c>
      <c r="N389" s="1575" t="s">
        <v>3840</v>
      </c>
      <c r="O389" s="1575" t="s">
        <v>5181</v>
      </c>
      <c r="P389" s="1621" t="s">
        <v>4858</v>
      </c>
      <c r="Q389" s="1566"/>
      <c r="R389" s="2302">
        <v>4.26</v>
      </c>
      <c r="S389" s="2301">
        <f t="shared" si="44"/>
        <v>42.599999999999994</v>
      </c>
      <c r="T389" s="1575" t="s">
        <v>5104</v>
      </c>
      <c r="U389" s="1575" t="s">
        <v>5182</v>
      </c>
      <c r="V389" s="1621" t="s">
        <v>4860</v>
      </c>
      <c r="W389" s="1566"/>
    </row>
    <row r="390" spans="1:23" ht="36">
      <c r="B390" s="2299">
        <v>264</v>
      </c>
      <c r="C390" s="2299" t="s">
        <v>3879</v>
      </c>
      <c r="D390" s="2300">
        <v>10</v>
      </c>
      <c r="E390" s="1566"/>
      <c r="F390" s="2302">
        <v>9.14</v>
      </c>
      <c r="G390" s="2301">
        <f t="shared" si="42"/>
        <v>91.4</v>
      </c>
      <c r="H390" s="1575" t="s">
        <v>3840</v>
      </c>
      <c r="I390" s="1575" t="s">
        <v>3872</v>
      </c>
      <c r="J390" s="1621" t="s">
        <v>4857</v>
      </c>
      <c r="K390" s="1566"/>
      <c r="L390" s="1567">
        <v>15.547411764705885</v>
      </c>
      <c r="M390" s="2301">
        <f t="shared" si="43"/>
        <v>155.47411764705885</v>
      </c>
      <c r="N390" s="1575" t="s">
        <v>3840</v>
      </c>
      <c r="O390" s="1575" t="s">
        <v>5183</v>
      </c>
      <c r="P390" s="1621" t="s">
        <v>4858</v>
      </c>
      <c r="Q390" s="1566"/>
      <c r="R390" s="2302">
        <v>9.14</v>
      </c>
      <c r="S390" s="2301">
        <f t="shared" si="44"/>
        <v>91.4</v>
      </c>
      <c r="T390" s="1575" t="s">
        <v>5104</v>
      </c>
      <c r="U390" s="1575" t="s">
        <v>5184</v>
      </c>
      <c r="V390" s="1621" t="s">
        <v>4860</v>
      </c>
      <c r="W390" s="1566"/>
    </row>
    <row r="391" spans="1:23" ht="36">
      <c r="B391" s="2299">
        <v>265</v>
      </c>
      <c r="C391" s="2299" t="s">
        <v>3880</v>
      </c>
      <c r="D391" s="2300">
        <v>5</v>
      </c>
      <c r="E391" s="1566"/>
      <c r="F391" s="2302">
        <v>7.41</v>
      </c>
      <c r="G391" s="2301">
        <f t="shared" si="42"/>
        <v>37.049999999999997</v>
      </c>
      <c r="H391" s="1575" t="s">
        <v>3840</v>
      </c>
      <c r="I391" s="1575" t="s">
        <v>3872</v>
      </c>
      <c r="J391" s="1621" t="s">
        <v>4857</v>
      </c>
      <c r="K391" s="1566"/>
      <c r="L391" s="1567">
        <v>9.8725882352941188</v>
      </c>
      <c r="M391" s="2301">
        <f t="shared" si="43"/>
        <v>49.362941176470592</v>
      </c>
      <c r="N391" s="1575" t="s">
        <v>3840</v>
      </c>
      <c r="O391" s="1575" t="s">
        <v>5185</v>
      </c>
      <c r="P391" s="1621" t="s">
        <v>4858</v>
      </c>
      <c r="Q391" s="1566"/>
      <c r="R391" s="2302">
        <v>7.41</v>
      </c>
      <c r="S391" s="2301">
        <f t="shared" si="44"/>
        <v>37.049999999999997</v>
      </c>
      <c r="T391" s="1575" t="s">
        <v>5104</v>
      </c>
      <c r="U391" s="1575" t="s">
        <v>5186</v>
      </c>
      <c r="V391" s="1621" t="s">
        <v>4860</v>
      </c>
      <c r="W391" s="1566"/>
    </row>
    <row r="392" spans="1:23" ht="36.75" thickBot="1">
      <c r="B392" s="2299">
        <v>266</v>
      </c>
      <c r="C392" s="2299" t="s">
        <v>3881</v>
      </c>
      <c r="D392" s="2300">
        <v>5</v>
      </c>
      <c r="E392" s="1566"/>
      <c r="F392" s="2302">
        <v>8.0399999999999991</v>
      </c>
      <c r="G392" s="2301">
        <f t="shared" si="42"/>
        <v>40.199999999999996</v>
      </c>
      <c r="H392" s="1575" t="s">
        <v>3840</v>
      </c>
      <c r="I392" s="1575" t="s">
        <v>3872</v>
      </c>
      <c r="J392" s="1621" t="s">
        <v>4857</v>
      </c>
      <c r="K392" s="1566"/>
      <c r="L392" s="1567">
        <v>10.718705882352943</v>
      </c>
      <c r="M392" s="2301">
        <f t="shared" si="43"/>
        <v>53.593529411764713</v>
      </c>
      <c r="N392" s="1575" t="s">
        <v>3840</v>
      </c>
      <c r="O392" s="1575" t="s">
        <v>5187</v>
      </c>
      <c r="P392" s="1621" t="s">
        <v>4858</v>
      </c>
      <c r="Q392" s="1566"/>
      <c r="R392" s="2302">
        <v>8.0399999999999991</v>
      </c>
      <c r="S392" s="2301">
        <f t="shared" si="44"/>
        <v>40.199999999999996</v>
      </c>
      <c r="T392" s="1575" t="s">
        <v>5104</v>
      </c>
      <c r="U392" s="1575" t="s">
        <v>5188</v>
      </c>
      <c r="V392" s="1621" t="s">
        <v>4860</v>
      </c>
      <c r="W392" s="1566"/>
    </row>
    <row r="393" spans="1:23" ht="13.5" thickBot="1">
      <c r="B393" s="47"/>
      <c r="C393" s="1611"/>
      <c r="D393" s="1612"/>
      <c r="E393" s="1566"/>
      <c r="F393" s="1587" t="s">
        <v>304</v>
      </c>
      <c r="G393" s="1634">
        <f>SUM(G383:G392)</f>
        <v>913.96999999999991</v>
      </c>
      <c r="H393" s="1594"/>
      <c r="I393" s="1594"/>
      <c r="J393" s="1595"/>
      <c r="K393" s="1566"/>
      <c r="L393" s="1587" t="s">
        <v>304</v>
      </c>
      <c r="M393" s="1634">
        <f>SUM(M383:M392)</f>
        <v>1232.7970588235291</v>
      </c>
      <c r="N393" s="1594"/>
      <c r="O393" s="1594"/>
      <c r="P393" s="1595"/>
      <c r="Q393" s="1566"/>
      <c r="R393" s="1587" t="s">
        <v>304</v>
      </c>
      <c r="S393" s="1634">
        <f>SUM(S383:S392)</f>
        <v>913.96999999999991</v>
      </c>
      <c r="T393" s="1594"/>
      <c r="U393" s="1594"/>
      <c r="V393" s="1595"/>
      <c r="W393" s="1566"/>
    </row>
    <row r="394" spans="1:23">
      <c r="B394" s="30"/>
      <c r="C394" s="1613"/>
      <c r="D394" s="36"/>
      <c r="E394" s="1614"/>
      <c r="F394" s="1615"/>
      <c r="G394" s="2317"/>
      <c r="H394" s="1617"/>
      <c r="I394" s="1617"/>
      <c r="J394" s="1618"/>
      <c r="K394" s="1614"/>
      <c r="L394" s="1615"/>
      <c r="M394" s="2317"/>
      <c r="N394" s="1617"/>
      <c r="O394" s="1617"/>
      <c r="P394" s="1618"/>
      <c r="Q394" s="1614"/>
      <c r="R394" s="1615"/>
      <c r="S394" s="2317"/>
      <c r="T394" s="1617"/>
      <c r="U394" s="1617"/>
      <c r="V394" s="1618"/>
      <c r="W394" s="1614"/>
    </row>
    <row r="395" spans="1:23" ht="36">
      <c r="A395" s="51"/>
      <c r="B395" s="3539" t="s">
        <v>3882</v>
      </c>
      <c r="C395" s="3540"/>
      <c r="D395" s="1596" t="s">
        <v>3246</v>
      </c>
      <c r="E395" s="1558"/>
      <c r="F395" s="1598" t="s">
        <v>3247</v>
      </c>
      <c r="G395" s="2311" t="s">
        <v>1760</v>
      </c>
      <c r="H395" s="1600" t="s">
        <v>3248</v>
      </c>
      <c r="I395" s="1600" t="s">
        <v>3249</v>
      </c>
      <c r="J395" s="1596" t="s">
        <v>3250</v>
      </c>
      <c r="K395" s="1558"/>
      <c r="L395" s="1598" t="s">
        <v>3247</v>
      </c>
      <c r="M395" s="2311" t="s">
        <v>1760</v>
      </c>
      <c r="N395" s="1600" t="s">
        <v>3248</v>
      </c>
      <c r="O395" s="1600" t="s">
        <v>3249</v>
      </c>
      <c r="P395" s="1596" t="s">
        <v>3250</v>
      </c>
      <c r="Q395" s="1558"/>
      <c r="R395" s="1598" t="s">
        <v>3247</v>
      </c>
      <c r="S395" s="2311" t="s">
        <v>1760</v>
      </c>
      <c r="T395" s="1600" t="s">
        <v>3248</v>
      </c>
      <c r="U395" s="1600" t="s">
        <v>3249</v>
      </c>
      <c r="V395" s="1596" t="s">
        <v>3250</v>
      </c>
      <c r="W395" s="1558"/>
    </row>
    <row r="396" spans="1:23" ht="36">
      <c r="B396" s="2299">
        <v>267</v>
      </c>
      <c r="C396" s="2299" t="s">
        <v>3883</v>
      </c>
      <c r="D396" s="2300">
        <v>30</v>
      </c>
      <c r="E396" s="1566"/>
      <c r="F396" s="2302">
        <v>26.99</v>
      </c>
      <c r="G396" s="2301">
        <f t="shared" ref="G396:G404" si="45">SUM(D396*F396)</f>
        <v>809.69999999999993</v>
      </c>
      <c r="H396" s="1575" t="s">
        <v>3840</v>
      </c>
      <c r="I396" s="1575" t="s">
        <v>3841</v>
      </c>
      <c r="J396" s="1621" t="s">
        <v>4857</v>
      </c>
      <c r="K396" s="1566"/>
      <c r="L396" s="1567">
        <v>35.967294117647064</v>
      </c>
      <c r="M396" s="2301">
        <f t="shared" ref="M396:M404" si="46">SUM($D396*L396)</f>
        <v>1079.018823529412</v>
      </c>
      <c r="N396" s="1575" t="s">
        <v>3840</v>
      </c>
      <c r="O396" s="1575" t="s">
        <v>5189</v>
      </c>
      <c r="P396" s="1621" t="s">
        <v>4858</v>
      </c>
      <c r="Q396" s="1566"/>
      <c r="R396" s="2302">
        <v>26.99</v>
      </c>
      <c r="S396" s="2301">
        <f t="shared" ref="S396:S404" si="47">SUM($D396*R396)</f>
        <v>809.69999999999993</v>
      </c>
      <c r="T396" s="1575" t="s">
        <v>5104</v>
      </c>
      <c r="U396" s="1575" t="s">
        <v>5190</v>
      </c>
      <c r="V396" s="1621" t="s">
        <v>5191</v>
      </c>
      <c r="W396" s="1566"/>
    </row>
    <row r="397" spans="1:23" ht="36">
      <c r="B397" s="2299">
        <v>268</v>
      </c>
      <c r="C397" s="2299" t="s">
        <v>3884</v>
      </c>
      <c r="D397" s="2300">
        <v>6</v>
      </c>
      <c r="E397" s="1566"/>
      <c r="F397" s="2302">
        <v>53.88</v>
      </c>
      <c r="G397" s="2301">
        <f t="shared" si="45"/>
        <v>323.28000000000003</v>
      </c>
      <c r="H397" s="1575" t="s">
        <v>3840</v>
      </c>
      <c r="I397" s="1575" t="s">
        <v>3885</v>
      </c>
      <c r="J397" s="1621" t="s">
        <v>4857</v>
      </c>
      <c r="K397" s="1566"/>
      <c r="L397" s="1567">
        <v>71.799647058823524</v>
      </c>
      <c r="M397" s="2301">
        <f t="shared" si="46"/>
        <v>430.79788235294114</v>
      </c>
      <c r="N397" s="1575" t="s">
        <v>3840</v>
      </c>
      <c r="O397" s="1575" t="s">
        <v>5192</v>
      </c>
      <c r="P397" s="1621" t="s">
        <v>4858</v>
      </c>
      <c r="Q397" s="1566"/>
      <c r="R397" s="2302">
        <v>53.88</v>
      </c>
      <c r="S397" s="2301">
        <f t="shared" si="47"/>
        <v>323.28000000000003</v>
      </c>
      <c r="T397" s="1575" t="s">
        <v>5104</v>
      </c>
      <c r="U397" s="1575" t="s">
        <v>5193</v>
      </c>
      <c r="V397" s="1621" t="s">
        <v>5191</v>
      </c>
      <c r="W397" s="1566"/>
    </row>
    <row r="398" spans="1:23" ht="36">
      <c r="B398" s="2299">
        <v>269</v>
      </c>
      <c r="C398" s="2299" t="s">
        <v>3886</v>
      </c>
      <c r="D398" s="2300">
        <v>6</v>
      </c>
      <c r="E398" s="1566"/>
      <c r="F398" s="2302">
        <v>77.17</v>
      </c>
      <c r="G398" s="2301">
        <f t="shared" si="45"/>
        <v>463.02</v>
      </c>
      <c r="H398" s="1575" t="s">
        <v>3840</v>
      </c>
      <c r="I398" s="1575" t="s">
        <v>3885</v>
      </c>
      <c r="J398" s="1621" t="s">
        <v>4857</v>
      </c>
      <c r="K398" s="1566"/>
      <c r="L398" s="1567">
        <v>102.46411764705883</v>
      </c>
      <c r="M398" s="2301">
        <f t="shared" si="46"/>
        <v>614.78470588235291</v>
      </c>
      <c r="N398" s="1575" t="s">
        <v>3840</v>
      </c>
      <c r="O398" s="1575" t="s">
        <v>5194</v>
      </c>
      <c r="P398" s="1621" t="s">
        <v>4858</v>
      </c>
      <c r="Q398" s="1566"/>
      <c r="R398" s="2302">
        <v>77.17</v>
      </c>
      <c r="S398" s="2301">
        <f t="shared" si="47"/>
        <v>463.02</v>
      </c>
      <c r="T398" s="1575" t="s">
        <v>5104</v>
      </c>
      <c r="U398" s="1575" t="s">
        <v>5195</v>
      </c>
      <c r="V398" s="1621" t="s">
        <v>5191</v>
      </c>
      <c r="W398" s="1566"/>
    </row>
    <row r="399" spans="1:23" ht="36">
      <c r="B399" s="2299">
        <v>270</v>
      </c>
      <c r="C399" s="2299" t="s">
        <v>3887</v>
      </c>
      <c r="D399" s="2300">
        <v>10</v>
      </c>
      <c r="E399" s="1566"/>
      <c r="F399" s="2302">
        <v>60.44</v>
      </c>
      <c r="G399" s="2301">
        <f t="shared" si="45"/>
        <v>604.4</v>
      </c>
      <c r="H399" s="1575" t="s">
        <v>3840</v>
      </c>
      <c r="I399" s="1575" t="s">
        <v>3885</v>
      </c>
      <c r="J399" s="1621" t="s">
        <v>4857</v>
      </c>
      <c r="K399" s="1566"/>
      <c r="L399" s="1567">
        <v>80.548941176470592</v>
      </c>
      <c r="M399" s="2301">
        <f t="shared" si="46"/>
        <v>805.48941176470589</v>
      </c>
      <c r="N399" s="1575" t="s">
        <v>3840</v>
      </c>
      <c r="O399" s="1575" t="s">
        <v>5196</v>
      </c>
      <c r="P399" s="1621" t="s">
        <v>4858</v>
      </c>
      <c r="Q399" s="1566"/>
      <c r="R399" s="2302">
        <v>60.44</v>
      </c>
      <c r="S399" s="2301">
        <f t="shared" si="47"/>
        <v>604.4</v>
      </c>
      <c r="T399" s="1575" t="s">
        <v>5104</v>
      </c>
      <c r="U399" s="1575" t="s">
        <v>5197</v>
      </c>
      <c r="V399" s="1621" t="s">
        <v>5191</v>
      </c>
      <c r="W399" s="1566"/>
    </row>
    <row r="400" spans="1:23" ht="36">
      <c r="B400" s="2299">
        <v>271</v>
      </c>
      <c r="C400" s="2299" t="s">
        <v>3888</v>
      </c>
      <c r="D400" s="2300">
        <v>10</v>
      </c>
      <c r="E400" s="1566"/>
      <c r="F400" s="2302">
        <v>86.24</v>
      </c>
      <c r="G400" s="2301">
        <f t="shared" si="45"/>
        <v>862.4</v>
      </c>
      <c r="H400" s="1575" t="s">
        <v>3840</v>
      </c>
      <c r="I400" s="1575" t="s">
        <v>3885</v>
      </c>
      <c r="J400" s="1621" t="s">
        <v>4857</v>
      </c>
      <c r="K400" s="1566"/>
      <c r="L400" s="1567">
        <v>114.92611764705883</v>
      </c>
      <c r="M400" s="2301">
        <f t="shared" si="46"/>
        <v>1149.2611764705882</v>
      </c>
      <c r="N400" s="1575" t="s">
        <v>3840</v>
      </c>
      <c r="O400" s="1575" t="s">
        <v>5198</v>
      </c>
      <c r="P400" s="1621" t="s">
        <v>4858</v>
      </c>
      <c r="Q400" s="1566"/>
      <c r="R400" s="2302">
        <v>86.24</v>
      </c>
      <c r="S400" s="2301">
        <f t="shared" si="47"/>
        <v>862.4</v>
      </c>
      <c r="T400" s="1575" t="s">
        <v>5104</v>
      </c>
      <c r="U400" s="1575" t="s">
        <v>5199</v>
      </c>
      <c r="V400" s="1621" t="s">
        <v>5191</v>
      </c>
      <c r="W400" s="1566"/>
    </row>
    <row r="401" spans="1:23" ht="36">
      <c r="B401" s="2299">
        <v>272</v>
      </c>
      <c r="C401" s="2299" t="s">
        <v>3889</v>
      </c>
      <c r="D401" s="2300">
        <v>10</v>
      </c>
      <c r="E401" s="1566"/>
      <c r="F401" s="2302">
        <v>68.89</v>
      </c>
      <c r="G401" s="2301">
        <f t="shared" si="45"/>
        <v>688.9</v>
      </c>
      <c r="H401" s="1575" t="s">
        <v>3840</v>
      </c>
      <c r="I401" s="1575" t="s">
        <v>3885</v>
      </c>
      <c r="J401" s="1621" t="s">
        <v>4857</v>
      </c>
      <c r="K401" s="1566"/>
      <c r="L401" s="1567">
        <v>91.811058823529422</v>
      </c>
      <c r="M401" s="2301">
        <f t="shared" si="46"/>
        <v>918.11058823529424</v>
      </c>
      <c r="N401" s="1575" t="s">
        <v>3840</v>
      </c>
      <c r="O401" s="1575" t="s">
        <v>5200</v>
      </c>
      <c r="P401" s="1621" t="s">
        <v>4858</v>
      </c>
      <c r="Q401" s="1566"/>
      <c r="R401" s="2302">
        <v>68.89</v>
      </c>
      <c r="S401" s="2301">
        <f t="shared" si="47"/>
        <v>688.9</v>
      </c>
      <c r="T401" s="1575" t="s">
        <v>5104</v>
      </c>
      <c r="U401" s="1575" t="s">
        <v>5201</v>
      </c>
      <c r="V401" s="1621" t="s">
        <v>5191</v>
      </c>
      <c r="W401" s="1566"/>
    </row>
    <row r="402" spans="1:23" ht="36">
      <c r="B402" s="2299">
        <v>273</v>
      </c>
      <c r="C402" s="2299" t="s">
        <v>3890</v>
      </c>
      <c r="D402" s="2300">
        <v>6</v>
      </c>
      <c r="E402" s="1566"/>
      <c r="F402" s="2302">
        <v>99.85</v>
      </c>
      <c r="G402" s="2301">
        <f t="shared" si="45"/>
        <v>599.09999999999991</v>
      </c>
      <c r="H402" s="1575" t="s">
        <v>3840</v>
      </c>
      <c r="I402" s="1575" t="s">
        <v>3885</v>
      </c>
      <c r="J402" s="1621" t="s">
        <v>4857</v>
      </c>
      <c r="K402" s="1566"/>
      <c r="L402" s="1567">
        <v>133.05564705882352</v>
      </c>
      <c r="M402" s="2301">
        <f t="shared" si="46"/>
        <v>798.33388235294115</v>
      </c>
      <c r="N402" s="1575" t="s">
        <v>3840</v>
      </c>
      <c r="O402" s="1575" t="s">
        <v>5202</v>
      </c>
      <c r="P402" s="1621" t="s">
        <v>4858</v>
      </c>
      <c r="Q402" s="1566"/>
      <c r="R402" s="2302">
        <v>99.85</v>
      </c>
      <c r="S402" s="2301">
        <f t="shared" si="47"/>
        <v>599.09999999999991</v>
      </c>
      <c r="T402" s="1575" t="s">
        <v>5104</v>
      </c>
      <c r="U402" s="1575" t="s">
        <v>5203</v>
      </c>
      <c r="V402" s="1621" t="s">
        <v>5191</v>
      </c>
      <c r="W402" s="1566"/>
    </row>
    <row r="403" spans="1:23" ht="36">
      <c r="B403" s="2299">
        <v>274</v>
      </c>
      <c r="C403" s="2299" t="s">
        <v>3891</v>
      </c>
      <c r="D403" s="2300">
        <v>6</v>
      </c>
      <c r="E403" s="1566"/>
      <c r="F403" s="1567">
        <v>174.96</v>
      </c>
      <c r="G403" s="2301">
        <f t="shared" si="45"/>
        <v>1049.76</v>
      </c>
      <c r="H403" s="1575" t="s">
        <v>3840</v>
      </c>
      <c r="I403" s="1575" t="s">
        <v>3892</v>
      </c>
      <c r="J403" s="1621" t="s">
        <v>4857</v>
      </c>
      <c r="K403" s="1566"/>
      <c r="L403" s="2302">
        <v>152.89564705882353</v>
      </c>
      <c r="M403" s="2301">
        <f t="shared" si="46"/>
        <v>917.37388235294111</v>
      </c>
      <c r="N403" s="1575" t="s">
        <v>3840</v>
      </c>
      <c r="O403" s="1575" t="s">
        <v>5204</v>
      </c>
      <c r="P403" s="1621" t="s">
        <v>4858</v>
      </c>
      <c r="Q403" s="1566"/>
      <c r="R403" s="1567">
        <v>174.96</v>
      </c>
      <c r="S403" s="2301">
        <f t="shared" si="47"/>
        <v>1049.76</v>
      </c>
      <c r="T403" s="1575" t="s">
        <v>5104</v>
      </c>
      <c r="U403" s="1575" t="s">
        <v>5205</v>
      </c>
      <c r="V403" s="1621" t="s">
        <v>5191</v>
      </c>
      <c r="W403" s="1566"/>
    </row>
    <row r="404" spans="1:23" ht="36.75" thickBot="1">
      <c r="B404" s="2299">
        <v>275</v>
      </c>
      <c r="C404" s="2299" t="s">
        <v>3893</v>
      </c>
      <c r="D404" s="2300">
        <v>5</v>
      </c>
      <c r="E404" s="1566"/>
      <c r="F404" s="2302">
        <v>173.59</v>
      </c>
      <c r="G404" s="2301">
        <f t="shared" si="45"/>
        <v>867.95</v>
      </c>
      <c r="H404" s="1575" t="s">
        <v>3840</v>
      </c>
      <c r="I404" s="1575" t="s">
        <v>3892</v>
      </c>
      <c r="J404" s="1621" t="s">
        <v>4857</v>
      </c>
      <c r="K404" s="1566"/>
      <c r="L404" s="1567">
        <v>174.7670588235294</v>
      </c>
      <c r="M404" s="2301">
        <f t="shared" si="46"/>
        <v>873.83529411764698</v>
      </c>
      <c r="N404" s="1575" t="s">
        <v>3840</v>
      </c>
      <c r="O404" s="1575" t="s">
        <v>5206</v>
      </c>
      <c r="P404" s="1621" t="s">
        <v>4858</v>
      </c>
      <c r="Q404" s="1566"/>
      <c r="R404" s="2302">
        <v>173.59</v>
      </c>
      <c r="S404" s="2301">
        <f t="shared" si="47"/>
        <v>867.95</v>
      </c>
      <c r="T404" s="1575" t="s">
        <v>5104</v>
      </c>
      <c r="U404" s="1575" t="s">
        <v>5207</v>
      </c>
      <c r="V404" s="1621" t="s">
        <v>5191</v>
      </c>
      <c r="W404" s="1566"/>
    </row>
    <row r="405" spans="1:23" ht="13.5" thickBot="1">
      <c r="B405" s="47"/>
      <c r="C405" s="1611"/>
      <c r="D405" s="1612"/>
      <c r="E405" s="1566"/>
      <c r="F405" s="1587" t="s">
        <v>304</v>
      </c>
      <c r="G405" s="1634">
        <f>SUM(G396:G404)</f>
        <v>6268.51</v>
      </c>
      <c r="H405" s="1594"/>
      <c r="I405" s="1594"/>
      <c r="J405" s="1595"/>
      <c r="K405" s="1566"/>
      <c r="L405" s="1587" t="s">
        <v>304</v>
      </c>
      <c r="M405" s="1634">
        <f>SUM(M396:M404)</f>
        <v>7587.0056470588233</v>
      </c>
      <c r="N405" s="1594"/>
      <c r="O405" s="1594"/>
      <c r="P405" s="1595"/>
      <c r="Q405" s="1566"/>
      <c r="R405" s="1587" t="s">
        <v>304</v>
      </c>
      <c r="S405" s="1634">
        <f>SUM(S396:S404)</f>
        <v>6268.51</v>
      </c>
      <c r="T405" s="1594"/>
      <c r="U405" s="1594"/>
      <c r="V405" s="1595"/>
      <c r="W405" s="1566"/>
    </row>
    <row r="406" spans="1:23">
      <c r="B406" s="30"/>
      <c r="C406" s="1613"/>
      <c r="D406" s="36"/>
      <c r="E406" s="1614"/>
      <c r="F406" s="1615"/>
      <c r="G406" s="2317"/>
      <c r="H406" s="1617"/>
      <c r="I406" s="1617"/>
      <c r="J406" s="1618"/>
      <c r="K406" s="1614"/>
      <c r="L406" s="1615"/>
      <c r="M406" s="2317"/>
      <c r="N406" s="1617"/>
      <c r="O406" s="1617"/>
      <c r="P406" s="1618"/>
      <c r="Q406" s="1614"/>
      <c r="R406" s="1615"/>
      <c r="S406" s="2317"/>
      <c r="T406" s="1617"/>
      <c r="U406" s="1617"/>
      <c r="V406" s="1618"/>
      <c r="W406" s="1614"/>
    </row>
    <row r="407" spans="1:23" ht="36">
      <c r="A407" s="51"/>
      <c r="B407" s="3539" t="s">
        <v>3894</v>
      </c>
      <c r="C407" s="3540"/>
      <c r="D407" s="1596" t="s">
        <v>3246</v>
      </c>
      <c r="E407" s="1558"/>
      <c r="F407" s="1598" t="s">
        <v>3247</v>
      </c>
      <c r="G407" s="2311" t="s">
        <v>1760</v>
      </c>
      <c r="H407" s="1600" t="s">
        <v>3248</v>
      </c>
      <c r="I407" s="1600" t="s">
        <v>3249</v>
      </c>
      <c r="J407" s="1596" t="s">
        <v>3250</v>
      </c>
      <c r="K407" s="1558"/>
      <c r="L407" s="1598" t="s">
        <v>3247</v>
      </c>
      <c r="M407" s="2311" t="s">
        <v>1760</v>
      </c>
      <c r="N407" s="1600" t="s">
        <v>3248</v>
      </c>
      <c r="O407" s="1600" t="s">
        <v>3249</v>
      </c>
      <c r="P407" s="1596" t="s">
        <v>3250</v>
      </c>
      <c r="Q407" s="1558"/>
      <c r="R407" s="1598" t="s">
        <v>3247</v>
      </c>
      <c r="S407" s="2311" t="s">
        <v>1760</v>
      </c>
      <c r="T407" s="1600" t="s">
        <v>3248</v>
      </c>
      <c r="U407" s="1600" t="s">
        <v>3249</v>
      </c>
      <c r="V407" s="1596" t="s">
        <v>3250</v>
      </c>
      <c r="W407" s="1558"/>
    </row>
    <row r="408" spans="1:23" ht="24">
      <c r="B408" s="2299">
        <v>276</v>
      </c>
      <c r="C408" s="2299" t="s">
        <v>3895</v>
      </c>
      <c r="D408" s="2300">
        <v>24</v>
      </c>
      <c r="E408" s="1566"/>
      <c r="F408" s="1567">
        <v>7.94</v>
      </c>
      <c r="G408" s="2301">
        <f t="shared" ref="G408:G415" si="48">SUM(D408*F408)</f>
        <v>190.56</v>
      </c>
      <c r="H408" s="1575" t="s">
        <v>3840</v>
      </c>
      <c r="I408" s="1575" t="s">
        <v>3896</v>
      </c>
      <c r="J408" s="1621" t="s">
        <v>4857</v>
      </c>
      <c r="K408" s="1566"/>
      <c r="L408" s="2302">
        <v>2.604166666666667</v>
      </c>
      <c r="M408" s="2301">
        <f t="shared" ref="M408:M415" si="49">SUM($D408*L408)</f>
        <v>62.500000000000007</v>
      </c>
      <c r="N408" s="1575" t="s">
        <v>5208</v>
      </c>
      <c r="O408" s="1575" t="s">
        <v>3898</v>
      </c>
      <c r="P408" s="1621" t="s">
        <v>4858</v>
      </c>
      <c r="Q408" s="1566"/>
      <c r="R408" s="1567">
        <v>7.94</v>
      </c>
      <c r="S408" s="2301">
        <f t="shared" ref="S408:S415" si="50">SUM($D408*R408)</f>
        <v>190.56</v>
      </c>
      <c r="T408" s="1575" t="s">
        <v>5104</v>
      </c>
      <c r="U408" s="1575" t="s">
        <v>5209</v>
      </c>
      <c r="V408" s="1621" t="s">
        <v>4860</v>
      </c>
      <c r="W408" s="1566"/>
    </row>
    <row r="409" spans="1:23" ht="24">
      <c r="B409" s="2299">
        <v>277</v>
      </c>
      <c r="C409" s="2299" t="s">
        <v>3899</v>
      </c>
      <c r="D409" s="2300">
        <v>10</v>
      </c>
      <c r="E409" s="1566"/>
      <c r="F409" s="1567">
        <v>9.23</v>
      </c>
      <c r="G409" s="2301">
        <f t="shared" si="48"/>
        <v>92.300000000000011</v>
      </c>
      <c r="H409" s="1575" t="s">
        <v>3840</v>
      </c>
      <c r="I409" s="1575" t="s">
        <v>3896</v>
      </c>
      <c r="J409" s="1621" t="s">
        <v>4857</v>
      </c>
      <c r="K409" s="1566"/>
      <c r="L409" s="2302">
        <v>3.34375</v>
      </c>
      <c r="M409" s="2301">
        <f t="shared" si="49"/>
        <v>33.4375</v>
      </c>
      <c r="N409" s="1575" t="s">
        <v>5208</v>
      </c>
      <c r="O409" s="1575" t="s">
        <v>3900</v>
      </c>
      <c r="P409" s="1621" t="s">
        <v>4858</v>
      </c>
      <c r="Q409" s="1566"/>
      <c r="R409" s="1567">
        <v>9.23</v>
      </c>
      <c r="S409" s="2301">
        <f t="shared" si="50"/>
        <v>92.300000000000011</v>
      </c>
      <c r="T409" s="1575" t="s">
        <v>5104</v>
      </c>
      <c r="U409" s="1575" t="s">
        <v>5210</v>
      </c>
      <c r="V409" s="1621" t="s">
        <v>4860</v>
      </c>
      <c r="W409" s="1566"/>
    </row>
    <row r="410" spans="1:23" ht="24">
      <c r="B410" s="2299">
        <v>278</v>
      </c>
      <c r="C410" s="2299" t="s">
        <v>3901</v>
      </c>
      <c r="D410" s="2300">
        <v>50</v>
      </c>
      <c r="E410" s="1566"/>
      <c r="F410" s="1567">
        <v>10.42</v>
      </c>
      <c r="G410" s="2301">
        <f t="shared" si="48"/>
        <v>521</v>
      </c>
      <c r="H410" s="1575" t="s">
        <v>3840</v>
      </c>
      <c r="I410" s="1575" t="s">
        <v>3896</v>
      </c>
      <c r="J410" s="1621" t="s">
        <v>4857</v>
      </c>
      <c r="K410" s="1566"/>
      <c r="L410" s="2302">
        <v>4.4270833333333339</v>
      </c>
      <c r="M410" s="2301">
        <f t="shared" si="49"/>
        <v>221.35416666666669</v>
      </c>
      <c r="N410" s="1575" t="s">
        <v>5208</v>
      </c>
      <c r="O410" s="1575" t="s">
        <v>3902</v>
      </c>
      <c r="P410" s="1621" t="s">
        <v>4858</v>
      </c>
      <c r="Q410" s="1566"/>
      <c r="R410" s="1567">
        <v>10.11</v>
      </c>
      <c r="S410" s="2301">
        <f t="shared" si="50"/>
        <v>505.5</v>
      </c>
      <c r="T410" s="1575" t="s">
        <v>5104</v>
      </c>
      <c r="U410" s="1575" t="s">
        <v>5211</v>
      </c>
      <c r="V410" s="1621" t="s">
        <v>4860</v>
      </c>
      <c r="W410" s="1566"/>
    </row>
    <row r="411" spans="1:23" ht="24">
      <c r="B411" s="2299">
        <v>279</v>
      </c>
      <c r="C411" s="2299" t="s">
        <v>3903</v>
      </c>
      <c r="D411" s="2300">
        <v>10</v>
      </c>
      <c r="E411" s="1566"/>
      <c r="F411" s="1567">
        <v>13.57</v>
      </c>
      <c r="G411" s="2301">
        <f t="shared" si="48"/>
        <v>135.69999999999999</v>
      </c>
      <c r="H411" s="1575" t="s">
        <v>3840</v>
      </c>
      <c r="I411" s="1575" t="s">
        <v>3896</v>
      </c>
      <c r="J411" s="1621" t="s">
        <v>4857</v>
      </c>
      <c r="K411" s="1566"/>
      <c r="L411" s="2302">
        <v>5.5000000000000009</v>
      </c>
      <c r="M411" s="2301">
        <f t="shared" si="49"/>
        <v>55.000000000000007</v>
      </c>
      <c r="N411" s="1575" t="s">
        <v>5208</v>
      </c>
      <c r="O411" s="1575" t="s">
        <v>3904</v>
      </c>
      <c r="P411" s="1621" t="s">
        <v>4858</v>
      </c>
      <c r="Q411" s="1566"/>
      <c r="R411" s="1567">
        <v>13.57</v>
      </c>
      <c r="S411" s="2301">
        <f t="shared" si="50"/>
        <v>135.69999999999999</v>
      </c>
      <c r="T411" s="1575" t="s">
        <v>5104</v>
      </c>
      <c r="U411" s="1575" t="s">
        <v>5212</v>
      </c>
      <c r="V411" s="1621" t="s">
        <v>4860</v>
      </c>
      <c r="W411" s="1566"/>
    </row>
    <row r="412" spans="1:23" ht="24">
      <c r="B412" s="2299">
        <v>280</v>
      </c>
      <c r="C412" s="2299" t="s">
        <v>3905</v>
      </c>
      <c r="D412" s="2300">
        <v>10</v>
      </c>
      <c r="E412" s="1566"/>
      <c r="F412" s="1567">
        <v>15.34</v>
      </c>
      <c r="G412" s="2301">
        <f t="shared" si="48"/>
        <v>153.4</v>
      </c>
      <c r="H412" s="1575" t="s">
        <v>3840</v>
      </c>
      <c r="I412" s="1575" t="s">
        <v>3896</v>
      </c>
      <c r="J412" s="1621" t="s">
        <v>4857</v>
      </c>
      <c r="K412" s="1566"/>
      <c r="L412" s="2302">
        <v>6.979166666666667</v>
      </c>
      <c r="M412" s="2301">
        <f t="shared" si="49"/>
        <v>69.791666666666671</v>
      </c>
      <c r="N412" s="1575" t="s">
        <v>5208</v>
      </c>
      <c r="O412" s="1575" t="s">
        <v>3906</v>
      </c>
      <c r="P412" s="1621" t="s">
        <v>4858</v>
      </c>
      <c r="Q412" s="1566"/>
      <c r="R412" s="1567">
        <v>15.34</v>
      </c>
      <c r="S412" s="2301">
        <f t="shared" si="50"/>
        <v>153.4</v>
      </c>
      <c r="T412" s="1575" t="s">
        <v>5104</v>
      </c>
      <c r="U412" s="1575" t="s">
        <v>5213</v>
      </c>
      <c r="V412" s="1621" t="s">
        <v>4860</v>
      </c>
      <c r="W412" s="1566"/>
    </row>
    <row r="413" spans="1:23" ht="24">
      <c r="B413" s="2299">
        <v>281</v>
      </c>
      <c r="C413" s="2299" t="s">
        <v>3907</v>
      </c>
      <c r="D413" s="2300">
        <v>10</v>
      </c>
      <c r="E413" s="1566"/>
      <c r="F413" s="2302">
        <v>25.35</v>
      </c>
      <c r="G413" s="2301">
        <f t="shared" si="48"/>
        <v>253.5</v>
      </c>
      <c r="H413" s="1575" t="s">
        <v>3840</v>
      </c>
      <c r="I413" s="1575" t="s">
        <v>3908</v>
      </c>
      <c r="J413" s="1621" t="s">
        <v>4857</v>
      </c>
      <c r="K413" s="1566"/>
      <c r="L413" s="1567">
        <v>35.333333333333336</v>
      </c>
      <c r="M413" s="2301">
        <f t="shared" si="49"/>
        <v>353.33333333333337</v>
      </c>
      <c r="N413" s="1575" t="s">
        <v>3252</v>
      </c>
      <c r="O413" s="1575" t="s">
        <v>3909</v>
      </c>
      <c r="P413" s="1621" t="s">
        <v>4858</v>
      </c>
      <c r="Q413" s="1566"/>
      <c r="R413" s="2302">
        <v>25.35</v>
      </c>
      <c r="S413" s="2301">
        <f t="shared" si="50"/>
        <v>253.5</v>
      </c>
      <c r="T413" s="1575" t="s">
        <v>5104</v>
      </c>
      <c r="U413" s="1575" t="s">
        <v>5214</v>
      </c>
      <c r="V413" s="1621" t="s">
        <v>4860</v>
      </c>
      <c r="W413" s="1566"/>
    </row>
    <row r="414" spans="1:23" ht="24">
      <c r="B414" s="2299">
        <v>282</v>
      </c>
      <c r="C414" s="2299" t="s">
        <v>3910</v>
      </c>
      <c r="D414" s="2300">
        <v>10</v>
      </c>
      <c r="E414" s="1566"/>
      <c r="F414" s="2302">
        <v>25.35</v>
      </c>
      <c r="G414" s="2301">
        <f t="shared" si="48"/>
        <v>253.5</v>
      </c>
      <c r="H414" s="1575" t="s">
        <v>3840</v>
      </c>
      <c r="I414" s="1575" t="s">
        <v>3908</v>
      </c>
      <c r="J414" s="1621" t="s">
        <v>4857</v>
      </c>
      <c r="K414" s="1566"/>
      <c r="L414" s="1567">
        <v>51.020833333333329</v>
      </c>
      <c r="M414" s="2301">
        <f t="shared" si="49"/>
        <v>510.20833333333326</v>
      </c>
      <c r="N414" s="1575" t="s">
        <v>3252</v>
      </c>
      <c r="O414" s="1575" t="s">
        <v>3911</v>
      </c>
      <c r="P414" s="1621" t="s">
        <v>4858</v>
      </c>
      <c r="Q414" s="1566"/>
      <c r="R414" s="1567">
        <v>39.17</v>
      </c>
      <c r="S414" s="2301">
        <f t="shared" si="50"/>
        <v>391.70000000000005</v>
      </c>
      <c r="T414" s="1575" t="s">
        <v>5104</v>
      </c>
      <c r="U414" s="1575" t="s">
        <v>5215</v>
      </c>
      <c r="V414" s="1621" t="s">
        <v>4860</v>
      </c>
      <c r="W414" s="1566"/>
    </row>
    <row r="415" spans="1:23" ht="24.75" thickBot="1">
      <c r="B415" s="2299">
        <v>283</v>
      </c>
      <c r="C415" s="2299" t="s">
        <v>3912</v>
      </c>
      <c r="D415" s="2300">
        <v>10</v>
      </c>
      <c r="E415" s="1566"/>
      <c r="F415" s="2302">
        <v>41.02</v>
      </c>
      <c r="G415" s="2301">
        <f t="shared" si="48"/>
        <v>410.20000000000005</v>
      </c>
      <c r="H415" s="1575" t="s">
        <v>3840</v>
      </c>
      <c r="I415" s="1575" t="s">
        <v>3908</v>
      </c>
      <c r="J415" s="1621" t="s">
        <v>4857</v>
      </c>
      <c r="K415" s="1566"/>
      <c r="L415" s="1567">
        <v>55.833333333333336</v>
      </c>
      <c r="M415" s="2301">
        <f t="shared" si="49"/>
        <v>558.33333333333337</v>
      </c>
      <c r="N415" s="1575" t="s">
        <v>3252</v>
      </c>
      <c r="O415" s="1575" t="s">
        <v>3913</v>
      </c>
      <c r="P415" s="1621" t="s">
        <v>4858</v>
      </c>
      <c r="Q415" s="1566"/>
      <c r="R415" s="2302">
        <v>41.02</v>
      </c>
      <c r="S415" s="2301">
        <f t="shared" si="50"/>
        <v>410.20000000000005</v>
      </c>
      <c r="T415" s="1575" t="s">
        <v>5104</v>
      </c>
      <c r="U415" s="1575" t="s">
        <v>5216</v>
      </c>
      <c r="V415" s="1621" t="s">
        <v>4860</v>
      </c>
      <c r="W415" s="1566"/>
    </row>
    <row r="416" spans="1:23" ht="13.5" thickBot="1">
      <c r="B416" s="47"/>
      <c r="C416" s="1611"/>
      <c r="D416" s="1612"/>
      <c r="E416" s="1566"/>
      <c r="F416" s="1587" t="s">
        <v>304</v>
      </c>
      <c r="G416" s="1634">
        <f>SUM(G408:G415)</f>
        <v>2010.16</v>
      </c>
      <c r="H416" s="1594"/>
      <c r="I416" s="1594"/>
      <c r="J416" s="1595"/>
      <c r="K416" s="1566"/>
      <c r="L416" s="1587" t="s">
        <v>304</v>
      </c>
      <c r="M416" s="1634">
        <f>SUM(M408:M415)</f>
        <v>1863.9583333333335</v>
      </c>
      <c r="N416" s="1594"/>
      <c r="O416" s="1594"/>
      <c r="P416" s="1595"/>
      <c r="Q416" s="1566"/>
      <c r="R416" s="1587" t="s">
        <v>304</v>
      </c>
      <c r="S416" s="1634">
        <f>SUM(S408:S415)</f>
        <v>2132.86</v>
      </c>
      <c r="T416" s="1594"/>
      <c r="U416" s="1594"/>
      <c r="V416" s="1595"/>
      <c r="W416" s="1566"/>
    </row>
    <row r="417" spans="1:23">
      <c r="B417" s="30"/>
      <c r="C417" s="1613"/>
      <c r="D417" s="36"/>
      <c r="E417" s="1614"/>
      <c r="F417" s="1615"/>
      <c r="G417" s="2317"/>
      <c r="H417" s="1617"/>
      <c r="I417" s="1617"/>
      <c r="J417" s="1618"/>
      <c r="K417" s="1614"/>
      <c r="L417" s="1615"/>
      <c r="M417" s="2317"/>
      <c r="N417" s="1617"/>
      <c r="O417" s="1617"/>
      <c r="P417" s="1618"/>
      <c r="Q417" s="1614"/>
      <c r="R417" s="1615"/>
      <c r="S417" s="2317"/>
      <c r="T417" s="1617"/>
      <c r="U417" s="1617"/>
      <c r="V417" s="1618"/>
      <c r="W417" s="1614"/>
    </row>
    <row r="418" spans="1:23" ht="36">
      <c r="A418" s="51"/>
      <c r="B418" s="3539" t="s">
        <v>3914</v>
      </c>
      <c r="C418" s="3540"/>
      <c r="D418" s="1596" t="s">
        <v>3246</v>
      </c>
      <c r="E418" s="1558"/>
      <c r="F418" s="1598" t="s">
        <v>3247</v>
      </c>
      <c r="G418" s="2311" t="s">
        <v>1760</v>
      </c>
      <c r="H418" s="1600" t="s">
        <v>3248</v>
      </c>
      <c r="I418" s="1600" t="s">
        <v>3249</v>
      </c>
      <c r="J418" s="1596" t="s">
        <v>3250</v>
      </c>
      <c r="K418" s="1558"/>
      <c r="L418" s="1598" t="s">
        <v>3247</v>
      </c>
      <c r="M418" s="2311" t="s">
        <v>1760</v>
      </c>
      <c r="N418" s="1600" t="s">
        <v>3248</v>
      </c>
      <c r="O418" s="1600" t="s">
        <v>3249</v>
      </c>
      <c r="P418" s="1596" t="s">
        <v>3250</v>
      </c>
      <c r="Q418" s="1558"/>
      <c r="R418" s="1598" t="s">
        <v>3247</v>
      </c>
      <c r="S418" s="2311" t="s">
        <v>1760</v>
      </c>
      <c r="T418" s="1600" t="s">
        <v>3248</v>
      </c>
      <c r="U418" s="1600" t="s">
        <v>3249</v>
      </c>
      <c r="V418" s="1596" t="s">
        <v>3250</v>
      </c>
      <c r="W418" s="1558"/>
    </row>
    <row r="419" spans="1:23" ht="24">
      <c r="B419" s="2299">
        <v>284</v>
      </c>
      <c r="C419" s="2299" t="s">
        <v>3915</v>
      </c>
      <c r="D419" s="2300">
        <v>30</v>
      </c>
      <c r="E419" s="1566"/>
      <c r="F419" s="2318">
        <v>75.209999999999994</v>
      </c>
      <c r="G419" s="2301">
        <f t="shared" ref="G419:G439" si="51">SUM(D419*F419)</f>
        <v>2256.2999999999997</v>
      </c>
      <c r="H419" s="1575" t="s">
        <v>3252</v>
      </c>
      <c r="I419" s="1575" t="s">
        <v>3916</v>
      </c>
      <c r="J419" s="1621" t="s">
        <v>4857</v>
      </c>
      <c r="K419" s="1566"/>
      <c r="L419" s="2302">
        <v>74.427083333333343</v>
      </c>
      <c r="M419" s="2301">
        <f t="shared" ref="M419:M439" si="52">SUM($D419*L419)</f>
        <v>2232.8125000000005</v>
      </c>
      <c r="N419" s="1575" t="s">
        <v>3252</v>
      </c>
      <c r="O419" s="1575" t="s">
        <v>3917</v>
      </c>
      <c r="P419" s="1621" t="s">
        <v>4858</v>
      </c>
      <c r="Q419" s="1566"/>
      <c r="R419" s="1567">
        <v>75.209999999999994</v>
      </c>
      <c r="S419" s="2301">
        <f t="shared" ref="S419:S439" si="53">SUM($D419*R419)</f>
        <v>2256.2999999999997</v>
      </c>
      <c r="T419" s="1575" t="s">
        <v>3252</v>
      </c>
      <c r="U419" s="1575" t="s">
        <v>5217</v>
      </c>
      <c r="V419" s="1621" t="s">
        <v>4860</v>
      </c>
      <c r="W419" s="1566"/>
    </row>
    <row r="420" spans="1:23" ht="24">
      <c r="B420" s="2299">
        <v>285</v>
      </c>
      <c r="C420" s="2299" t="s">
        <v>3919</v>
      </c>
      <c r="D420" s="2300">
        <v>30</v>
      </c>
      <c r="E420" s="1566"/>
      <c r="F420" s="2318">
        <v>93.07</v>
      </c>
      <c r="G420" s="2301">
        <f t="shared" si="51"/>
        <v>2792.1</v>
      </c>
      <c r="H420" s="1575" t="s">
        <v>3252</v>
      </c>
      <c r="I420" s="1575" t="s">
        <v>3916</v>
      </c>
      <c r="J420" s="1621" t="s">
        <v>4857</v>
      </c>
      <c r="K420" s="1566"/>
      <c r="L420" s="2302">
        <v>92.104166666666671</v>
      </c>
      <c r="M420" s="2301">
        <f t="shared" si="52"/>
        <v>2763.125</v>
      </c>
      <c r="N420" s="1575" t="s">
        <v>3252</v>
      </c>
      <c r="O420" s="1575" t="s">
        <v>3920</v>
      </c>
      <c r="P420" s="1621" t="s">
        <v>4858</v>
      </c>
      <c r="Q420" s="1566"/>
      <c r="R420" s="1567">
        <v>93.07</v>
      </c>
      <c r="S420" s="2301">
        <f t="shared" si="53"/>
        <v>2792.1</v>
      </c>
      <c r="T420" s="1575" t="s">
        <v>3252</v>
      </c>
      <c r="U420" s="1575" t="s">
        <v>5218</v>
      </c>
      <c r="V420" s="1621" t="s">
        <v>4860</v>
      </c>
      <c r="W420" s="1566"/>
    </row>
    <row r="421" spans="1:23" ht="24">
      <c r="B421" s="2299">
        <v>286</v>
      </c>
      <c r="C421" s="2299" t="s">
        <v>3921</v>
      </c>
      <c r="D421" s="2300">
        <v>20</v>
      </c>
      <c r="E421" s="1566"/>
      <c r="F421" s="1567"/>
      <c r="G421" s="2301">
        <f t="shared" si="51"/>
        <v>0</v>
      </c>
      <c r="H421" s="1575" t="s">
        <v>5074</v>
      </c>
      <c r="I421" s="1575"/>
      <c r="J421" s="1621" t="s">
        <v>4857</v>
      </c>
      <c r="K421" s="1566"/>
      <c r="L421" s="1567">
        <v>20.822916666666664</v>
      </c>
      <c r="M421" s="2301">
        <f t="shared" si="52"/>
        <v>416.45833333333326</v>
      </c>
      <c r="N421" s="1575" t="s">
        <v>3252</v>
      </c>
      <c r="O421" s="1575" t="s">
        <v>3923</v>
      </c>
      <c r="P421" s="1621" t="s">
        <v>4858</v>
      </c>
      <c r="Q421" s="1566"/>
      <c r="R421" s="2302">
        <v>14.73</v>
      </c>
      <c r="S421" s="2301">
        <f t="shared" si="53"/>
        <v>294.60000000000002</v>
      </c>
      <c r="T421" s="1575" t="s">
        <v>3252</v>
      </c>
      <c r="U421" s="1575" t="s">
        <v>5219</v>
      </c>
      <c r="V421" s="1621" t="s">
        <v>4860</v>
      </c>
      <c r="W421" s="1566"/>
    </row>
    <row r="422" spans="1:23">
      <c r="B422" s="2299">
        <v>287</v>
      </c>
      <c r="C422" s="2299" t="s">
        <v>3924</v>
      </c>
      <c r="D422" s="2300">
        <v>20</v>
      </c>
      <c r="E422" s="1566"/>
      <c r="F422" s="1567">
        <v>22.86</v>
      </c>
      <c r="G422" s="2301">
        <f t="shared" si="51"/>
        <v>457.2</v>
      </c>
      <c r="H422" s="1575" t="s">
        <v>3252</v>
      </c>
      <c r="I422" s="1575" t="s">
        <v>3925</v>
      </c>
      <c r="J422" s="1621" t="s">
        <v>4857</v>
      </c>
      <c r="K422" s="1566"/>
      <c r="L422" s="2302">
        <v>22.625</v>
      </c>
      <c r="M422" s="2301">
        <f t="shared" si="52"/>
        <v>452.5</v>
      </c>
      <c r="N422" s="1575" t="s">
        <v>3252</v>
      </c>
      <c r="O422" s="1575" t="s">
        <v>3926</v>
      </c>
      <c r="P422" s="1621" t="s">
        <v>4858</v>
      </c>
      <c r="Q422" s="1566"/>
      <c r="R422" s="1567">
        <v>22.86</v>
      </c>
      <c r="S422" s="2301">
        <f t="shared" si="53"/>
        <v>457.2</v>
      </c>
      <c r="T422" s="1575" t="s">
        <v>3252</v>
      </c>
      <c r="U422" s="1575" t="s">
        <v>5220</v>
      </c>
      <c r="V422" s="1621" t="s">
        <v>4860</v>
      </c>
      <c r="W422" s="1566"/>
    </row>
    <row r="423" spans="1:23">
      <c r="B423" s="2299">
        <v>288</v>
      </c>
      <c r="C423" s="2299" t="s">
        <v>3928</v>
      </c>
      <c r="D423" s="2300">
        <v>20</v>
      </c>
      <c r="E423" s="1566"/>
      <c r="F423" s="1567">
        <v>34.119999999999997</v>
      </c>
      <c r="G423" s="2301">
        <f t="shared" si="51"/>
        <v>682.4</v>
      </c>
      <c r="H423" s="1575" t="s">
        <v>3252</v>
      </c>
      <c r="I423" s="1575" t="s">
        <v>3922</v>
      </c>
      <c r="J423" s="1621" t="s">
        <v>4857</v>
      </c>
      <c r="K423" s="1566"/>
      <c r="L423" s="2302">
        <v>33.760416666666664</v>
      </c>
      <c r="M423" s="2301">
        <f t="shared" si="52"/>
        <v>675.20833333333326</v>
      </c>
      <c r="N423" s="1575" t="s">
        <v>3252</v>
      </c>
      <c r="O423" s="1575" t="s">
        <v>3929</v>
      </c>
      <c r="P423" s="1621" t="s">
        <v>4858</v>
      </c>
      <c r="Q423" s="1566"/>
      <c r="R423" s="1567">
        <v>34.119999999999997</v>
      </c>
      <c r="S423" s="2301">
        <f t="shared" si="53"/>
        <v>682.4</v>
      </c>
      <c r="T423" s="1575" t="s">
        <v>3252</v>
      </c>
      <c r="U423" s="1575" t="s">
        <v>5221</v>
      </c>
      <c r="V423" s="1621" t="s">
        <v>4860</v>
      </c>
      <c r="W423" s="1566"/>
    </row>
    <row r="424" spans="1:23">
      <c r="B424" s="2299">
        <v>289</v>
      </c>
      <c r="C424" s="2299" t="s">
        <v>3930</v>
      </c>
      <c r="D424" s="2300">
        <v>20</v>
      </c>
      <c r="E424" s="1566"/>
      <c r="F424" s="1567">
        <v>47.76</v>
      </c>
      <c r="G424" s="2301">
        <f t="shared" si="51"/>
        <v>955.19999999999993</v>
      </c>
      <c r="H424" s="1575" t="s">
        <v>3252</v>
      </c>
      <c r="I424" s="1575" t="s">
        <v>3922</v>
      </c>
      <c r="J424" s="1621" t="s">
        <v>4857</v>
      </c>
      <c r="K424" s="1566"/>
      <c r="L424" s="2302">
        <v>47.260416666666664</v>
      </c>
      <c r="M424" s="2301">
        <f t="shared" si="52"/>
        <v>945.20833333333326</v>
      </c>
      <c r="N424" s="1575" t="s">
        <v>3252</v>
      </c>
      <c r="O424" s="1575" t="s">
        <v>3931</v>
      </c>
      <c r="P424" s="1621" t="s">
        <v>4858</v>
      </c>
      <c r="Q424" s="1566"/>
      <c r="R424" s="1567">
        <v>47.76</v>
      </c>
      <c r="S424" s="2301">
        <f t="shared" si="53"/>
        <v>955.19999999999993</v>
      </c>
      <c r="T424" s="1575" t="s">
        <v>3252</v>
      </c>
      <c r="U424" s="1575" t="s">
        <v>5222</v>
      </c>
      <c r="V424" s="1621" t="s">
        <v>4860</v>
      </c>
      <c r="W424" s="1566"/>
    </row>
    <row r="425" spans="1:23">
      <c r="B425" s="2299">
        <v>290</v>
      </c>
      <c r="C425" s="2299" t="s">
        <v>3932</v>
      </c>
      <c r="D425" s="2300">
        <v>10</v>
      </c>
      <c r="E425" s="1566"/>
      <c r="F425" s="1567">
        <v>139.03</v>
      </c>
      <c r="G425" s="2301">
        <f t="shared" si="51"/>
        <v>1390.3</v>
      </c>
      <c r="H425" s="1575" t="s">
        <v>3252</v>
      </c>
      <c r="I425" s="1575" t="s">
        <v>3922</v>
      </c>
      <c r="J425" s="1621" t="s">
        <v>4857</v>
      </c>
      <c r="K425" s="1566"/>
      <c r="L425" s="2302">
        <v>137.58333333333334</v>
      </c>
      <c r="M425" s="2301">
        <f t="shared" si="52"/>
        <v>1375.8333333333335</v>
      </c>
      <c r="N425" s="1575" t="s">
        <v>3252</v>
      </c>
      <c r="O425" s="1575" t="s">
        <v>3933</v>
      </c>
      <c r="P425" s="1621" t="s">
        <v>4858</v>
      </c>
      <c r="Q425" s="1566"/>
      <c r="R425" s="1567">
        <v>139.03</v>
      </c>
      <c r="S425" s="2301">
        <f t="shared" si="53"/>
        <v>1390.3</v>
      </c>
      <c r="T425" s="1575" t="s">
        <v>3252</v>
      </c>
      <c r="U425" s="1575" t="s">
        <v>5223</v>
      </c>
      <c r="V425" s="1621" t="s">
        <v>4860</v>
      </c>
      <c r="W425" s="1566"/>
    </row>
    <row r="426" spans="1:23" ht="36">
      <c r="B426" s="2299">
        <v>291</v>
      </c>
      <c r="C426" s="2299" t="s">
        <v>3934</v>
      </c>
      <c r="D426" s="2300">
        <v>5</v>
      </c>
      <c r="E426" s="1566"/>
      <c r="F426" s="2302">
        <v>115.31</v>
      </c>
      <c r="G426" s="2301">
        <f t="shared" si="51"/>
        <v>576.54999999999995</v>
      </c>
      <c r="H426" s="1575" t="s">
        <v>3252</v>
      </c>
      <c r="I426" s="1575" t="s">
        <v>3916</v>
      </c>
      <c r="J426" s="1621" t="s">
        <v>4857</v>
      </c>
      <c r="K426" s="1566"/>
      <c r="L426" s="1567">
        <v>127.70833333333333</v>
      </c>
      <c r="M426" s="2301">
        <f t="shared" si="52"/>
        <v>638.54166666666663</v>
      </c>
      <c r="N426" s="1575" t="s">
        <v>3252</v>
      </c>
      <c r="O426" s="1575" t="s">
        <v>3935</v>
      </c>
      <c r="P426" s="1621" t="s">
        <v>4858</v>
      </c>
      <c r="Q426" s="1566"/>
      <c r="R426" s="1567">
        <v>115.31</v>
      </c>
      <c r="S426" s="2301">
        <f t="shared" si="53"/>
        <v>576.54999999999995</v>
      </c>
      <c r="T426" s="1575" t="s">
        <v>3252</v>
      </c>
      <c r="U426" s="1575" t="s">
        <v>5224</v>
      </c>
      <c r="V426" s="1621" t="s">
        <v>4860</v>
      </c>
      <c r="W426" s="1566"/>
    </row>
    <row r="427" spans="1:23" ht="36">
      <c r="B427" s="2299">
        <v>292</v>
      </c>
      <c r="C427" s="2299" t="s">
        <v>3936</v>
      </c>
      <c r="D427" s="2300">
        <v>10</v>
      </c>
      <c r="E427" s="1566"/>
      <c r="F427" s="1567">
        <v>134.94999999999999</v>
      </c>
      <c r="G427" s="2301">
        <f t="shared" si="51"/>
        <v>1349.5</v>
      </c>
      <c r="H427" s="1575" t="s">
        <v>3252</v>
      </c>
      <c r="I427" s="1575" t="s">
        <v>3916</v>
      </c>
      <c r="J427" s="1621" t="s">
        <v>4857</v>
      </c>
      <c r="K427" s="1566"/>
      <c r="L427" s="2302">
        <v>133.54166666666666</v>
      </c>
      <c r="M427" s="2301">
        <f t="shared" si="52"/>
        <v>1335.4166666666665</v>
      </c>
      <c r="N427" s="1575" t="s">
        <v>3252</v>
      </c>
      <c r="O427" s="1575" t="s">
        <v>3937</v>
      </c>
      <c r="P427" s="1621" t="s">
        <v>4858</v>
      </c>
      <c r="Q427" s="1566"/>
      <c r="R427" s="1567">
        <v>134.94999999999999</v>
      </c>
      <c r="S427" s="2301">
        <f t="shared" si="53"/>
        <v>1349.5</v>
      </c>
      <c r="T427" s="1575" t="s">
        <v>3252</v>
      </c>
      <c r="U427" s="1575" t="s">
        <v>5225</v>
      </c>
      <c r="V427" s="1621" t="s">
        <v>4860</v>
      </c>
      <c r="W427" s="1566"/>
    </row>
    <row r="428" spans="1:23" ht="24">
      <c r="B428" s="2299">
        <v>293</v>
      </c>
      <c r="C428" s="2299" t="s">
        <v>3938</v>
      </c>
      <c r="D428" s="2300">
        <v>4</v>
      </c>
      <c r="E428" s="1566"/>
      <c r="F428" s="1567">
        <v>273.27999999999997</v>
      </c>
      <c r="G428" s="2301">
        <f t="shared" si="51"/>
        <v>1093.1199999999999</v>
      </c>
      <c r="H428" s="1575" t="s">
        <v>3252</v>
      </c>
      <c r="I428" s="1575" t="s">
        <v>3916</v>
      </c>
      <c r="J428" s="1621" t="s">
        <v>4857</v>
      </c>
      <c r="K428" s="1566"/>
      <c r="L428" s="2302">
        <v>270.4375</v>
      </c>
      <c r="M428" s="2301">
        <f t="shared" si="52"/>
        <v>1081.75</v>
      </c>
      <c r="N428" s="1575" t="s">
        <v>3252</v>
      </c>
      <c r="O428" s="1575" t="s">
        <v>3939</v>
      </c>
      <c r="P428" s="1621" t="s">
        <v>4858</v>
      </c>
      <c r="Q428" s="1566"/>
      <c r="R428" s="1567">
        <v>0</v>
      </c>
      <c r="S428" s="2301">
        <f t="shared" si="53"/>
        <v>0</v>
      </c>
      <c r="T428" s="1575" t="s">
        <v>798</v>
      </c>
      <c r="U428" s="1575"/>
      <c r="V428" s="1621"/>
      <c r="W428" s="1566"/>
    </row>
    <row r="429" spans="1:23" ht="36">
      <c r="B429" s="2299">
        <v>294</v>
      </c>
      <c r="C429" s="2299" t="s">
        <v>3940</v>
      </c>
      <c r="D429" s="2300">
        <v>2</v>
      </c>
      <c r="E429" s="1566"/>
      <c r="F429" s="1567">
        <v>330.46</v>
      </c>
      <c r="G429" s="2301">
        <f t="shared" si="51"/>
        <v>660.92</v>
      </c>
      <c r="H429" s="1575" t="s">
        <v>3252</v>
      </c>
      <c r="I429" s="1575" t="s">
        <v>3916</v>
      </c>
      <c r="J429" s="1621" t="s">
        <v>4857</v>
      </c>
      <c r="K429" s="1566"/>
      <c r="L429" s="1567">
        <v>364.77083333333337</v>
      </c>
      <c r="M429" s="2301">
        <f t="shared" si="52"/>
        <v>729.54166666666674</v>
      </c>
      <c r="N429" s="1575" t="s">
        <v>3252</v>
      </c>
      <c r="O429" s="1575" t="s">
        <v>3941</v>
      </c>
      <c r="P429" s="1621" t="s">
        <v>4858</v>
      </c>
      <c r="Q429" s="1566"/>
      <c r="R429" s="2302">
        <v>312.08999999999997</v>
      </c>
      <c r="S429" s="2301">
        <f t="shared" si="53"/>
        <v>624.17999999999995</v>
      </c>
      <c r="T429" s="1575" t="s">
        <v>3252</v>
      </c>
      <c r="U429" s="1575" t="s">
        <v>5226</v>
      </c>
      <c r="V429" s="1621" t="s">
        <v>4860</v>
      </c>
      <c r="W429" s="1566"/>
    </row>
    <row r="430" spans="1:23" ht="24">
      <c r="B430" s="2299">
        <v>295</v>
      </c>
      <c r="C430" s="2299" t="s">
        <v>3942</v>
      </c>
      <c r="D430" s="2300">
        <v>6</v>
      </c>
      <c r="E430" s="1566"/>
      <c r="F430" s="1567"/>
      <c r="G430" s="2301">
        <f t="shared" si="51"/>
        <v>0</v>
      </c>
      <c r="H430" s="1575" t="s">
        <v>5074</v>
      </c>
      <c r="I430" s="1575"/>
      <c r="J430" s="1621"/>
      <c r="K430" s="1566"/>
      <c r="L430" s="2302">
        <v>15.291666666666666</v>
      </c>
      <c r="M430" s="2301">
        <f t="shared" si="52"/>
        <v>91.75</v>
      </c>
      <c r="N430" s="1575" t="s">
        <v>3252</v>
      </c>
      <c r="O430" s="1575" t="s">
        <v>3943</v>
      </c>
      <c r="P430" s="1621" t="s">
        <v>4858</v>
      </c>
      <c r="Q430" s="1566"/>
      <c r="R430" s="1567">
        <v>0</v>
      </c>
      <c r="S430" s="2301">
        <f t="shared" si="53"/>
        <v>0</v>
      </c>
      <c r="T430" s="1575" t="s">
        <v>798</v>
      </c>
      <c r="U430" s="1575"/>
      <c r="V430" s="1621"/>
      <c r="W430" s="1566"/>
    </row>
    <row r="431" spans="1:23" ht="24">
      <c r="B431" s="2299">
        <v>296</v>
      </c>
      <c r="C431" s="2299" t="s">
        <v>3944</v>
      </c>
      <c r="D431" s="2300">
        <v>6</v>
      </c>
      <c r="E431" s="1566"/>
      <c r="F431" s="2302">
        <v>73.510000000000005</v>
      </c>
      <c r="G431" s="2301">
        <f t="shared" si="51"/>
        <v>441.06000000000006</v>
      </c>
      <c r="H431" s="1575" t="s">
        <v>3252</v>
      </c>
      <c r="I431" s="1575" t="s">
        <v>3922</v>
      </c>
      <c r="J431" s="1621" t="s">
        <v>4857</v>
      </c>
      <c r="K431" s="1566"/>
      <c r="L431" s="1567">
        <v>105.56250000000001</v>
      </c>
      <c r="M431" s="2301">
        <f t="shared" si="52"/>
        <v>633.37500000000011</v>
      </c>
      <c r="N431" s="1575" t="s">
        <v>3252</v>
      </c>
      <c r="O431" s="1575" t="s">
        <v>3945</v>
      </c>
      <c r="P431" s="1621" t="s">
        <v>4858</v>
      </c>
      <c r="Q431" s="1566"/>
      <c r="R431" s="1567">
        <v>106.67</v>
      </c>
      <c r="S431" s="2301">
        <f t="shared" si="53"/>
        <v>640.02</v>
      </c>
      <c r="T431" s="1575" t="s">
        <v>3252</v>
      </c>
      <c r="U431" s="1575" t="s">
        <v>5227</v>
      </c>
      <c r="V431" s="1621" t="s">
        <v>4860</v>
      </c>
      <c r="W431" s="1566"/>
    </row>
    <row r="432" spans="1:23">
      <c r="B432" s="2299">
        <v>297</v>
      </c>
      <c r="C432" s="2299" t="s">
        <v>3946</v>
      </c>
      <c r="D432" s="2300">
        <v>6</v>
      </c>
      <c r="E432" s="1566"/>
      <c r="F432" s="1567">
        <v>62.48</v>
      </c>
      <c r="G432" s="2301">
        <f t="shared" si="51"/>
        <v>374.88</v>
      </c>
      <c r="H432" s="1575" t="s">
        <v>3252</v>
      </c>
      <c r="I432" s="1575" t="s">
        <v>3922</v>
      </c>
      <c r="J432" s="1621" t="s">
        <v>4857</v>
      </c>
      <c r="K432" s="1566"/>
      <c r="L432" s="1567">
        <v>61.833333333333336</v>
      </c>
      <c r="M432" s="2301">
        <f t="shared" si="52"/>
        <v>371</v>
      </c>
      <c r="N432" s="1575" t="s">
        <v>3252</v>
      </c>
      <c r="O432" s="1575" t="s">
        <v>3947</v>
      </c>
      <c r="P432" s="1621" t="s">
        <v>4858</v>
      </c>
      <c r="Q432" s="1566"/>
      <c r="R432" s="2302">
        <v>49.25</v>
      </c>
      <c r="S432" s="2301">
        <f t="shared" si="53"/>
        <v>295.5</v>
      </c>
      <c r="T432" s="1575" t="s">
        <v>3252</v>
      </c>
      <c r="U432" s="1575" t="s">
        <v>5228</v>
      </c>
      <c r="V432" s="1621" t="s">
        <v>4860</v>
      </c>
      <c r="W432" s="1566"/>
    </row>
    <row r="433" spans="1:23">
      <c r="B433" s="2299">
        <v>298</v>
      </c>
      <c r="C433" s="2299" t="s">
        <v>3948</v>
      </c>
      <c r="D433" s="2300">
        <v>10</v>
      </c>
      <c r="E433" s="1566"/>
      <c r="F433" s="1567">
        <v>64.38</v>
      </c>
      <c r="G433" s="2301">
        <f t="shared" si="51"/>
        <v>643.79999999999995</v>
      </c>
      <c r="H433" s="1575" t="s">
        <v>3252</v>
      </c>
      <c r="I433" s="1575" t="s">
        <v>3922</v>
      </c>
      <c r="J433" s="1621" t="s">
        <v>4857</v>
      </c>
      <c r="K433" s="1566"/>
      <c r="L433" s="2302">
        <v>63.708333333333329</v>
      </c>
      <c r="M433" s="2301">
        <f t="shared" si="52"/>
        <v>637.08333333333326</v>
      </c>
      <c r="N433" s="1575" t="s">
        <v>3252</v>
      </c>
      <c r="O433" s="1575" t="s">
        <v>3949</v>
      </c>
      <c r="P433" s="1621" t="s">
        <v>4858</v>
      </c>
      <c r="Q433" s="1566"/>
      <c r="R433" s="1567">
        <v>64.38</v>
      </c>
      <c r="S433" s="2301">
        <f t="shared" si="53"/>
        <v>643.79999999999995</v>
      </c>
      <c r="T433" s="1575" t="s">
        <v>3252</v>
      </c>
      <c r="U433" s="1575" t="s">
        <v>5229</v>
      </c>
      <c r="V433" s="1621" t="s">
        <v>4860</v>
      </c>
      <c r="W433" s="1566"/>
    </row>
    <row r="434" spans="1:23">
      <c r="B434" s="2299">
        <v>299</v>
      </c>
      <c r="C434" s="2299" t="s">
        <v>3950</v>
      </c>
      <c r="D434" s="2300">
        <v>4</v>
      </c>
      <c r="E434" s="1566"/>
      <c r="F434" s="1567">
        <v>73.510000000000005</v>
      </c>
      <c r="G434" s="2301">
        <f t="shared" si="51"/>
        <v>294.04000000000002</v>
      </c>
      <c r="H434" s="1575" t="s">
        <v>3252</v>
      </c>
      <c r="I434" s="1575" t="s">
        <v>3922</v>
      </c>
      <c r="J434" s="1621" t="s">
        <v>4857</v>
      </c>
      <c r="K434" s="1566"/>
      <c r="L434" s="2302">
        <v>72.739583333333329</v>
      </c>
      <c r="M434" s="2301">
        <f t="shared" si="52"/>
        <v>290.95833333333331</v>
      </c>
      <c r="N434" s="1575" t="s">
        <v>3252</v>
      </c>
      <c r="O434" s="1575" t="s">
        <v>3951</v>
      </c>
      <c r="P434" s="1621" t="s">
        <v>4858</v>
      </c>
      <c r="Q434" s="1566"/>
      <c r="R434" s="1567">
        <v>73.510000000000005</v>
      </c>
      <c r="S434" s="2301">
        <f t="shared" si="53"/>
        <v>294.04000000000002</v>
      </c>
      <c r="T434" s="1575" t="s">
        <v>3252</v>
      </c>
      <c r="U434" s="1575" t="s">
        <v>5230</v>
      </c>
      <c r="V434" s="1621" t="s">
        <v>4860</v>
      </c>
      <c r="W434" s="1566"/>
    </row>
    <row r="435" spans="1:23">
      <c r="B435" s="2299">
        <v>300</v>
      </c>
      <c r="C435" s="2299" t="s">
        <v>3952</v>
      </c>
      <c r="D435" s="2300">
        <v>10</v>
      </c>
      <c r="E435" s="1566"/>
      <c r="F435" s="1567">
        <v>139.03</v>
      </c>
      <c r="G435" s="2301">
        <f t="shared" si="51"/>
        <v>1390.3</v>
      </c>
      <c r="H435" s="1575" t="s">
        <v>3252</v>
      </c>
      <c r="I435" s="1575" t="s">
        <v>3922</v>
      </c>
      <c r="J435" s="1621" t="s">
        <v>4857</v>
      </c>
      <c r="K435" s="1566"/>
      <c r="L435" s="2302">
        <v>137.58333333333334</v>
      </c>
      <c r="M435" s="2301">
        <f t="shared" si="52"/>
        <v>1375.8333333333335</v>
      </c>
      <c r="N435" s="1575" t="s">
        <v>3252</v>
      </c>
      <c r="O435" s="1575" t="s">
        <v>3953</v>
      </c>
      <c r="P435" s="1621" t="s">
        <v>4858</v>
      </c>
      <c r="Q435" s="1566"/>
      <c r="R435" s="1567">
        <v>139.03</v>
      </c>
      <c r="S435" s="2301">
        <f t="shared" si="53"/>
        <v>1390.3</v>
      </c>
      <c r="T435" s="1575" t="s">
        <v>3252</v>
      </c>
      <c r="U435" s="1575" t="s">
        <v>5231</v>
      </c>
      <c r="V435" s="1621" t="s">
        <v>4860</v>
      </c>
      <c r="W435" s="1566"/>
    </row>
    <row r="436" spans="1:23" ht="24">
      <c r="B436" s="2299">
        <v>301</v>
      </c>
      <c r="C436" s="2299" t="s">
        <v>3954</v>
      </c>
      <c r="D436" s="2300">
        <v>10</v>
      </c>
      <c r="E436" s="1566"/>
      <c r="F436" s="1567">
        <v>94.47</v>
      </c>
      <c r="G436" s="2301">
        <f t="shared" si="51"/>
        <v>944.7</v>
      </c>
      <c r="H436" s="1575" t="s">
        <v>3252</v>
      </c>
      <c r="I436" s="1575" t="s">
        <v>3916</v>
      </c>
      <c r="J436" s="1621" t="s">
        <v>4857</v>
      </c>
      <c r="K436" s="1566"/>
      <c r="L436" s="2302">
        <v>93.489583333333343</v>
      </c>
      <c r="M436" s="2301">
        <f t="shared" si="52"/>
        <v>934.89583333333348</v>
      </c>
      <c r="N436" s="1575" t="s">
        <v>3252</v>
      </c>
      <c r="O436" s="1575" t="s">
        <v>3955</v>
      </c>
      <c r="P436" s="1621" t="s">
        <v>4858</v>
      </c>
      <c r="Q436" s="1566"/>
      <c r="R436" s="1567">
        <v>94.47</v>
      </c>
      <c r="S436" s="2301">
        <f t="shared" si="53"/>
        <v>944.7</v>
      </c>
      <c r="T436" s="1575" t="s">
        <v>3252</v>
      </c>
      <c r="U436" s="1575" t="s">
        <v>5232</v>
      </c>
      <c r="V436" s="1621" t="s">
        <v>4860</v>
      </c>
      <c r="W436" s="1566"/>
    </row>
    <row r="437" spans="1:23" ht="24">
      <c r="B437" s="2299">
        <v>302</v>
      </c>
      <c r="C437" s="2299" t="s">
        <v>3956</v>
      </c>
      <c r="D437" s="2300">
        <v>2</v>
      </c>
      <c r="E437" s="1566"/>
      <c r="F437" s="1567">
        <v>136.01</v>
      </c>
      <c r="G437" s="2301">
        <f t="shared" si="51"/>
        <v>272.02</v>
      </c>
      <c r="H437" s="1575" t="s">
        <v>3252</v>
      </c>
      <c r="I437" s="1575" t="s">
        <v>3916</v>
      </c>
      <c r="J437" s="1621" t="s">
        <v>4857</v>
      </c>
      <c r="K437" s="1566"/>
      <c r="L437" s="1567">
        <v>134.59375</v>
      </c>
      <c r="M437" s="2301">
        <f t="shared" si="52"/>
        <v>269.1875</v>
      </c>
      <c r="N437" s="1575" t="s">
        <v>3252</v>
      </c>
      <c r="O437" s="1575" t="s">
        <v>3957</v>
      </c>
      <c r="P437" s="1621" t="s">
        <v>4858</v>
      </c>
      <c r="Q437" s="1566"/>
      <c r="R437" s="2302">
        <v>30.75</v>
      </c>
      <c r="S437" s="2301">
        <f t="shared" si="53"/>
        <v>61.5</v>
      </c>
      <c r="T437" s="1575" t="s">
        <v>3252</v>
      </c>
      <c r="U437" s="1575" t="s">
        <v>5233</v>
      </c>
      <c r="V437" s="1621" t="s">
        <v>4860</v>
      </c>
      <c r="W437" s="1566"/>
    </row>
    <row r="438" spans="1:23" ht="24">
      <c r="B438" s="2299">
        <v>303</v>
      </c>
      <c r="C438" s="2299" t="s">
        <v>3958</v>
      </c>
      <c r="D438" s="2300">
        <v>2</v>
      </c>
      <c r="E438" s="1566"/>
      <c r="F438" s="1567">
        <v>154.94999999999999</v>
      </c>
      <c r="G438" s="2301">
        <f t="shared" si="51"/>
        <v>309.89999999999998</v>
      </c>
      <c r="H438" s="1575" t="s">
        <v>3252</v>
      </c>
      <c r="I438" s="1575" t="s">
        <v>3916</v>
      </c>
      <c r="J438" s="1621" t="s">
        <v>4857</v>
      </c>
      <c r="K438" s="1566"/>
      <c r="L438" s="2302">
        <v>153.33333333333331</v>
      </c>
      <c r="M438" s="2301">
        <f t="shared" si="52"/>
        <v>306.66666666666663</v>
      </c>
      <c r="N438" s="1575" t="s">
        <v>3252</v>
      </c>
      <c r="O438" s="1575" t="s">
        <v>3959</v>
      </c>
      <c r="P438" s="1621" t="s">
        <v>4858</v>
      </c>
      <c r="Q438" s="1566"/>
      <c r="R438" s="1567">
        <v>154.94999999999999</v>
      </c>
      <c r="S438" s="2301">
        <f t="shared" si="53"/>
        <v>309.89999999999998</v>
      </c>
      <c r="T438" s="1575" t="s">
        <v>3252</v>
      </c>
      <c r="U438" s="1575" t="s">
        <v>5234</v>
      </c>
      <c r="V438" s="1621" t="s">
        <v>4860</v>
      </c>
      <c r="W438" s="1566"/>
    </row>
    <row r="439" spans="1:23" ht="24.75" thickBot="1">
      <c r="B439" s="2299">
        <v>304</v>
      </c>
      <c r="C439" s="2299" t="s">
        <v>3960</v>
      </c>
      <c r="D439" s="2300">
        <v>2</v>
      </c>
      <c r="E439" s="1566"/>
      <c r="F439" s="1567">
        <v>387.48</v>
      </c>
      <c r="G439" s="2301">
        <f t="shared" si="51"/>
        <v>774.96</v>
      </c>
      <c r="H439" s="1575" t="s">
        <v>3252</v>
      </c>
      <c r="I439" s="1575" t="s">
        <v>3916</v>
      </c>
      <c r="J439" s="1621" t="s">
        <v>4857</v>
      </c>
      <c r="K439" s="1566"/>
      <c r="L439" s="2302">
        <v>383.44791666666669</v>
      </c>
      <c r="M439" s="2301">
        <f t="shared" si="52"/>
        <v>766.89583333333337</v>
      </c>
      <c r="N439" s="1575" t="s">
        <v>3252</v>
      </c>
      <c r="O439" s="1575" t="s">
        <v>3961</v>
      </c>
      <c r="P439" s="1621" t="s">
        <v>4858</v>
      </c>
      <c r="Q439" s="1566"/>
      <c r="R439" s="1567">
        <v>387.48</v>
      </c>
      <c r="S439" s="2301">
        <f t="shared" si="53"/>
        <v>774.96</v>
      </c>
      <c r="T439" s="1575" t="s">
        <v>3252</v>
      </c>
      <c r="U439" s="1575" t="s">
        <v>5235</v>
      </c>
      <c r="V439" s="1621" t="s">
        <v>4860</v>
      </c>
      <c r="W439" s="1566"/>
    </row>
    <row r="440" spans="1:23" ht="13.5" thickBot="1">
      <c r="B440" s="47"/>
      <c r="C440" s="1611"/>
      <c r="D440" s="1612"/>
      <c r="E440" s="1566"/>
      <c r="F440" s="1587" t="s">
        <v>304</v>
      </c>
      <c r="G440" s="1634">
        <f>SUM(G419:G439)</f>
        <v>17659.249999999996</v>
      </c>
      <c r="H440" s="1594"/>
      <c r="I440" s="1594"/>
      <c r="J440" s="1595"/>
      <c r="K440" s="1566"/>
      <c r="L440" s="1587" t="s">
        <v>304</v>
      </c>
      <c r="M440" s="1634">
        <f>SUM(M419:M439)</f>
        <v>18324.041666666664</v>
      </c>
      <c r="N440" s="1594"/>
      <c r="O440" s="1594"/>
      <c r="P440" s="1595"/>
      <c r="Q440" s="1566"/>
      <c r="R440" s="1587" t="s">
        <v>304</v>
      </c>
      <c r="S440" s="1634">
        <f>SUM(S419:S439)</f>
        <v>16733.05</v>
      </c>
      <c r="T440" s="1594"/>
      <c r="U440" s="1594"/>
      <c r="V440" s="1595"/>
      <c r="W440" s="1566"/>
    </row>
    <row r="441" spans="1:23">
      <c r="B441" s="30"/>
      <c r="C441" s="1613"/>
      <c r="D441" s="36"/>
      <c r="E441" s="1614"/>
      <c r="F441" s="1615"/>
      <c r="G441" s="2317"/>
      <c r="H441" s="1617"/>
      <c r="I441" s="1617"/>
      <c r="J441" s="1618"/>
      <c r="K441" s="1614"/>
      <c r="L441" s="1615"/>
      <c r="M441" s="2317"/>
      <c r="N441" s="1617"/>
      <c r="O441" s="1617"/>
      <c r="P441" s="1618"/>
      <c r="Q441" s="1614"/>
      <c r="R441" s="1615"/>
      <c r="S441" s="2317"/>
      <c r="T441" s="1617"/>
      <c r="U441" s="1617"/>
      <c r="V441" s="1618"/>
      <c r="W441" s="1614"/>
    </row>
    <row r="442" spans="1:23" ht="36">
      <c r="A442" s="51"/>
      <c r="B442" s="3539" t="s">
        <v>3962</v>
      </c>
      <c r="C442" s="3540"/>
      <c r="D442" s="1596" t="s">
        <v>3246</v>
      </c>
      <c r="E442" s="1558"/>
      <c r="F442" s="1598" t="s">
        <v>3247</v>
      </c>
      <c r="G442" s="2311" t="s">
        <v>1760</v>
      </c>
      <c r="H442" s="1600" t="s">
        <v>3248</v>
      </c>
      <c r="I442" s="1600" t="s">
        <v>3249</v>
      </c>
      <c r="J442" s="1596" t="s">
        <v>3250</v>
      </c>
      <c r="K442" s="1558"/>
      <c r="L442" s="1598" t="s">
        <v>3247</v>
      </c>
      <c r="M442" s="2311" t="s">
        <v>1760</v>
      </c>
      <c r="N442" s="1600" t="s">
        <v>3248</v>
      </c>
      <c r="O442" s="1600" t="s">
        <v>3249</v>
      </c>
      <c r="P442" s="1596" t="s">
        <v>3250</v>
      </c>
      <c r="Q442" s="1558"/>
      <c r="R442" s="1598" t="s">
        <v>3247</v>
      </c>
      <c r="S442" s="2311" t="s">
        <v>1760</v>
      </c>
      <c r="T442" s="1600" t="s">
        <v>3248</v>
      </c>
      <c r="U442" s="1600" t="s">
        <v>3249</v>
      </c>
      <c r="V442" s="1596" t="s">
        <v>3250</v>
      </c>
      <c r="W442" s="1558"/>
    </row>
    <row r="443" spans="1:23" ht="24">
      <c r="B443" s="2299">
        <v>305</v>
      </c>
      <c r="C443" s="2299" t="s">
        <v>3963</v>
      </c>
      <c r="D443" s="2300">
        <v>6</v>
      </c>
      <c r="E443" s="1566"/>
      <c r="F443" s="1567">
        <v>365.63</v>
      </c>
      <c r="G443" s="2301">
        <f t="shared" ref="G443:G471" si="54">SUM(D443*F443)</f>
        <v>2193.7799999999997</v>
      </c>
      <c r="H443" s="1575" t="s">
        <v>3840</v>
      </c>
      <c r="I443" s="1575" t="s">
        <v>3966</v>
      </c>
      <c r="J443" s="1621" t="s">
        <v>4857</v>
      </c>
      <c r="K443" s="1566"/>
      <c r="L443" s="2302">
        <v>324.53125</v>
      </c>
      <c r="M443" s="2301">
        <f t="shared" ref="M443:M471" si="55">SUM($D443*L443)</f>
        <v>1947.1875</v>
      </c>
      <c r="N443" s="1575" t="s">
        <v>3252</v>
      </c>
      <c r="O443" s="1575" t="s">
        <v>5236</v>
      </c>
      <c r="P443" s="1621" t="s">
        <v>4858</v>
      </c>
      <c r="Q443" s="1566"/>
      <c r="R443" s="1567">
        <v>365.63</v>
      </c>
      <c r="S443" s="2301">
        <f t="shared" ref="S443:S471" si="56">SUM($D443*R443)</f>
        <v>2193.7799999999997</v>
      </c>
      <c r="T443" s="1575" t="s">
        <v>5104</v>
      </c>
      <c r="U443" s="1575" t="s">
        <v>5237</v>
      </c>
      <c r="V443" s="1621" t="s">
        <v>4860</v>
      </c>
      <c r="W443" s="1566"/>
    </row>
    <row r="444" spans="1:23" ht="24">
      <c r="B444" s="2299">
        <v>306</v>
      </c>
      <c r="C444" s="2299" t="s">
        <v>3967</v>
      </c>
      <c r="D444" s="2300">
        <v>6</v>
      </c>
      <c r="E444" s="1566"/>
      <c r="F444" s="1567">
        <v>378.37</v>
      </c>
      <c r="G444" s="2301">
        <f t="shared" si="54"/>
        <v>2270.2200000000003</v>
      </c>
      <c r="H444" s="1575" t="s">
        <v>3840</v>
      </c>
      <c r="I444" s="1575" t="s">
        <v>3966</v>
      </c>
      <c r="J444" s="1621" t="s">
        <v>4857</v>
      </c>
      <c r="K444" s="1566"/>
      <c r="L444" s="2302">
        <v>338.04166666666669</v>
      </c>
      <c r="M444" s="2301">
        <f t="shared" si="55"/>
        <v>2028.25</v>
      </c>
      <c r="N444" s="1575" t="s">
        <v>3252</v>
      </c>
      <c r="O444" s="1575" t="s">
        <v>5238</v>
      </c>
      <c r="P444" s="1621" t="s">
        <v>4858</v>
      </c>
      <c r="Q444" s="1566"/>
      <c r="R444" s="1567">
        <v>378.37</v>
      </c>
      <c r="S444" s="2301">
        <f t="shared" si="56"/>
        <v>2270.2200000000003</v>
      </c>
      <c r="T444" s="1575" t="s">
        <v>5104</v>
      </c>
      <c r="U444" s="1575" t="s">
        <v>5239</v>
      </c>
      <c r="V444" s="1621" t="s">
        <v>4860</v>
      </c>
      <c r="W444" s="1566"/>
    </row>
    <row r="445" spans="1:23" ht="24">
      <c r="B445" s="2299">
        <v>307</v>
      </c>
      <c r="C445" s="2299" t="s">
        <v>3969</v>
      </c>
      <c r="D445" s="2300">
        <v>6</v>
      </c>
      <c r="E445" s="1566"/>
      <c r="F445" s="1567">
        <v>405.36</v>
      </c>
      <c r="G445" s="2301">
        <f t="shared" si="54"/>
        <v>2432.16</v>
      </c>
      <c r="H445" s="1575" t="s">
        <v>3840</v>
      </c>
      <c r="I445" s="1575" t="s">
        <v>3966</v>
      </c>
      <c r="J445" s="1621" t="s">
        <v>4857</v>
      </c>
      <c r="K445" s="1566"/>
      <c r="L445" s="2302">
        <v>384.84375</v>
      </c>
      <c r="M445" s="2301">
        <f t="shared" si="55"/>
        <v>2309.0625</v>
      </c>
      <c r="N445" s="1575" t="s">
        <v>3252</v>
      </c>
      <c r="O445" s="1575" t="s">
        <v>5240</v>
      </c>
      <c r="P445" s="1621" t="s">
        <v>4858</v>
      </c>
      <c r="Q445" s="1566"/>
      <c r="R445" s="1567">
        <v>405.36</v>
      </c>
      <c r="S445" s="2301">
        <f t="shared" si="56"/>
        <v>2432.16</v>
      </c>
      <c r="T445" s="1575" t="s">
        <v>5104</v>
      </c>
      <c r="U445" s="1575" t="s">
        <v>5241</v>
      </c>
      <c r="V445" s="1621" t="s">
        <v>4860</v>
      </c>
      <c r="W445" s="1566"/>
    </row>
    <row r="446" spans="1:23" ht="24">
      <c r="B446" s="2299">
        <v>308</v>
      </c>
      <c r="C446" s="2299" t="s">
        <v>3971</v>
      </c>
      <c r="D446" s="2300">
        <v>6</v>
      </c>
      <c r="E446" s="1566"/>
      <c r="F446" s="1567">
        <v>389.8</v>
      </c>
      <c r="G446" s="2301">
        <f t="shared" si="54"/>
        <v>2338.8000000000002</v>
      </c>
      <c r="H446" s="1575" t="s">
        <v>3840</v>
      </c>
      <c r="I446" s="1575" t="s">
        <v>3966</v>
      </c>
      <c r="J446" s="1621" t="s">
        <v>4857</v>
      </c>
      <c r="K446" s="1566"/>
      <c r="L446" s="2302">
        <v>378.62500000000006</v>
      </c>
      <c r="M446" s="2301">
        <f t="shared" si="55"/>
        <v>2271.7500000000005</v>
      </c>
      <c r="N446" s="1575" t="s">
        <v>3252</v>
      </c>
      <c r="O446" s="1575" t="s">
        <v>5242</v>
      </c>
      <c r="P446" s="1621" t="s">
        <v>4858</v>
      </c>
      <c r="Q446" s="1566"/>
      <c r="R446" s="1567">
        <v>389.8</v>
      </c>
      <c r="S446" s="2301">
        <f t="shared" si="56"/>
        <v>2338.8000000000002</v>
      </c>
      <c r="T446" s="1575" t="s">
        <v>5104</v>
      </c>
      <c r="U446" s="1575" t="s">
        <v>5243</v>
      </c>
      <c r="V446" s="1621" t="s">
        <v>4860</v>
      </c>
      <c r="W446" s="1566"/>
    </row>
    <row r="447" spans="1:23" ht="24">
      <c r="B447" s="2299">
        <v>309</v>
      </c>
      <c r="C447" s="2299" t="s">
        <v>3975</v>
      </c>
      <c r="D447" s="2300">
        <v>6</v>
      </c>
      <c r="E447" s="1566"/>
      <c r="F447" s="1567">
        <v>422.49</v>
      </c>
      <c r="G447" s="2301">
        <f t="shared" si="54"/>
        <v>2534.94</v>
      </c>
      <c r="H447" s="1575" t="s">
        <v>3840</v>
      </c>
      <c r="I447" s="1575" t="s">
        <v>3966</v>
      </c>
      <c r="J447" s="1621" t="s">
        <v>4857</v>
      </c>
      <c r="K447" s="1566"/>
      <c r="L447" s="2302">
        <v>420.87500000000006</v>
      </c>
      <c r="M447" s="2301">
        <f t="shared" si="55"/>
        <v>2525.2500000000005</v>
      </c>
      <c r="N447" s="1575" t="s">
        <v>3252</v>
      </c>
      <c r="O447" s="1575" t="s">
        <v>5244</v>
      </c>
      <c r="P447" s="1621" t="s">
        <v>4858</v>
      </c>
      <c r="Q447" s="1566"/>
      <c r="R447" s="1567">
        <v>422.49</v>
      </c>
      <c r="S447" s="2301">
        <f t="shared" si="56"/>
        <v>2534.94</v>
      </c>
      <c r="T447" s="1575" t="s">
        <v>5104</v>
      </c>
      <c r="U447" s="1575" t="s">
        <v>5245</v>
      </c>
      <c r="V447" s="1621" t="s">
        <v>4860</v>
      </c>
      <c r="W447" s="1566"/>
    </row>
    <row r="448" spans="1:23" ht="24">
      <c r="B448" s="2299">
        <v>310</v>
      </c>
      <c r="C448" s="2299" t="s">
        <v>3977</v>
      </c>
      <c r="D448" s="2300">
        <v>6</v>
      </c>
      <c r="E448" s="1566"/>
      <c r="F448" s="1567">
        <v>541.07000000000005</v>
      </c>
      <c r="G448" s="2301">
        <f t="shared" si="54"/>
        <v>3246.42</v>
      </c>
      <c r="H448" s="1575" t="s">
        <v>3840</v>
      </c>
      <c r="I448" s="1575" t="s">
        <v>3966</v>
      </c>
      <c r="J448" s="1621" t="s">
        <v>4857</v>
      </c>
      <c r="K448" s="1566"/>
      <c r="L448" s="2302">
        <v>522.28125</v>
      </c>
      <c r="M448" s="2301">
        <f t="shared" si="55"/>
        <v>3133.6875</v>
      </c>
      <c r="N448" s="1575" t="s">
        <v>3252</v>
      </c>
      <c r="O448" s="1575" t="s">
        <v>5246</v>
      </c>
      <c r="P448" s="1621" t="s">
        <v>4858</v>
      </c>
      <c r="Q448" s="1566"/>
      <c r="R448" s="1567">
        <v>541.07000000000005</v>
      </c>
      <c r="S448" s="2301">
        <f t="shared" si="56"/>
        <v>3246.42</v>
      </c>
      <c r="T448" s="1575" t="s">
        <v>5104</v>
      </c>
      <c r="U448" s="1575" t="s">
        <v>5247</v>
      </c>
      <c r="V448" s="1621" t="s">
        <v>4860</v>
      </c>
      <c r="W448" s="1566"/>
    </row>
    <row r="449" spans="2:23" ht="24">
      <c r="B449" s="2299">
        <v>311</v>
      </c>
      <c r="C449" s="2299" t="s">
        <v>3979</v>
      </c>
      <c r="D449" s="2300">
        <v>4</v>
      </c>
      <c r="E449" s="1566"/>
      <c r="F449" s="1567">
        <v>451.76</v>
      </c>
      <c r="G449" s="2301">
        <f t="shared" si="54"/>
        <v>1807.04</v>
      </c>
      <c r="H449" s="1575" t="s">
        <v>3840</v>
      </c>
      <c r="I449" s="1575" t="s">
        <v>3966</v>
      </c>
      <c r="J449" s="1621" t="s">
        <v>4857</v>
      </c>
      <c r="K449" s="1566"/>
      <c r="L449" s="2302">
        <v>405.64583333333337</v>
      </c>
      <c r="M449" s="2301">
        <f t="shared" si="55"/>
        <v>1622.5833333333335</v>
      </c>
      <c r="N449" s="1575" t="s">
        <v>3252</v>
      </c>
      <c r="O449" s="1575" t="s">
        <v>5248</v>
      </c>
      <c r="P449" s="1621" t="s">
        <v>4858</v>
      </c>
      <c r="Q449" s="1566"/>
      <c r="R449" s="1567">
        <v>451.76</v>
      </c>
      <c r="S449" s="2301">
        <f t="shared" si="56"/>
        <v>1807.04</v>
      </c>
      <c r="T449" s="1575" t="s">
        <v>5104</v>
      </c>
      <c r="U449" s="1575" t="s">
        <v>5249</v>
      </c>
      <c r="V449" s="1621" t="s">
        <v>4860</v>
      </c>
      <c r="W449" s="1566"/>
    </row>
    <row r="450" spans="2:23" ht="24">
      <c r="B450" s="2299">
        <v>312</v>
      </c>
      <c r="C450" s="2299" t="s">
        <v>3981</v>
      </c>
      <c r="D450" s="2300">
        <v>4</v>
      </c>
      <c r="E450" s="1566"/>
      <c r="F450" s="1567">
        <v>489.16</v>
      </c>
      <c r="G450" s="2301">
        <f t="shared" si="54"/>
        <v>1956.64</v>
      </c>
      <c r="H450" s="1575" t="s">
        <v>3840</v>
      </c>
      <c r="I450" s="1575" t="s">
        <v>3966</v>
      </c>
      <c r="J450" s="1621" t="s">
        <v>4857</v>
      </c>
      <c r="K450" s="1566"/>
      <c r="L450" s="2302">
        <v>440.4375</v>
      </c>
      <c r="M450" s="2301">
        <f t="shared" si="55"/>
        <v>1761.75</v>
      </c>
      <c r="N450" s="1575" t="s">
        <v>3252</v>
      </c>
      <c r="O450" s="1575" t="s">
        <v>5250</v>
      </c>
      <c r="P450" s="1621" t="s">
        <v>4858</v>
      </c>
      <c r="Q450" s="1566"/>
      <c r="R450" s="1567">
        <v>489.16</v>
      </c>
      <c r="S450" s="2301">
        <f t="shared" si="56"/>
        <v>1956.64</v>
      </c>
      <c r="T450" s="1575" t="s">
        <v>5104</v>
      </c>
      <c r="U450" s="1575" t="s">
        <v>5251</v>
      </c>
      <c r="V450" s="1621" t="s">
        <v>4860</v>
      </c>
      <c r="W450" s="1566"/>
    </row>
    <row r="451" spans="2:23" ht="24">
      <c r="B451" s="2299">
        <v>313</v>
      </c>
      <c r="C451" s="2299" t="s">
        <v>3983</v>
      </c>
      <c r="D451" s="2300">
        <v>4</v>
      </c>
      <c r="E451" s="1566"/>
      <c r="F451" s="1567">
        <v>594.35</v>
      </c>
      <c r="G451" s="2301">
        <f t="shared" si="54"/>
        <v>2377.4</v>
      </c>
      <c r="H451" s="1575" t="s">
        <v>3840</v>
      </c>
      <c r="I451" s="1575" t="s">
        <v>3966</v>
      </c>
      <c r="J451" s="1621" t="s">
        <v>4857</v>
      </c>
      <c r="K451" s="1566"/>
      <c r="L451" s="2302">
        <v>572.04166666666663</v>
      </c>
      <c r="M451" s="2301">
        <f t="shared" si="55"/>
        <v>2288.1666666666665</v>
      </c>
      <c r="N451" s="1575" t="s">
        <v>3252</v>
      </c>
      <c r="O451" s="1575" t="s">
        <v>5252</v>
      </c>
      <c r="P451" s="1621" t="s">
        <v>4858</v>
      </c>
      <c r="Q451" s="1566"/>
      <c r="R451" s="1567">
        <v>594.35</v>
      </c>
      <c r="S451" s="2301">
        <f t="shared" si="56"/>
        <v>2377.4</v>
      </c>
      <c r="T451" s="1575" t="s">
        <v>5104</v>
      </c>
      <c r="U451" s="1575" t="s">
        <v>5253</v>
      </c>
      <c r="V451" s="1621" t="s">
        <v>4860</v>
      </c>
      <c r="W451" s="1566"/>
    </row>
    <row r="452" spans="2:23" ht="24">
      <c r="B452" s="2299">
        <v>314</v>
      </c>
      <c r="C452" s="2299" t="s">
        <v>3987</v>
      </c>
      <c r="D452" s="2300">
        <v>2</v>
      </c>
      <c r="E452" s="1566"/>
      <c r="F452" s="1567">
        <v>908.03</v>
      </c>
      <c r="G452" s="2301">
        <f t="shared" si="54"/>
        <v>1816.06</v>
      </c>
      <c r="H452" s="1575" t="s">
        <v>3840</v>
      </c>
      <c r="I452" s="1575" t="s">
        <v>3966</v>
      </c>
      <c r="J452" s="1621" t="s">
        <v>4857</v>
      </c>
      <c r="K452" s="1566"/>
      <c r="L452" s="2302">
        <v>857.75000000000011</v>
      </c>
      <c r="M452" s="2301">
        <f t="shared" si="55"/>
        <v>1715.5000000000002</v>
      </c>
      <c r="N452" s="1575" t="s">
        <v>3252</v>
      </c>
      <c r="O452" s="1575" t="s">
        <v>5254</v>
      </c>
      <c r="P452" s="1621" t="s">
        <v>4858</v>
      </c>
      <c r="Q452" s="1566"/>
      <c r="R452" s="1567">
        <v>908.03</v>
      </c>
      <c r="S452" s="2301">
        <f t="shared" si="56"/>
        <v>1816.06</v>
      </c>
      <c r="T452" s="1575" t="s">
        <v>5104</v>
      </c>
      <c r="U452" s="1575" t="s">
        <v>5255</v>
      </c>
      <c r="V452" s="1621" t="s">
        <v>4860</v>
      </c>
      <c r="W452" s="1566"/>
    </row>
    <row r="453" spans="2:23" ht="24">
      <c r="B453" s="2299">
        <v>315</v>
      </c>
      <c r="C453" s="2299" t="s">
        <v>3989</v>
      </c>
      <c r="D453" s="2300">
        <v>2</v>
      </c>
      <c r="E453" s="1566"/>
      <c r="F453" s="1567">
        <v>504.21</v>
      </c>
      <c r="G453" s="2301">
        <f t="shared" si="54"/>
        <v>1008.42</v>
      </c>
      <c r="H453" s="1575" t="s">
        <v>3840</v>
      </c>
      <c r="I453" s="1575" t="s">
        <v>3966</v>
      </c>
      <c r="J453" s="1621" t="s">
        <v>4857</v>
      </c>
      <c r="K453" s="1566"/>
      <c r="L453" s="2302">
        <v>442.33333333333331</v>
      </c>
      <c r="M453" s="2301">
        <f t="shared" si="55"/>
        <v>884.66666666666663</v>
      </c>
      <c r="N453" s="1575" t="s">
        <v>3252</v>
      </c>
      <c r="O453" s="1575" t="s">
        <v>5256</v>
      </c>
      <c r="P453" s="1621" t="s">
        <v>4858</v>
      </c>
      <c r="Q453" s="1566"/>
      <c r="R453" s="1567">
        <v>504.21</v>
      </c>
      <c r="S453" s="2301">
        <f t="shared" si="56"/>
        <v>1008.42</v>
      </c>
      <c r="T453" s="1575" t="s">
        <v>5104</v>
      </c>
      <c r="U453" s="1575" t="s">
        <v>5257</v>
      </c>
      <c r="V453" s="1621" t="s">
        <v>4860</v>
      </c>
      <c r="W453" s="1566"/>
    </row>
    <row r="454" spans="2:23" ht="24">
      <c r="B454" s="2299">
        <v>316</v>
      </c>
      <c r="C454" s="2299" t="s">
        <v>3991</v>
      </c>
      <c r="D454" s="2300">
        <v>4</v>
      </c>
      <c r="E454" s="1566"/>
      <c r="F454" s="1567">
        <v>559.01</v>
      </c>
      <c r="G454" s="2301">
        <f t="shared" si="54"/>
        <v>2236.04</v>
      </c>
      <c r="H454" s="1575" t="s">
        <v>3840</v>
      </c>
      <c r="I454" s="1575" t="s">
        <v>3966</v>
      </c>
      <c r="J454" s="1621" t="s">
        <v>4857</v>
      </c>
      <c r="K454" s="1566"/>
      <c r="L454" s="2302">
        <v>486.47916666666669</v>
      </c>
      <c r="M454" s="2301">
        <f t="shared" si="55"/>
        <v>1945.9166666666667</v>
      </c>
      <c r="N454" s="1575" t="s">
        <v>3252</v>
      </c>
      <c r="O454" s="1575" t="s">
        <v>5258</v>
      </c>
      <c r="P454" s="1621" t="s">
        <v>4858</v>
      </c>
      <c r="Q454" s="1566"/>
      <c r="R454" s="1567">
        <v>559.01</v>
      </c>
      <c r="S454" s="2301">
        <f t="shared" si="56"/>
        <v>2236.04</v>
      </c>
      <c r="T454" s="1575" t="s">
        <v>5104</v>
      </c>
      <c r="U454" s="1575" t="s">
        <v>5259</v>
      </c>
      <c r="V454" s="1621" t="s">
        <v>4860</v>
      </c>
      <c r="W454" s="1566"/>
    </row>
    <row r="455" spans="2:23" ht="24">
      <c r="B455" s="2299">
        <v>317</v>
      </c>
      <c r="C455" s="2299" t="s">
        <v>3993</v>
      </c>
      <c r="D455" s="2300">
        <v>4</v>
      </c>
      <c r="E455" s="1566"/>
      <c r="F455" s="1567">
        <v>701.36</v>
      </c>
      <c r="G455" s="2301">
        <f t="shared" si="54"/>
        <v>2805.44</v>
      </c>
      <c r="H455" s="1575" t="s">
        <v>3840</v>
      </c>
      <c r="I455" s="1575" t="s">
        <v>3966</v>
      </c>
      <c r="J455" s="1621" t="s">
        <v>4857</v>
      </c>
      <c r="K455" s="1566"/>
      <c r="L455" s="2302">
        <v>587.77083333333337</v>
      </c>
      <c r="M455" s="2301">
        <f t="shared" si="55"/>
        <v>2351.0833333333335</v>
      </c>
      <c r="N455" s="1575" t="s">
        <v>3252</v>
      </c>
      <c r="O455" s="1575" t="s">
        <v>5260</v>
      </c>
      <c r="P455" s="1621" t="s">
        <v>4858</v>
      </c>
      <c r="Q455" s="1566"/>
      <c r="R455" s="1567">
        <v>701.36</v>
      </c>
      <c r="S455" s="2301">
        <f t="shared" si="56"/>
        <v>2805.44</v>
      </c>
      <c r="T455" s="1575" t="s">
        <v>5104</v>
      </c>
      <c r="U455" s="1575" t="s">
        <v>5261</v>
      </c>
      <c r="V455" s="1621" t="s">
        <v>4860</v>
      </c>
      <c r="W455" s="1566"/>
    </row>
    <row r="456" spans="2:23" ht="24">
      <c r="B456" s="2299">
        <v>318</v>
      </c>
      <c r="C456" s="2299" t="s">
        <v>3995</v>
      </c>
      <c r="D456" s="2300">
        <v>2</v>
      </c>
      <c r="E456" s="1566"/>
      <c r="F456" s="2302">
        <v>1031.75</v>
      </c>
      <c r="G456" s="2301">
        <f t="shared" si="54"/>
        <v>2063.5</v>
      </c>
      <c r="H456" s="1575" t="s">
        <v>3840</v>
      </c>
      <c r="I456" s="1575" t="s">
        <v>3966</v>
      </c>
      <c r="J456" s="1621" t="s">
        <v>4857</v>
      </c>
      <c r="K456" s="1566"/>
      <c r="L456" s="1567">
        <v>1079.5416666666665</v>
      </c>
      <c r="M456" s="2301">
        <f t="shared" si="55"/>
        <v>2159.083333333333</v>
      </c>
      <c r="N456" s="1575" t="s">
        <v>3252</v>
      </c>
      <c r="O456" s="1575" t="s">
        <v>5262</v>
      </c>
      <c r="P456" s="1621" t="s">
        <v>4858</v>
      </c>
      <c r="Q456" s="1566"/>
      <c r="R456" s="2302">
        <v>1031.75</v>
      </c>
      <c r="S456" s="2301">
        <f t="shared" si="56"/>
        <v>2063.5</v>
      </c>
      <c r="T456" s="1575" t="s">
        <v>5104</v>
      </c>
      <c r="U456" s="1575" t="s">
        <v>5263</v>
      </c>
      <c r="V456" s="1621" t="s">
        <v>4860</v>
      </c>
      <c r="W456" s="1566"/>
    </row>
    <row r="457" spans="2:23" ht="24">
      <c r="B457" s="2299">
        <v>319</v>
      </c>
      <c r="C457" s="2299" t="s">
        <v>3997</v>
      </c>
      <c r="D457" s="2300">
        <v>1</v>
      </c>
      <c r="E457" s="1566"/>
      <c r="F457" s="1567">
        <v>1019.08</v>
      </c>
      <c r="G457" s="2301">
        <f t="shared" si="54"/>
        <v>1019.08</v>
      </c>
      <c r="H457" s="1575" t="s">
        <v>3840</v>
      </c>
      <c r="I457" s="1575" t="s">
        <v>3966</v>
      </c>
      <c r="J457" s="1621" t="s">
        <v>4857</v>
      </c>
      <c r="K457" s="1566"/>
      <c r="L457" s="2302">
        <v>933.05208333333337</v>
      </c>
      <c r="M457" s="2301">
        <f t="shared" si="55"/>
        <v>933.05208333333337</v>
      </c>
      <c r="N457" s="1575" t="s">
        <v>3252</v>
      </c>
      <c r="O457" s="1575" t="s">
        <v>5264</v>
      </c>
      <c r="P457" s="1621" t="s">
        <v>4858</v>
      </c>
      <c r="Q457" s="1566"/>
      <c r="R457" s="1567">
        <v>1019.08</v>
      </c>
      <c r="S457" s="2301">
        <f t="shared" si="56"/>
        <v>1019.08</v>
      </c>
      <c r="T457" s="1575" t="s">
        <v>5104</v>
      </c>
      <c r="U457" s="1575" t="s">
        <v>5265</v>
      </c>
      <c r="V457" s="1621" t="s">
        <v>4860</v>
      </c>
      <c r="W457" s="1566"/>
    </row>
    <row r="458" spans="2:23" ht="24">
      <c r="B458" s="2299">
        <v>320</v>
      </c>
      <c r="C458" s="2299" t="s">
        <v>3999</v>
      </c>
      <c r="D458" s="2300">
        <v>4</v>
      </c>
      <c r="E458" s="1566"/>
      <c r="F458" s="1567">
        <v>379.8</v>
      </c>
      <c r="G458" s="2301">
        <f t="shared" si="54"/>
        <v>1519.2</v>
      </c>
      <c r="H458" s="1575" t="s">
        <v>3840</v>
      </c>
      <c r="I458" s="1575" t="s">
        <v>3966</v>
      </c>
      <c r="J458" s="1621" t="s">
        <v>4857</v>
      </c>
      <c r="K458" s="1566"/>
      <c r="L458" s="2302">
        <v>324.53125</v>
      </c>
      <c r="M458" s="2301">
        <f t="shared" si="55"/>
        <v>1298.125</v>
      </c>
      <c r="N458" s="1575" t="s">
        <v>3252</v>
      </c>
      <c r="O458" s="1575" t="s">
        <v>5266</v>
      </c>
      <c r="P458" s="1621" t="s">
        <v>4858</v>
      </c>
      <c r="Q458" s="1566"/>
      <c r="R458" s="1567">
        <v>379.8</v>
      </c>
      <c r="S458" s="2301">
        <f t="shared" si="56"/>
        <v>1519.2</v>
      </c>
      <c r="T458" s="1575" t="s">
        <v>5104</v>
      </c>
      <c r="U458" s="1575" t="s">
        <v>5267</v>
      </c>
      <c r="V458" s="1621" t="s">
        <v>4860</v>
      </c>
      <c r="W458" s="1566"/>
    </row>
    <row r="459" spans="2:23" ht="24">
      <c r="B459" s="2299">
        <v>321</v>
      </c>
      <c r="C459" s="2299" t="s">
        <v>4001</v>
      </c>
      <c r="D459" s="2300">
        <v>6</v>
      </c>
      <c r="E459" s="1566"/>
      <c r="F459" s="1567">
        <v>378.37</v>
      </c>
      <c r="G459" s="2301">
        <f t="shared" si="54"/>
        <v>2270.2200000000003</v>
      </c>
      <c r="H459" s="1575" t="s">
        <v>3840</v>
      </c>
      <c r="I459" s="1575" t="s">
        <v>3966</v>
      </c>
      <c r="J459" s="1621" t="s">
        <v>4857</v>
      </c>
      <c r="K459" s="1566"/>
      <c r="L459" s="2302">
        <v>338.04166666666669</v>
      </c>
      <c r="M459" s="2301">
        <f t="shared" si="55"/>
        <v>2028.25</v>
      </c>
      <c r="N459" s="1575" t="s">
        <v>3252</v>
      </c>
      <c r="O459" s="1575" t="s">
        <v>5268</v>
      </c>
      <c r="P459" s="1621" t="s">
        <v>4858</v>
      </c>
      <c r="Q459" s="1566"/>
      <c r="R459" s="1567">
        <v>378.37</v>
      </c>
      <c r="S459" s="2301">
        <f t="shared" si="56"/>
        <v>2270.2200000000003</v>
      </c>
      <c r="T459" s="1575" t="s">
        <v>5104</v>
      </c>
      <c r="U459" s="1575" t="s">
        <v>5269</v>
      </c>
      <c r="V459" s="1621" t="s">
        <v>4860</v>
      </c>
      <c r="W459" s="1566"/>
    </row>
    <row r="460" spans="2:23" ht="24">
      <c r="B460" s="2299">
        <v>322</v>
      </c>
      <c r="C460" s="2299" t="s">
        <v>4003</v>
      </c>
      <c r="D460" s="2300">
        <v>4</v>
      </c>
      <c r="E460" s="1566"/>
      <c r="F460" s="1567">
        <v>405.36</v>
      </c>
      <c r="G460" s="2301">
        <f t="shared" si="54"/>
        <v>1621.44</v>
      </c>
      <c r="H460" s="1575" t="s">
        <v>3840</v>
      </c>
      <c r="I460" s="1575" t="s">
        <v>3966</v>
      </c>
      <c r="J460" s="1621" t="s">
        <v>4857</v>
      </c>
      <c r="K460" s="1566"/>
      <c r="L460" s="2302">
        <v>384.84375</v>
      </c>
      <c r="M460" s="2301">
        <f t="shared" si="55"/>
        <v>1539.375</v>
      </c>
      <c r="N460" s="1575" t="s">
        <v>3252</v>
      </c>
      <c r="O460" s="1575" t="s">
        <v>5270</v>
      </c>
      <c r="P460" s="1621" t="s">
        <v>4858</v>
      </c>
      <c r="Q460" s="1566"/>
      <c r="R460" s="1567">
        <v>405.36</v>
      </c>
      <c r="S460" s="2301">
        <f t="shared" si="56"/>
        <v>1621.44</v>
      </c>
      <c r="T460" s="1575" t="s">
        <v>5104</v>
      </c>
      <c r="U460" s="1575" t="s">
        <v>5271</v>
      </c>
      <c r="V460" s="1621" t="s">
        <v>4860</v>
      </c>
      <c r="W460" s="1566"/>
    </row>
    <row r="461" spans="2:23" ht="24">
      <c r="B461" s="2299">
        <v>323</v>
      </c>
      <c r="C461" s="2299" t="s">
        <v>4005</v>
      </c>
      <c r="D461" s="2300">
        <v>4</v>
      </c>
      <c r="E461" s="1566"/>
      <c r="F461" s="1567">
        <v>389.8</v>
      </c>
      <c r="G461" s="2301">
        <f t="shared" si="54"/>
        <v>1559.2</v>
      </c>
      <c r="H461" s="1575" t="s">
        <v>3840</v>
      </c>
      <c r="I461" s="1575" t="s">
        <v>3966</v>
      </c>
      <c r="J461" s="1621" t="s">
        <v>4857</v>
      </c>
      <c r="K461" s="1566"/>
      <c r="L461" s="2302">
        <v>378.62500000000006</v>
      </c>
      <c r="M461" s="2301">
        <f t="shared" si="55"/>
        <v>1514.5000000000002</v>
      </c>
      <c r="N461" s="1575" t="s">
        <v>3252</v>
      </c>
      <c r="O461" s="1575" t="s">
        <v>5272</v>
      </c>
      <c r="P461" s="1621" t="s">
        <v>4858</v>
      </c>
      <c r="Q461" s="1566"/>
      <c r="R461" s="1567">
        <v>389.8</v>
      </c>
      <c r="S461" s="2301">
        <f t="shared" si="56"/>
        <v>1559.2</v>
      </c>
      <c r="T461" s="1575" t="s">
        <v>5104</v>
      </c>
      <c r="U461" s="1575" t="s">
        <v>5273</v>
      </c>
      <c r="V461" s="1621" t="s">
        <v>4860</v>
      </c>
      <c r="W461" s="1566"/>
    </row>
    <row r="462" spans="2:23" ht="24">
      <c r="B462" s="2299">
        <v>324</v>
      </c>
      <c r="C462" s="2299" t="s">
        <v>4007</v>
      </c>
      <c r="D462" s="2300">
        <v>6</v>
      </c>
      <c r="E462" s="1566"/>
      <c r="F462" s="1567">
        <v>422.49</v>
      </c>
      <c r="G462" s="2301">
        <f t="shared" si="54"/>
        <v>2534.94</v>
      </c>
      <c r="H462" s="1575" t="s">
        <v>3840</v>
      </c>
      <c r="I462" s="1575" t="s">
        <v>3966</v>
      </c>
      <c r="J462" s="1621" t="s">
        <v>4857</v>
      </c>
      <c r="K462" s="1566"/>
      <c r="L462" s="2302">
        <v>420.87500000000006</v>
      </c>
      <c r="M462" s="2301">
        <f t="shared" si="55"/>
        <v>2525.2500000000005</v>
      </c>
      <c r="N462" s="1575" t="s">
        <v>3252</v>
      </c>
      <c r="O462" s="1575" t="s">
        <v>5274</v>
      </c>
      <c r="P462" s="1621" t="s">
        <v>4858</v>
      </c>
      <c r="Q462" s="1566"/>
      <c r="R462" s="1567">
        <v>422.49</v>
      </c>
      <c r="S462" s="2301">
        <f t="shared" si="56"/>
        <v>2534.94</v>
      </c>
      <c r="T462" s="1575" t="s">
        <v>5104</v>
      </c>
      <c r="U462" s="1575" t="s">
        <v>5275</v>
      </c>
      <c r="V462" s="1621" t="s">
        <v>4860</v>
      </c>
      <c r="W462" s="1566"/>
    </row>
    <row r="463" spans="2:23" ht="24">
      <c r="B463" s="2299">
        <v>325</v>
      </c>
      <c r="C463" s="2299" t="s">
        <v>4009</v>
      </c>
      <c r="D463" s="2300">
        <v>4</v>
      </c>
      <c r="E463" s="1566"/>
      <c r="F463" s="1567">
        <v>541.07000000000005</v>
      </c>
      <c r="G463" s="2301">
        <f t="shared" si="54"/>
        <v>2164.2800000000002</v>
      </c>
      <c r="H463" s="1575" t="s">
        <v>3840</v>
      </c>
      <c r="I463" s="1575" t="s">
        <v>3966</v>
      </c>
      <c r="J463" s="1621" t="s">
        <v>4857</v>
      </c>
      <c r="K463" s="1566"/>
      <c r="L463" s="2302">
        <v>522.28125</v>
      </c>
      <c r="M463" s="2301">
        <f t="shared" si="55"/>
        <v>2089.125</v>
      </c>
      <c r="N463" s="1575" t="s">
        <v>3252</v>
      </c>
      <c r="O463" s="1575" t="s">
        <v>5276</v>
      </c>
      <c r="P463" s="1621" t="s">
        <v>4858</v>
      </c>
      <c r="Q463" s="1566"/>
      <c r="R463" s="1567">
        <v>541.07000000000005</v>
      </c>
      <c r="S463" s="2301">
        <f t="shared" si="56"/>
        <v>2164.2800000000002</v>
      </c>
      <c r="T463" s="1575" t="s">
        <v>5104</v>
      </c>
      <c r="U463" s="1575" t="s">
        <v>5277</v>
      </c>
      <c r="V463" s="1621" t="s">
        <v>4860</v>
      </c>
      <c r="W463" s="1566"/>
    </row>
    <row r="464" spans="2:23" ht="24">
      <c r="B464" s="2299">
        <v>326</v>
      </c>
      <c r="C464" s="2299" t="s">
        <v>4011</v>
      </c>
      <c r="D464" s="2300">
        <v>2</v>
      </c>
      <c r="E464" s="1566"/>
      <c r="F464" s="1567">
        <v>451.76</v>
      </c>
      <c r="G464" s="2301">
        <f t="shared" si="54"/>
        <v>903.52</v>
      </c>
      <c r="H464" s="1575" t="s">
        <v>3840</v>
      </c>
      <c r="I464" s="1575" t="s">
        <v>3966</v>
      </c>
      <c r="J464" s="1621" t="s">
        <v>4857</v>
      </c>
      <c r="K464" s="1566"/>
      <c r="L464" s="2302">
        <v>405.64583333333337</v>
      </c>
      <c r="M464" s="2301">
        <f t="shared" si="55"/>
        <v>811.29166666666674</v>
      </c>
      <c r="N464" s="1575" t="s">
        <v>3252</v>
      </c>
      <c r="O464" s="1575" t="s">
        <v>5278</v>
      </c>
      <c r="P464" s="1621" t="s">
        <v>4858</v>
      </c>
      <c r="Q464" s="1566"/>
      <c r="R464" s="1567">
        <v>451.76</v>
      </c>
      <c r="S464" s="2301">
        <f t="shared" si="56"/>
        <v>903.52</v>
      </c>
      <c r="T464" s="1575" t="s">
        <v>5104</v>
      </c>
      <c r="U464" s="1575" t="s">
        <v>5279</v>
      </c>
      <c r="V464" s="1621" t="s">
        <v>4860</v>
      </c>
      <c r="W464" s="1566"/>
    </row>
    <row r="465" spans="1:23" ht="24">
      <c r="B465" s="2299">
        <v>327</v>
      </c>
      <c r="C465" s="2299" t="s">
        <v>4013</v>
      </c>
      <c r="D465" s="2300">
        <v>2</v>
      </c>
      <c r="E465" s="1566"/>
      <c r="F465" s="1567">
        <v>489.16</v>
      </c>
      <c r="G465" s="2301">
        <f t="shared" si="54"/>
        <v>978.32</v>
      </c>
      <c r="H465" s="1575" t="s">
        <v>3840</v>
      </c>
      <c r="I465" s="1575" t="s">
        <v>3966</v>
      </c>
      <c r="J465" s="1621" t="s">
        <v>4857</v>
      </c>
      <c r="K465" s="1566"/>
      <c r="L465" s="2302">
        <v>440.4375</v>
      </c>
      <c r="M465" s="2301">
        <f t="shared" si="55"/>
        <v>880.875</v>
      </c>
      <c r="N465" s="1575" t="s">
        <v>3252</v>
      </c>
      <c r="O465" s="1575" t="s">
        <v>5280</v>
      </c>
      <c r="P465" s="1621" t="s">
        <v>4858</v>
      </c>
      <c r="Q465" s="1566"/>
      <c r="R465" s="1567">
        <v>489.16</v>
      </c>
      <c r="S465" s="2301">
        <f t="shared" si="56"/>
        <v>978.32</v>
      </c>
      <c r="T465" s="1575" t="s">
        <v>5104</v>
      </c>
      <c r="U465" s="1575" t="s">
        <v>5281</v>
      </c>
      <c r="V465" s="1621" t="s">
        <v>4860</v>
      </c>
      <c r="W465" s="1566"/>
    </row>
    <row r="466" spans="1:23" ht="24">
      <c r="B466" s="2299">
        <v>328</v>
      </c>
      <c r="C466" s="2299" t="s">
        <v>4015</v>
      </c>
      <c r="D466" s="2300">
        <v>2</v>
      </c>
      <c r="E466" s="1566"/>
      <c r="F466" s="1567">
        <v>594.35</v>
      </c>
      <c r="G466" s="2301">
        <f t="shared" si="54"/>
        <v>1188.7</v>
      </c>
      <c r="H466" s="1575" t="s">
        <v>3840</v>
      </c>
      <c r="I466" s="1575" t="s">
        <v>3966</v>
      </c>
      <c r="J466" s="1621" t="s">
        <v>4857</v>
      </c>
      <c r="K466" s="1566"/>
      <c r="L466" s="2302">
        <v>572.04166666666663</v>
      </c>
      <c r="M466" s="2301">
        <f t="shared" si="55"/>
        <v>1144.0833333333333</v>
      </c>
      <c r="N466" s="1575" t="s">
        <v>3252</v>
      </c>
      <c r="O466" s="1575" t="s">
        <v>5282</v>
      </c>
      <c r="P466" s="1621" t="s">
        <v>4858</v>
      </c>
      <c r="Q466" s="1566"/>
      <c r="R466" s="1567">
        <v>594.35</v>
      </c>
      <c r="S466" s="2301">
        <f t="shared" si="56"/>
        <v>1188.7</v>
      </c>
      <c r="T466" s="1575" t="s">
        <v>5104</v>
      </c>
      <c r="U466" s="1575" t="s">
        <v>5283</v>
      </c>
      <c r="V466" s="1621" t="s">
        <v>4860</v>
      </c>
      <c r="W466" s="1566"/>
    </row>
    <row r="467" spans="1:23" ht="24">
      <c r="B467" s="2299">
        <v>329</v>
      </c>
      <c r="C467" s="2299" t="s">
        <v>4017</v>
      </c>
      <c r="D467" s="2300">
        <v>2</v>
      </c>
      <c r="E467" s="1566"/>
      <c r="F467" s="1567">
        <v>908.03</v>
      </c>
      <c r="G467" s="2301">
        <f t="shared" si="54"/>
        <v>1816.06</v>
      </c>
      <c r="H467" s="1575" t="s">
        <v>3840</v>
      </c>
      <c r="I467" s="1575" t="s">
        <v>3966</v>
      </c>
      <c r="J467" s="1621" t="s">
        <v>4857</v>
      </c>
      <c r="K467" s="1566"/>
      <c r="L467" s="2302">
        <v>857.75000000000011</v>
      </c>
      <c r="M467" s="2301">
        <f t="shared" si="55"/>
        <v>1715.5000000000002</v>
      </c>
      <c r="N467" s="1575" t="s">
        <v>3252</v>
      </c>
      <c r="O467" s="1575" t="s">
        <v>5284</v>
      </c>
      <c r="P467" s="1621" t="s">
        <v>4858</v>
      </c>
      <c r="Q467" s="1566"/>
      <c r="R467" s="1567">
        <v>908.03</v>
      </c>
      <c r="S467" s="2301">
        <f t="shared" si="56"/>
        <v>1816.06</v>
      </c>
      <c r="T467" s="1575" t="s">
        <v>5104</v>
      </c>
      <c r="U467" s="1575" t="s">
        <v>5285</v>
      </c>
      <c r="V467" s="1621" t="s">
        <v>4860</v>
      </c>
      <c r="W467" s="1566"/>
    </row>
    <row r="468" spans="1:23" ht="24">
      <c r="B468" s="2299">
        <v>330</v>
      </c>
      <c r="C468" s="2299" t="s">
        <v>4019</v>
      </c>
      <c r="D468" s="2300">
        <v>2</v>
      </c>
      <c r="E468" s="1566"/>
      <c r="F468" s="1567">
        <v>504.21</v>
      </c>
      <c r="G468" s="2301">
        <f t="shared" si="54"/>
        <v>1008.42</v>
      </c>
      <c r="H468" s="1575" t="s">
        <v>3840</v>
      </c>
      <c r="I468" s="1575" t="s">
        <v>3966</v>
      </c>
      <c r="J468" s="1621" t="s">
        <v>4857</v>
      </c>
      <c r="K468" s="1566"/>
      <c r="L468" s="2302">
        <v>442.33333333333331</v>
      </c>
      <c r="M468" s="2301">
        <f t="shared" si="55"/>
        <v>884.66666666666663</v>
      </c>
      <c r="N468" s="1575" t="s">
        <v>3252</v>
      </c>
      <c r="O468" s="1575" t="s">
        <v>5286</v>
      </c>
      <c r="P468" s="1621" t="s">
        <v>4858</v>
      </c>
      <c r="Q468" s="1566"/>
      <c r="R468" s="1567">
        <v>504.21</v>
      </c>
      <c r="S468" s="2301">
        <f t="shared" si="56"/>
        <v>1008.42</v>
      </c>
      <c r="T468" s="1575" t="s">
        <v>5104</v>
      </c>
      <c r="U468" s="1575" t="s">
        <v>5287</v>
      </c>
      <c r="V468" s="1621" t="s">
        <v>4860</v>
      </c>
      <c r="W468" s="1566"/>
    </row>
    <row r="469" spans="1:23" ht="24">
      <c r="B469" s="2299">
        <v>331</v>
      </c>
      <c r="C469" s="2299" t="s">
        <v>4021</v>
      </c>
      <c r="D469" s="2300">
        <v>4</v>
      </c>
      <c r="E469" s="1566"/>
      <c r="F469" s="1567">
        <v>559.01</v>
      </c>
      <c r="G469" s="2301">
        <f t="shared" si="54"/>
        <v>2236.04</v>
      </c>
      <c r="H469" s="1575" t="s">
        <v>3840</v>
      </c>
      <c r="I469" s="1575" t="s">
        <v>3966</v>
      </c>
      <c r="J469" s="1621" t="s">
        <v>4857</v>
      </c>
      <c r="K469" s="1566"/>
      <c r="L469" s="2302">
        <v>486.46875</v>
      </c>
      <c r="M469" s="2301">
        <f t="shared" si="55"/>
        <v>1945.875</v>
      </c>
      <c r="N469" s="1575" t="s">
        <v>3252</v>
      </c>
      <c r="O469" s="1575" t="s">
        <v>5288</v>
      </c>
      <c r="P469" s="1621" t="s">
        <v>4858</v>
      </c>
      <c r="Q469" s="1566"/>
      <c r="R469" s="1567">
        <v>559.01</v>
      </c>
      <c r="S469" s="2301">
        <f t="shared" si="56"/>
        <v>2236.04</v>
      </c>
      <c r="T469" s="1575" t="s">
        <v>5104</v>
      </c>
      <c r="U469" s="1575" t="s">
        <v>5289</v>
      </c>
      <c r="V469" s="1621" t="s">
        <v>4860</v>
      </c>
      <c r="W469" s="1566"/>
    </row>
    <row r="470" spans="1:23" ht="24">
      <c r="B470" s="2299">
        <v>332</v>
      </c>
      <c r="C470" s="2299" t="s">
        <v>4023</v>
      </c>
      <c r="D470" s="2300">
        <v>2</v>
      </c>
      <c r="E470" s="1566"/>
      <c r="F470" s="1567">
        <v>701.36</v>
      </c>
      <c r="G470" s="2301">
        <f t="shared" si="54"/>
        <v>1402.72</v>
      </c>
      <c r="H470" s="1575" t="s">
        <v>3840</v>
      </c>
      <c r="I470" s="1575" t="s">
        <v>3966</v>
      </c>
      <c r="J470" s="1621" t="s">
        <v>4857</v>
      </c>
      <c r="K470" s="1566"/>
      <c r="L470" s="2302">
        <v>483.60416666666669</v>
      </c>
      <c r="M470" s="2301">
        <f t="shared" si="55"/>
        <v>967.20833333333337</v>
      </c>
      <c r="N470" s="1575" t="s">
        <v>3252</v>
      </c>
      <c r="O470" s="1575" t="s">
        <v>5290</v>
      </c>
      <c r="P470" s="1621" t="s">
        <v>4858</v>
      </c>
      <c r="Q470" s="1566"/>
      <c r="R470" s="1567">
        <v>701.36</v>
      </c>
      <c r="S470" s="2301">
        <f t="shared" si="56"/>
        <v>1402.72</v>
      </c>
      <c r="T470" s="1575" t="s">
        <v>5104</v>
      </c>
      <c r="U470" s="1575" t="s">
        <v>5291</v>
      </c>
      <c r="V470" s="1621" t="s">
        <v>4860</v>
      </c>
      <c r="W470" s="1566"/>
    </row>
    <row r="471" spans="1:23" ht="24.75" thickBot="1">
      <c r="B471" s="2299">
        <v>333</v>
      </c>
      <c r="C471" s="2299" t="s">
        <v>4025</v>
      </c>
      <c r="D471" s="2300">
        <v>2</v>
      </c>
      <c r="E471" s="1566"/>
      <c r="F471" s="2302">
        <v>1031.75</v>
      </c>
      <c r="G471" s="2301">
        <f t="shared" si="54"/>
        <v>2063.5</v>
      </c>
      <c r="H471" s="1575" t="s">
        <v>3840</v>
      </c>
      <c r="I471" s="1575" t="s">
        <v>3966</v>
      </c>
      <c r="J471" s="1621" t="s">
        <v>4857</v>
      </c>
      <c r="K471" s="1566"/>
      <c r="L471" s="1567">
        <v>1079.5416666666665</v>
      </c>
      <c r="M471" s="2301">
        <f t="shared" si="55"/>
        <v>2159.083333333333</v>
      </c>
      <c r="N471" s="1575" t="s">
        <v>3252</v>
      </c>
      <c r="O471" s="1575" t="s">
        <v>5292</v>
      </c>
      <c r="P471" s="1621" t="s">
        <v>4858</v>
      </c>
      <c r="Q471" s="1566"/>
      <c r="R471" s="2302">
        <v>1031.75</v>
      </c>
      <c r="S471" s="2301">
        <f t="shared" si="56"/>
        <v>2063.5</v>
      </c>
      <c r="T471" s="1575" t="s">
        <v>5104</v>
      </c>
      <c r="U471" s="1575" t="s">
        <v>5293</v>
      </c>
      <c r="V471" s="1621" t="s">
        <v>4860</v>
      </c>
      <c r="W471" s="1566"/>
    </row>
    <row r="472" spans="1:23" ht="13.5" thickBot="1">
      <c r="B472" s="47"/>
      <c r="C472" s="1611"/>
      <c r="D472" s="1612"/>
      <c r="E472" s="1566"/>
      <c r="F472" s="1587" t="s">
        <v>304</v>
      </c>
      <c r="G472" s="1634">
        <f>SUM(G443:G471)</f>
        <v>55372.499999999993</v>
      </c>
      <c r="H472" s="1594"/>
      <c r="I472" s="1594"/>
      <c r="J472" s="1595"/>
      <c r="K472" s="1566"/>
      <c r="L472" s="1587" t="s">
        <v>304</v>
      </c>
      <c r="M472" s="1634">
        <f>SUM(M443:M471)</f>
        <v>51380.197916666672</v>
      </c>
      <c r="N472" s="1594"/>
      <c r="O472" s="1594"/>
      <c r="P472" s="1595"/>
      <c r="Q472" s="1566"/>
      <c r="R472" s="1587" t="s">
        <v>304</v>
      </c>
      <c r="S472" s="1634">
        <f>SUM(S443:S471)</f>
        <v>55372.499999999993</v>
      </c>
      <c r="T472" s="1594"/>
      <c r="U472" s="1594"/>
      <c r="V472" s="1595"/>
      <c r="W472" s="1566"/>
    </row>
    <row r="473" spans="1:23">
      <c r="B473" s="30"/>
      <c r="C473" s="1613"/>
      <c r="D473" s="36"/>
      <c r="E473" s="1614"/>
      <c r="F473" s="1615"/>
      <c r="G473" s="2317"/>
      <c r="H473" s="1617"/>
      <c r="I473" s="1617"/>
      <c r="J473" s="1618"/>
      <c r="K473" s="1614"/>
      <c r="L473" s="1615"/>
      <c r="M473" s="2317"/>
      <c r="N473" s="1617"/>
      <c r="O473" s="1617"/>
      <c r="P473" s="1618"/>
      <c r="Q473" s="1614"/>
      <c r="R473" s="1615"/>
      <c r="S473" s="2317"/>
      <c r="T473" s="1617"/>
      <c r="U473" s="1617"/>
      <c r="V473" s="1618"/>
      <c r="W473" s="1614"/>
    </row>
    <row r="474" spans="1:23" ht="36">
      <c r="A474" s="51"/>
      <c r="B474" s="3539" t="s">
        <v>5294</v>
      </c>
      <c r="C474" s="3540"/>
      <c r="D474" s="1596" t="s">
        <v>3246</v>
      </c>
      <c r="E474" s="1558"/>
      <c r="F474" s="1598" t="s">
        <v>3247</v>
      </c>
      <c r="G474" s="2311" t="s">
        <v>1760</v>
      </c>
      <c r="H474" s="1600" t="s">
        <v>3248</v>
      </c>
      <c r="I474" s="1600" t="s">
        <v>3249</v>
      </c>
      <c r="J474" s="1596" t="s">
        <v>3250</v>
      </c>
      <c r="K474" s="1558"/>
      <c r="L474" s="1598" t="s">
        <v>3247</v>
      </c>
      <c r="M474" s="2311" t="s">
        <v>1760</v>
      </c>
      <c r="N474" s="1600" t="s">
        <v>3248</v>
      </c>
      <c r="O474" s="1600" t="s">
        <v>3249</v>
      </c>
      <c r="P474" s="1596" t="s">
        <v>3250</v>
      </c>
      <c r="Q474" s="1558"/>
      <c r="R474" s="1598" t="s">
        <v>3247</v>
      </c>
      <c r="S474" s="2311" t="s">
        <v>1760</v>
      </c>
      <c r="T474" s="1600" t="s">
        <v>3248</v>
      </c>
      <c r="U474" s="1600" t="s">
        <v>3249</v>
      </c>
      <c r="V474" s="1596" t="s">
        <v>3250</v>
      </c>
      <c r="W474" s="1558"/>
    </row>
    <row r="475" spans="1:23" ht="24">
      <c r="B475" s="2299">
        <v>334</v>
      </c>
      <c r="C475" s="2299" t="s">
        <v>4028</v>
      </c>
      <c r="D475" s="2300">
        <v>10</v>
      </c>
      <c r="E475" s="1566"/>
      <c r="F475" s="2302">
        <v>310</v>
      </c>
      <c r="G475" s="2301">
        <f t="shared" ref="G475:G490" si="57">SUM(D475*F475)</f>
        <v>3100</v>
      </c>
      <c r="H475" s="1575" t="s">
        <v>4983</v>
      </c>
      <c r="I475" s="1575" t="s">
        <v>5295</v>
      </c>
      <c r="J475" s="1621" t="s">
        <v>4857</v>
      </c>
      <c r="K475" s="1566"/>
      <c r="L475" s="1567">
        <v>368.54166666666669</v>
      </c>
      <c r="M475" s="2301">
        <f t="shared" ref="M475:M490" si="58">SUM($D475*L475)</f>
        <v>3685.416666666667</v>
      </c>
      <c r="N475" s="1575" t="s">
        <v>5296</v>
      </c>
      <c r="O475" s="1575">
        <v>4757101</v>
      </c>
      <c r="P475" s="1621" t="s">
        <v>4858</v>
      </c>
      <c r="Q475" s="1566"/>
      <c r="R475" s="1567">
        <v>413.51</v>
      </c>
      <c r="S475" s="2301">
        <f t="shared" ref="S475:S490" si="59">SUM($D475*R475)</f>
        <v>4135.1000000000004</v>
      </c>
      <c r="T475" s="1575" t="s">
        <v>3795</v>
      </c>
      <c r="U475" s="1575" t="s">
        <v>5297</v>
      </c>
      <c r="V475" s="1621" t="s">
        <v>4860</v>
      </c>
      <c r="W475" s="1566"/>
    </row>
    <row r="476" spans="1:23" ht="24">
      <c r="B476" s="2299">
        <v>335</v>
      </c>
      <c r="C476" s="2299" t="s">
        <v>4033</v>
      </c>
      <c r="D476" s="2300">
        <v>10</v>
      </c>
      <c r="E476" s="1566"/>
      <c r="F476" s="2302">
        <v>396.84</v>
      </c>
      <c r="G476" s="2301">
        <f t="shared" si="57"/>
        <v>3968.3999999999996</v>
      </c>
      <c r="H476" s="1575" t="s">
        <v>4983</v>
      </c>
      <c r="I476" s="1575" t="s">
        <v>5295</v>
      </c>
      <c r="J476" s="1621" t="s">
        <v>4857</v>
      </c>
      <c r="K476" s="1566"/>
      <c r="L476" s="1567">
        <v>467.48958333333337</v>
      </c>
      <c r="M476" s="2301">
        <f t="shared" si="58"/>
        <v>4674.8958333333339</v>
      </c>
      <c r="N476" s="1575" t="s">
        <v>5296</v>
      </c>
      <c r="O476" s="1575">
        <v>6757101</v>
      </c>
      <c r="P476" s="1621" t="s">
        <v>4858</v>
      </c>
      <c r="Q476" s="1566"/>
      <c r="R476" s="1567">
        <v>525.44000000000005</v>
      </c>
      <c r="S476" s="2301">
        <f t="shared" si="59"/>
        <v>5254.4000000000005</v>
      </c>
      <c r="T476" s="1575" t="s">
        <v>3795</v>
      </c>
      <c r="U476" s="1575" t="s">
        <v>5297</v>
      </c>
      <c r="V476" s="1621" t="s">
        <v>4860</v>
      </c>
      <c r="W476" s="1566"/>
    </row>
    <row r="477" spans="1:23" ht="24">
      <c r="B477" s="2299">
        <v>336</v>
      </c>
      <c r="C477" s="2299" t="s">
        <v>4036</v>
      </c>
      <c r="D477" s="2300">
        <v>15</v>
      </c>
      <c r="E477" s="1566"/>
      <c r="F477" s="2302">
        <v>631.65</v>
      </c>
      <c r="G477" s="2301">
        <f t="shared" si="57"/>
        <v>9474.75</v>
      </c>
      <c r="H477" s="1575" t="s">
        <v>4983</v>
      </c>
      <c r="I477" s="1575" t="s">
        <v>5295</v>
      </c>
      <c r="J477" s="1621" t="s">
        <v>4857</v>
      </c>
      <c r="K477" s="1566"/>
      <c r="L477" s="1567">
        <v>712.45833333333337</v>
      </c>
      <c r="M477" s="2301">
        <f t="shared" si="58"/>
        <v>10686.875</v>
      </c>
      <c r="N477" s="1575" t="s">
        <v>5296</v>
      </c>
      <c r="O477" s="1575">
        <v>8757101</v>
      </c>
      <c r="P477" s="1621" t="s">
        <v>4858</v>
      </c>
      <c r="Q477" s="1566"/>
      <c r="R477" s="1567">
        <v>791</v>
      </c>
      <c r="S477" s="2301">
        <f t="shared" si="59"/>
        <v>11865</v>
      </c>
      <c r="T477" s="1575" t="s">
        <v>3561</v>
      </c>
      <c r="U477" s="1575" t="s">
        <v>4038</v>
      </c>
      <c r="V477" s="1621" t="s">
        <v>4860</v>
      </c>
      <c r="W477" s="1566"/>
    </row>
    <row r="478" spans="1:23" ht="24">
      <c r="B478" s="2299">
        <v>337</v>
      </c>
      <c r="C478" s="2299" t="s">
        <v>4039</v>
      </c>
      <c r="D478" s="2300">
        <v>4</v>
      </c>
      <c r="E478" s="1566"/>
      <c r="F478" s="2302">
        <v>984.83</v>
      </c>
      <c r="G478" s="2301">
        <f t="shared" si="57"/>
        <v>3939.32</v>
      </c>
      <c r="H478" s="1575" t="s">
        <v>4983</v>
      </c>
      <c r="I478" s="1575" t="s">
        <v>5295</v>
      </c>
      <c r="J478" s="1621" t="s">
        <v>4857</v>
      </c>
      <c r="K478" s="1566"/>
      <c r="L478" s="1567">
        <v>1125.5833333333333</v>
      </c>
      <c r="M478" s="2301">
        <f t="shared" si="58"/>
        <v>4502.333333333333</v>
      </c>
      <c r="N478" s="1575" t="s">
        <v>5296</v>
      </c>
      <c r="O478" s="1575">
        <v>10757101</v>
      </c>
      <c r="P478" s="1621" t="s">
        <v>4858</v>
      </c>
      <c r="Q478" s="1566"/>
      <c r="R478" s="1567">
        <v>1247.8499999999999</v>
      </c>
      <c r="S478" s="2301">
        <f t="shared" si="59"/>
        <v>4991.3999999999996</v>
      </c>
      <c r="T478" s="1575" t="s">
        <v>3561</v>
      </c>
      <c r="U478" s="1575" t="s">
        <v>4041</v>
      </c>
      <c r="V478" s="1621" t="s">
        <v>4860</v>
      </c>
      <c r="W478" s="1566"/>
    </row>
    <row r="479" spans="1:23" ht="24">
      <c r="B479" s="2299">
        <v>338</v>
      </c>
      <c r="C479" s="2299" t="s">
        <v>4042</v>
      </c>
      <c r="D479" s="2300">
        <v>4</v>
      </c>
      <c r="E479" s="1566"/>
      <c r="F479" s="2302">
        <v>1246.31</v>
      </c>
      <c r="G479" s="2301">
        <f t="shared" si="57"/>
        <v>4985.24</v>
      </c>
      <c r="H479" s="1575" t="s">
        <v>4983</v>
      </c>
      <c r="I479" s="1575" t="s">
        <v>5295</v>
      </c>
      <c r="J479" s="1621" t="s">
        <v>4857</v>
      </c>
      <c r="K479" s="1566"/>
      <c r="L479" s="1567">
        <v>1391.4166666666667</v>
      </c>
      <c r="M479" s="2301">
        <f t="shared" si="58"/>
        <v>5565.666666666667</v>
      </c>
      <c r="N479" s="1575" t="s">
        <v>5296</v>
      </c>
      <c r="O479" s="1575">
        <v>12757101</v>
      </c>
      <c r="P479" s="1621" t="s">
        <v>4858</v>
      </c>
      <c r="Q479" s="1566"/>
      <c r="R479" s="1567">
        <v>1542.53</v>
      </c>
      <c r="S479" s="2301">
        <f t="shared" si="59"/>
        <v>6170.12</v>
      </c>
      <c r="T479" s="1575" t="s">
        <v>3561</v>
      </c>
      <c r="U479" s="1575" t="s">
        <v>4044</v>
      </c>
      <c r="V479" s="1621" t="s">
        <v>4860</v>
      </c>
      <c r="W479" s="1566"/>
    </row>
    <row r="480" spans="1:23" ht="24">
      <c r="B480" s="2299">
        <v>339</v>
      </c>
      <c r="C480" s="2299" t="s">
        <v>4045</v>
      </c>
      <c r="D480" s="2300">
        <v>4</v>
      </c>
      <c r="E480" s="1566"/>
      <c r="F480" s="2302">
        <v>4166</v>
      </c>
      <c r="G480" s="2301">
        <f t="shared" si="57"/>
        <v>16664</v>
      </c>
      <c r="H480" s="1575" t="s">
        <v>4983</v>
      </c>
      <c r="I480" s="1575" t="s">
        <v>5295</v>
      </c>
      <c r="J480" s="1621" t="s">
        <v>4857</v>
      </c>
      <c r="K480" s="1566"/>
      <c r="L480" s="1567">
        <v>4424.729166666667</v>
      </c>
      <c r="M480" s="2301">
        <f t="shared" si="58"/>
        <v>17698.916666666668</v>
      </c>
      <c r="N480" s="1575" t="s">
        <v>5296</v>
      </c>
      <c r="O480" s="1575">
        <v>16757101</v>
      </c>
      <c r="P480" s="1621" t="s">
        <v>4858</v>
      </c>
      <c r="Q480" s="1566"/>
      <c r="R480" s="1567">
        <v>4939.5200000000004</v>
      </c>
      <c r="S480" s="2301">
        <f t="shared" si="59"/>
        <v>19758.080000000002</v>
      </c>
      <c r="T480" s="1575" t="s">
        <v>3561</v>
      </c>
      <c r="U480" s="1575" t="s">
        <v>4047</v>
      </c>
      <c r="V480" s="1621" t="s">
        <v>4860</v>
      </c>
      <c r="W480" s="1566"/>
    </row>
    <row r="481" spans="1:23" ht="24">
      <c r="B481" s="2299">
        <v>340</v>
      </c>
      <c r="C481" s="2299" t="s">
        <v>4048</v>
      </c>
      <c r="D481" s="2300">
        <v>6</v>
      </c>
      <c r="E481" s="1566"/>
      <c r="F481" s="2302">
        <v>296.95999999999998</v>
      </c>
      <c r="G481" s="2301">
        <f t="shared" si="57"/>
        <v>1781.7599999999998</v>
      </c>
      <c r="H481" s="1575" t="s">
        <v>4983</v>
      </c>
      <c r="I481" s="1575" t="s">
        <v>5298</v>
      </c>
      <c r="J481" s="1621" t="s">
        <v>4857</v>
      </c>
      <c r="K481" s="1566"/>
      <c r="L481" s="1567">
        <v>328.11250000000001</v>
      </c>
      <c r="M481" s="2301">
        <f t="shared" si="58"/>
        <v>1968.6750000000002</v>
      </c>
      <c r="N481" s="1575" t="s">
        <v>5296</v>
      </c>
      <c r="O481" s="1575">
        <v>4757213</v>
      </c>
      <c r="P481" s="1621" t="s">
        <v>4858</v>
      </c>
      <c r="Q481" s="1566"/>
      <c r="R481" s="1567">
        <v>387.24</v>
      </c>
      <c r="S481" s="2301">
        <f t="shared" si="59"/>
        <v>2323.44</v>
      </c>
      <c r="T481" s="1575" t="s">
        <v>3795</v>
      </c>
      <c r="U481" s="1575" t="s">
        <v>5299</v>
      </c>
      <c r="V481" s="1621" t="s">
        <v>4860</v>
      </c>
      <c r="W481" s="1566"/>
    </row>
    <row r="482" spans="1:23" ht="24">
      <c r="B482" s="2299">
        <v>341</v>
      </c>
      <c r="C482" s="2299" t="s">
        <v>4051</v>
      </c>
      <c r="D482" s="2300">
        <v>15</v>
      </c>
      <c r="E482" s="1566"/>
      <c r="F482" s="2302">
        <v>308.12</v>
      </c>
      <c r="G482" s="2301">
        <f t="shared" si="57"/>
        <v>4621.8</v>
      </c>
      <c r="H482" s="1575" t="s">
        <v>4983</v>
      </c>
      <c r="I482" s="1575" t="s">
        <v>5298</v>
      </c>
      <c r="J482" s="1621" t="s">
        <v>4857</v>
      </c>
      <c r="K482" s="1566"/>
      <c r="L482" s="1567">
        <v>312.68333333333339</v>
      </c>
      <c r="M482" s="2301">
        <f t="shared" si="58"/>
        <v>4690.2500000000009</v>
      </c>
      <c r="N482" s="1575" t="s">
        <v>5296</v>
      </c>
      <c r="O482" s="1575">
        <v>4756102</v>
      </c>
      <c r="P482" s="1621" t="s">
        <v>4858</v>
      </c>
      <c r="Q482" s="1566"/>
      <c r="R482" s="1567">
        <v>357.98</v>
      </c>
      <c r="S482" s="2301">
        <f t="shared" si="59"/>
        <v>5369.7000000000007</v>
      </c>
      <c r="T482" s="1575" t="s">
        <v>3795</v>
      </c>
      <c r="U482" s="1575" t="s">
        <v>5300</v>
      </c>
      <c r="V482" s="1621" t="s">
        <v>4860</v>
      </c>
      <c r="W482" s="1566"/>
    </row>
    <row r="483" spans="1:23" ht="24">
      <c r="B483" s="2299">
        <v>342</v>
      </c>
      <c r="C483" s="2299" t="s">
        <v>4054</v>
      </c>
      <c r="D483" s="2300">
        <v>15</v>
      </c>
      <c r="E483" s="1566"/>
      <c r="F483" s="2302">
        <v>396.84</v>
      </c>
      <c r="G483" s="2301">
        <f t="shared" si="57"/>
        <v>5952.5999999999995</v>
      </c>
      <c r="H483" s="1575" t="s">
        <v>4983</v>
      </c>
      <c r="I483" s="1575" t="s">
        <v>5298</v>
      </c>
      <c r="J483" s="1621" t="s">
        <v>4857</v>
      </c>
      <c r="K483" s="1566"/>
      <c r="L483" s="1567">
        <v>435.89027777777784</v>
      </c>
      <c r="M483" s="2301">
        <f t="shared" si="58"/>
        <v>6538.3541666666679</v>
      </c>
      <c r="N483" s="1575" t="s">
        <v>5296</v>
      </c>
      <c r="O483" s="1575">
        <v>6757213</v>
      </c>
      <c r="P483" s="1621" t="s">
        <v>4858</v>
      </c>
      <c r="Q483" s="1566"/>
      <c r="R483" s="1567">
        <v>494.36</v>
      </c>
      <c r="S483" s="2301">
        <f t="shared" si="59"/>
        <v>7415.4000000000005</v>
      </c>
      <c r="T483" s="1575" t="s">
        <v>3795</v>
      </c>
      <c r="U483" s="1575" t="s">
        <v>5299</v>
      </c>
      <c r="V483" s="1621" t="s">
        <v>4860</v>
      </c>
      <c r="W483" s="1566"/>
    </row>
    <row r="484" spans="1:23" ht="24">
      <c r="B484" s="2299">
        <v>343</v>
      </c>
      <c r="C484" s="2299" t="s">
        <v>4057</v>
      </c>
      <c r="D484" s="2300">
        <v>10</v>
      </c>
      <c r="E484" s="1566"/>
      <c r="F484" s="2302">
        <v>411.71</v>
      </c>
      <c r="G484" s="2301">
        <f t="shared" si="57"/>
        <v>4117.0999999999995</v>
      </c>
      <c r="H484" s="1575" t="s">
        <v>4983</v>
      </c>
      <c r="I484" s="1575" t="s">
        <v>5298</v>
      </c>
      <c r="J484" s="1621" t="s">
        <v>4857</v>
      </c>
      <c r="K484" s="1566"/>
      <c r="L484" s="1567">
        <v>419.13472222222225</v>
      </c>
      <c r="M484" s="2301">
        <f t="shared" si="58"/>
        <v>4191.3472222222226</v>
      </c>
      <c r="N484" s="1575" t="s">
        <v>5296</v>
      </c>
      <c r="O484" s="1575">
        <v>6756102</v>
      </c>
      <c r="P484" s="1621" t="s">
        <v>4858</v>
      </c>
      <c r="Q484" s="1566"/>
      <c r="R484" s="1567">
        <v>480.07</v>
      </c>
      <c r="S484" s="2301">
        <f t="shared" si="59"/>
        <v>4800.7</v>
      </c>
      <c r="T484" s="1575" t="s">
        <v>3795</v>
      </c>
      <c r="U484" s="1575" t="s">
        <v>5300</v>
      </c>
      <c r="V484" s="1621" t="s">
        <v>4860</v>
      </c>
      <c r="W484" s="1566"/>
    </row>
    <row r="485" spans="1:23" ht="24">
      <c r="B485" s="2299">
        <v>344</v>
      </c>
      <c r="C485" s="2299" t="s">
        <v>4060</v>
      </c>
      <c r="D485" s="2300">
        <v>15</v>
      </c>
      <c r="E485" s="1566"/>
      <c r="F485" s="2302">
        <v>619.96</v>
      </c>
      <c r="G485" s="2301">
        <f t="shared" si="57"/>
        <v>9299.4000000000015</v>
      </c>
      <c r="H485" s="1575" t="s">
        <v>4983</v>
      </c>
      <c r="I485" s="1575" t="s">
        <v>5298</v>
      </c>
      <c r="J485" s="1621" t="s">
        <v>4857</v>
      </c>
      <c r="K485" s="1566"/>
      <c r="L485" s="1567">
        <v>662.96805555555557</v>
      </c>
      <c r="M485" s="2301">
        <f t="shared" si="58"/>
        <v>9944.5208333333339</v>
      </c>
      <c r="N485" s="1575" t="s">
        <v>5296</v>
      </c>
      <c r="O485" s="1575">
        <v>8757213</v>
      </c>
      <c r="P485" s="1621" t="s">
        <v>4858</v>
      </c>
      <c r="Q485" s="1566"/>
      <c r="R485" s="1567">
        <v>735.77</v>
      </c>
      <c r="S485" s="2301">
        <f t="shared" si="59"/>
        <v>11036.55</v>
      </c>
      <c r="T485" s="1575" t="s">
        <v>3561</v>
      </c>
      <c r="U485" s="1575" t="s">
        <v>4062</v>
      </c>
      <c r="V485" s="1621" t="s">
        <v>4860</v>
      </c>
      <c r="W485" s="1566"/>
    </row>
    <row r="486" spans="1:23" ht="24">
      <c r="B486" s="2299">
        <v>345</v>
      </c>
      <c r="C486" s="2299" t="s">
        <v>4063</v>
      </c>
      <c r="D486" s="2300">
        <v>10</v>
      </c>
      <c r="E486" s="1566"/>
      <c r="F486" s="2302">
        <v>643.80999999999995</v>
      </c>
      <c r="G486" s="2301">
        <f t="shared" si="57"/>
        <v>6438.0999999999995</v>
      </c>
      <c r="H486" s="1575" t="s">
        <v>4983</v>
      </c>
      <c r="I486" s="1575" t="s">
        <v>5298</v>
      </c>
      <c r="J486" s="1621" t="s">
        <v>4857</v>
      </c>
      <c r="K486" s="1566"/>
      <c r="L486" s="1567">
        <v>648.63402777777776</v>
      </c>
      <c r="M486" s="2301">
        <f t="shared" si="58"/>
        <v>6486.3402777777774</v>
      </c>
      <c r="N486" s="1575" t="s">
        <v>5296</v>
      </c>
      <c r="O486" s="1575">
        <v>8756102</v>
      </c>
      <c r="P486" s="1621" t="s">
        <v>4858</v>
      </c>
      <c r="Q486" s="1566"/>
      <c r="R486" s="1567">
        <v>714.41</v>
      </c>
      <c r="S486" s="2301">
        <f t="shared" si="59"/>
        <v>7144.0999999999995</v>
      </c>
      <c r="T486" s="1575" t="s">
        <v>3561</v>
      </c>
      <c r="U486" s="1575" t="s">
        <v>4065</v>
      </c>
      <c r="V486" s="1621" t="s">
        <v>4860</v>
      </c>
      <c r="W486" s="1566"/>
    </row>
    <row r="487" spans="1:23" ht="24">
      <c r="B487" s="2299">
        <v>346</v>
      </c>
      <c r="C487" s="2299" t="s">
        <v>4066</v>
      </c>
      <c r="D487" s="2300">
        <v>2</v>
      </c>
      <c r="E487" s="1566"/>
      <c r="F487" s="2302">
        <v>984.93</v>
      </c>
      <c r="G487" s="2301">
        <f t="shared" si="57"/>
        <v>1969.86</v>
      </c>
      <c r="H487" s="1575" t="s">
        <v>4983</v>
      </c>
      <c r="I487" s="1575" t="s">
        <v>5298</v>
      </c>
      <c r="J487" s="1621" t="s">
        <v>4857</v>
      </c>
      <c r="K487" s="1566"/>
      <c r="L487" s="1567">
        <v>1062.3152777777777</v>
      </c>
      <c r="M487" s="2301">
        <f t="shared" si="58"/>
        <v>2124.6305555555555</v>
      </c>
      <c r="N487" s="1575" t="s">
        <v>5296</v>
      </c>
      <c r="O487" s="1575">
        <v>12757213</v>
      </c>
      <c r="P487" s="1621" t="s">
        <v>4858</v>
      </c>
      <c r="Q487" s="1566"/>
      <c r="R487" s="1567">
        <v>1179.1300000000001</v>
      </c>
      <c r="S487" s="2301">
        <f t="shared" si="59"/>
        <v>2358.2600000000002</v>
      </c>
      <c r="T487" s="1575" t="s">
        <v>3561</v>
      </c>
      <c r="U487" s="1575" t="s">
        <v>4068</v>
      </c>
      <c r="V487" s="1621" t="s">
        <v>4860</v>
      </c>
      <c r="W487" s="1566"/>
    </row>
    <row r="488" spans="1:23" ht="24">
      <c r="B488" s="2299">
        <v>347</v>
      </c>
      <c r="C488" s="2299" t="s">
        <v>4069</v>
      </c>
      <c r="D488" s="2300">
        <v>6</v>
      </c>
      <c r="E488" s="1566"/>
      <c r="F488" s="2302">
        <v>1189.46</v>
      </c>
      <c r="G488" s="2301">
        <f t="shared" si="57"/>
        <v>7136.76</v>
      </c>
      <c r="H488" s="1575" t="s">
        <v>4983</v>
      </c>
      <c r="I488" s="1575" t="s">
        <v>5298</v>
      </c>
      <c r="J488" s="1621" t="s">
        <v>4857</v>
      </c>
      <c r="K488" s="1566"/>
      <c r="L488" s="1567">
        <v>1268.5229166666668</v>
      </c>
      <c r="M488" s="2301">
        <f t="shared" si="58"/>
        <v>7611.1375000000007</v>
      </c>
      <c r="N488" s="1575" t="s">
        <v>5296</v>
      </c>
      <c r="O488" s="1575">
        <v>12757213</v>
      </c>
      <c r="P488" s="1621" t="s">
        <v>4858</v>
      </c>
      <c r="Q488" s="1566"/>
      <c r="R488" s="1567">
        <v>1407.74</v>
      </c>
      <c r="S488" s="2301">
        <f t="shared" si="59"/>
        <v>8446.44</v>
      </c>
      <c r="T488" s="1575" t="s">
        <v>3561</v>
      </c>
      <c r="U488" s="1575" t="s">
        <v>4071</v>
      </c>
      <c r="V488" s="1621" t="s">
        <v>4860</v>
      </c>
      <c r="W488" s="1566"/>
    </row>
    <row r="489" spans="1:23" ht="24">
      <c r="B489" s="2299">
        <v>348</v>
      </c>
      <c r="C489" s="2299" t="s">
        <v>4072</v>
      </c>
      <c r="D489" s="2300">
        <v>2</v>
      </c>
      <c r="E489" s="1566"/>
      <c r="F489" s="2302">
        <v>1235.1500000000001</v>
      </c>
      <c r="G489" s="2301">
        <f t="shared" si="57"/>
        <v>2470.3000000000002</v>
      </c>
      <c r="H489" s="1575" t="s">
        <v>4983</v>
      </c>
      <c r="I489" s="1575" t="s">
        <v>5301</v>
      </c>
      <c r="J489" s="1621" t="s">
        <v>4857</v>
      </c>
      <c r="K489" s="1566"/>
      <c r="L489" s="1567">
        <v>1246.4104166666668</v>
      </c>
      <c r="M489" s="2301">
        <f t="shared" si="58"/>
        <v>2492.8208333333337</v>
      </c>
      <c r="N489" s="1575" t="s">
        <v>5296</v>
      </c>
      <c r="O489" s="1575">
        <v>12756102</v>
      </c>
      <c r="P489" s="1621" t="s">
        <v>4858</v>
      </c>
      <c r="Q489" s="1566"/>
      <c r="R489" s="1567">
        <v>1385.61</v>
      </c>
      <c r="S489" s="2301">
        <f t="shared" si="59"/>
        <v>2771.22</v>
      </c>
      <c r="T489" s="1575" t="s">
        <v>3561</v>
      </c>
      <c r="U489" s="1575" t="s">
        <v>4074</v>
      </c>
      <c r="V489" s="1621" t="s">
        <v>4860</v>
      </c>
      <c r="W489" s="1566"/>
    </row>
    <row r="490" spans="1:23" ht="24.75" thickBot="1">
      <c r="B490" s="2299">
        <v>349</v>
      </c>
      <c r="C490" s="2299" t="s">
        <v>4075</v>
      </c>
      <c r="D490" s="2300">
        <v>2</v>
      </c>
      <c r="E490" s="1566"/>
      <c r="F490" s="1567">
        <v>4177.75</v>
      </c>
      <c r="G490" s="2301">
        <f t="shared" si="57"/>
        <v>8355.5</v>
      </c>
      <c r="H490" s="1575" t="s">
        <v>4983</v>
      </c>
      <c r="I490" s="1575" t="s">
        <v>5301</v>
      </c>
      <c r="J490" s="1621" t="s">
        <v>4857</v>
      </c>
      <c r="K490" s="1566"/>
      <c r="L490" s="2302">
        <v>4166.1444444444442</v>
      </c>
      <c r="M490" s="2301">
        <f t="shared" si="58"/>
        <v>8332.2888888888883</v>
      </c>
      <c r="N490" s="1575" t="s">
        <v>5296</v>
      </c>
      <c r="O490" s="1575">
        <v>16756102</v>
      </c>
      <c r="P490" s="1621" t="s">
        <v>4858</v>
      </c>
      <c r="Q490" s="1566"/>
      <c r="R490" s="1567">
        <v>4612.5200000000004</v>
      </c>
      <c r="S490" s="2301">
        <f t="shared" si="59"/>
        <v>9225.0400000000009</v>
      </c>
      <c r="T490" s="1575" t="s">
        <v>3561</v>
      </c>
      <c r="U490" s="1575" t="s">
        <v>4077</v>
      </c>
      <c r="V490" s="1621" t="s">
        <v>4860</v>
      </c>
      <c r="W490" s="1566"/>
    </row>
    <row r="491" spans="1:23" ht="13.5" thickBot="1">
      <c r="B491" s="47"/>
      <c r="C491" s="1611"/>
      <c r="D491" s="1612"/>
      <c r="E491" s="1566"/>
      <c r="F491" s="1587" t="s">
        <v>304</v>
      </c>
      <c r="G491" s="1634">
        <f>SUM(G475:G490)</f>
        <v>94274.89</v>
      </c>
      <c r="H491" s="1594"/>
      <c r="I491" s="1594"/>
      <c r="J491" s="1595"/>
      <c r="K491" s="1566"/>
      <c r="L491" s="1587" t="s">
        <v>304</v>
      </c>
      <c r="M491" s="1634">
        <f>SUM(M475:M490)</f>
        <v>101194.46944444445</v>
      </c>
      <c r="N491" s="1594"/>
      <c r="O491" s="1594"/>
      <c r="P491" s="1595"/>
      <c r="Q491" s="1566"/>
      <c r="R491" s="1587" t="s">
        <v>304</v>
      </c>
      <c r="S491" s="1634">
        <f>SUM(S475:S490)</f>
        <v>113064.95000000001</v>
      </c>
      <c r="T491" s="1594"/>
      <c r="U491" s="1594"/>
      <c r="V491" s="1595"/>
      <c r="W491" s="1566"/>
    </row>
    <row r="492" spans="1:23">
      <c r="B492" s="30"/>
      <c r="C492" s="1613"/>
      <c r="D492" s="36"/>
      <c r="E492" s="1614"/>
      <c r="F492" s="1615"/>
      <c r="G492" s="2317"/>
      <c r="H492" s="1617"/>
      <c r="I492" s="1617"/>
      <c r="J492" s="1618"/>
      <c r="K492" s="1614"/>
      <c r="L492" s="1615"/>
      <c r="M492" s="2317"/>
      <c r="N492" s="1617"/>
      <c r="O492" s="1617"/>
      <c r="P492" s="1618"/>
      <c r="Q492" s="1614"/>
      <c r="R492" s="1615"/>
      <c r="S492" s="2317"/>
      <c r="T492" s="1617"/>
      <c r="U492" s="1617"/>
      <c r="V492" s="1618"/>
      <c r="W492" s="1614"/>
    </row>
    <row r="493" spans="1:23" ht="36" customHeight="1">
      <c r="A493" s="51"/>
      <c r="B493" s="3541" t="s">
        <v>4078</v>
      </c>
      <c r="C493" s="3542"/>
      <c r="D493" s="1596" t="s">
        <v>3246</v>
      </c>
      <c r="E493" s="1558"/>
      <c r="F493" s="1598" t="s">
        <v>3247</v>
      </c>
      <c r="G493" s="2311" t="s">
        <v>1760</v>
      </c>
      <c r="H493" s="1600" t="s">
        <v>3248</v>
      </c>
      <c r="I493" s="1600" t="s">
        <v>3249</v>
      </c>
      <c r="J493" s="1596" t="s">
        <v>3250</v>
      </c>
      <c r="K493" s="1558"/>
      <c r="L493" s="1598" t="s">
        <v>3247</v>
      </c>
      <c r="M493" s="2311" t="s">
        <v>1760</v>
      </c>
      <c r="N493" s="1600" t="s">
        <v>3248</v>
      </c>
      <c r="O493" s="1600" t="s">
        <v>3249</v>
      </c>
      <c r="P493" s="1596" t="s">
        <v>3250</v>
      </c>
      <c r="Q493" s="1558"/>
      <c r="R493" s="1598" t="s">
        <v>3247</v>
      </c>
      <c r="S493" s="2311" t="s">
        <v>1760</v>
      </c>
      <c r="T493" s="1600" t="s">
        <v>3248</v>
      </c>
      <c r="U493" s="1600" t="s">
        <v>3249</v>
      </c>
      <c r="V493" s="1596" t="s">
        <v>3250</v>
      </c>
      <c r="W493" s="1558"/>
    </row>
    <row r="494" spans="1:23" ht="24">
      <c r="B494" s="2299">
        <v>364</v>
      </c>
      <c r="C494" s="2299" t="s">
        <v>4079</v>
      </c>
      <c r="D494" s="2300">
        <v>10</v>
      </c>
      <c r="E494" s="1566"/>
      <c r="F494" s="2302">
        <v>31.41</v>
      </c>
      <c r="G494" s="2301">
        <f t="shared" ref="G494:G507" si="60">SUM(D494*F494)</f>
        <v>314.10000000000002</v>
      </c>
      <c r="H494" s="1575" t="s">
        <v>3252</v>
      </c>
      <c r="I494" s="1575" t="s">
        <v>5302</v>
      </c>
      <c r="J494" s="1621" t="s">
        <v>4857</v>
      </c>
      <c r="K494" s="1566"/>
      <c r="L494" s="1567">
        <v>31.927083333333332</v>
      </c>
      <c r="M494" s="2301">
        <f t="shared" ref="M494:M507" si="61">SUM($D494*L494)</f>
        <v>319.27083333333331</v>
      </c>
      <c r="N494" s="1575" t="s">
        <v>3252</v>
      </c>
      <c r="O494" s="1575" t="s">
        <v>4082</v>
      </c>
      <c r="P494" s="1621" t="s">
        <v>4858</v>
      </c>
      <c r="Q494" s="1566"/>
      <c r="R494" s="1567">
        <v>0</v>
      </c>
      <c r="S494" s="2301">
        <f t="shared" ref="S494:S507" si="62">SUM($D494*R494)</f>
        <v>0</v>
      </c>
      <c r="T494" s="1575" t="s">
        <v>798</v>
      </c>
      <c r="U494" s="1575"/>
      <c r="V494" s="1621"/>
      <c r="W494" s="1566"/>
    </row>
    <row r="495" spans="1:23" ht="24">
      <c r="B495" s="2299">
        <v>365</v>
      </c>
      <c r="C495" s="2299" t="s">
        <v>4083</v>
      </c>
      <c r="D495" s="2300">
        <v>6</v>
      </c>
      <c r="E495" s="1566"/>
      <c r="F495" s="2302">
        <v>38.76</v>
      </c>
      <c r="G495" s="2301">
        <f t="shared" si="60"/>
        <v>232.56</v>
      </c>
      <c r="H495" s="1575" t="s">
        <v>3252</v>
      </c>
      <c r="I495" s="1575" t="s">
        <v>5302</v>
      </c>
      <c r="J495" s="1621" t="s">
        <v>4857</v>
      </c>
      <c r="K495" s="1566"/>
      <c r="L495" s="1567">
        <v>39.343750000000007</v>
      </c>
      <c r="M495" s="2301">
        <f t="shared" si="61"/>
        <v>236.06250000000006</v>
      </c>
      <c r="N495" s="1575" t="s">
        <v>3252</v>
      </c>
      <c r="O495" s="1575" t="s">
        <v>4084</v>
      </c>
      <c r="P495" s="1621" t="s">
        <v>4858</v>
      </c>
      <c r="Q495" s="1566"/>
      <c r="R495" s="1567">
        <v>0</v>
      </c>
      <c r="S495" s="2301">
        <f t="shared" si="62"/>
        <v>0</v>
      </c>
      <c r="T495" s="1575" t="s">
        <v>798</v>
      </c>
      <c r="U495" s="1575"/>
      <c r="V495" s="1621"/>
      <c r="W495" s="1566"/>
    </row>
    <row r="496" spans="1:23" ht="24">
      <c r="B496" s="2299">
        <v>366</v>
      </c>
      <c r="C496" s="2299" t="s">
        <v>4085</v>
      </c>
      <c r="D496" s="2300">
        <v>10</v>
      </c>
      <c r="E496" s="1566"/>
      <c r="F496" s="1567">
        <v>46.76</v>
      </c>
      <c r="G496" s="2301">
        <f t="shared" si="60"/>
        <v>467.59999999999997</v>
      </c>
      <c r="H496" s="1575" t="s">
        <v>3252</v>
      </c>
      <c r="I496" s="1575" t="s">
        <v>5302</v>
      </c>
      <c r="J496" s="1621" t="s">
        <v>4857</v>
      </c>
      <c r="K496" s="1566"/>
      <c r="L496" s="2302">
        <v>46.59375</v>
      </c>
      <c r="M496" s="2301">
        <f t="shared" si="61"/>
        <v>465.9375</v>
      </c>
      <c r="N496" s="1575" t="s">
        <v>3252</v>
      </c>
      <c r="O496" s="1575" t="s">
        <v>4086</v>
      </c>
      <c r="P496" s="1621" t="s">
        <v>4858</v>
      </c>
      <c r="Q496" s="1566"/>
      <c r="R496" s="1567">
        <v>0</v>
      </c>
      <c r="S496" s="2301">
        <f t="shared" si="62"/>
        <v>0</v>
      </c>
      <c r="T496" s="1575" t="s">
        <v>798</v>
      </c>
      <c r="U496" s="1575"/>
      <c r="V496" s="1621"/>
      <c r="W496" s="1566"/>
    </row>
    <row r="497" spans="1:23" ht="24">
      <c r="B497" s="2299">
        <v>367</v>
      </c>
      <c r="C497" s="2299" t="s">
        <v>4087</v>
      </c>
      <c r="D497" s="2300">
        <v>10</v>
      </c>
      <c r="E497" s="1566"/>
      <c r="F497" s="2302">
        <v>77.56</v>
      </c>
      <c r="G497" s="2301">
        <f t="shared" si="60"/>
        <v>775.6</v>
      </c>
      <c r="H497" s="1575" t="s">
        <v>3252</v>
      </c>
      <c r="I497" s="1575" t="s">
        <v>5302</v>
      </c>
      <c r="J497" s="1621" t="s">
        <v>4857</v>
      </c>
      <c r="K497" s="1566"/>
      <c r="L497" s="1567">
        <v>79.979166666666671</v>
      </c>
      <c r="M497" s="2301">
        <f t="shared" si="61"/>
        <v>799.79166666666674</v>
      </c>
      <c r="N497" s="1575" t="s">
        <v>3252</v>
      </c>
      <c r="O497" s="1575" t="s">
        <v>4088</v>
      </c>
      <c r="P497" s="1621" t="s">
        <v>4858</v>
      </c>
      <c r="Q497" s="1566"/>
      <c r="R497" s="1567">
        <v>0</v>
      </c>
      <c r="S497" s="2301">
        <f t="shared" si="62"/>
        <v>0</v>
      </c>
      <c r="T497" s="1575" t="s">
        <v>798</v>
      </c>
      <c r="U497" s="1575"/>
      <c r="V497" s="1621"/>
      <c r="W497" s="1566"/>
    </row>
    <row r="498" spans="1:23" ht="24">
      <c r="B498" s="2299">
        <v>368</v>
      </c>
      <c r="C498" s="2299" t="s">
        <v>4089</v>
      </c>
      <c r="D498" s="2300">
        <v>10</v>
      </c>
      <c r="E498" s="1566"/>
      <c r="F498" s="2302">
        <v>81.67</v>
      </c>
      <c r="G498" s="2301">
        <f t="shared" si="60"/>
        <v>816.7</v>
      </c>
      <c r="H498" s="1575" t="s">
        <v>3252</v>
      </c>
      <c r="I498" s="1575" t="s">
        <v>5302</v>
      </c>
      <c r="J498" s="1621" t="s">
        <v>4857</v>
      </c>
      <c r="K498" s="1566"/>
      <c r="L498" s="1567">
        <v>84.770833333333329</v>
      </c>
      <c r="M498" s="2301">
        <f t="shared" si="61"/>
        <v>847.70833333333326</v>
      </c>
      <c r="N498" s="1575" t="s">
        <v>3252</v>
      </c>
      <c r="O498" s="1575" t="s">
        <v>4090</v>
      </c>
      <c r="P498" s="1621" t="s">
        <v>4858</v>
      </c>
      <c r="Q498" s="1566"/>
      <c r="R498" s="1567">
        <v>0</v>
      </c>
      <c r="S498" s="2301">
        <f t="shared" si="62"/>
        <v>0</v>
      </c>
      <c r="T498" s="1575" t="s">
        <v>798</v>
      </c>
      <c r="U498" s="1575"/>
      <c r="V498" s="1621"/>
      <c r="W498" s="1566"/>
    </row>
    <row r="499" spans="1:23" ht="24">
      <c r="B499" s="2299">
        <v>369</v>
      </c>
      <c r="C499" s="2299" t="s">
        <v>4091</v>
      </c>
      <c r="D499" s="2300">
        <v>10</v>
      </c>
      <c r="E499" s="1566"/>
      <c r="F499" s="1567">
        <v>127.69</v>
      </c>
      <c r="G499" s="2301">
        <f t="shared" si="60"/>
        <v>1276.9000000000001</v>
      </c>
      <c r="H499" s="1575" t="s">
        <v>3252</v>
      </c>
      <c r="I499" s="1575" t="s">
        <v>5302</v>
      </c>
      <c r="J499" s="1621" t="s">
        <v>4857</v>
      </c>
      <c r="K499" s="1566"/>
      <c r="L499" s="2302">
        <v>126.36458333333334</v>
      </c>
      <c r="M499" s="2301">
        <f t="shared" si="61"/>
        <v>1263.6458333333335</v>
      </c>
      <c r="N499" s="1575" t="s">
        <v>3252</v>
      </c>
      <c r="O499" s="1575" t="s">
        <v>4092</v>
      </c>
      <c r="P499" s="1621" t="s">
        <v>4858</v>
      </c>
      <c r="Q499" s="1566"/>
      <c r="R499" s="1567">
        <v>0</v>
      </c>
      <c r="S499" s="2301">
        <f t="shared" si="62"/>
        <v>0</v>
      </c>
      <c r="T499" s="1575" t="s">
        <v>798</v>
      </c>
      <c r="U499" s="1575"/>
      <c r="V499" s="1621"/>
      <c r="W499" s="1566"/>
    </row>
    <row r="500" spans="1:23" ht="24">
      <c r="B500" s="2299">
        <v>370</v>
      </c>
      <c r="C500" s="2299" t="s">
        <v>4093</v>
      </c>
      <c r="D500" s="2300">
        <v>10</v>
      </c>
      <c r="E500" s="1566"/>
      <c r="F500" s="1567">
        <v>166.18</v>
      </c>
      <c r="G500" s="2301">
        <f t="shared" si="60"/>
        <v>1661.8000000000002</v>
      </c>
      <c r="H500" s="1575" t="s">
        <v>3252</v>
      </c>
      <c r="I500" s="1575" t="s">
        <v>5302</v>
      </c>
      <c r="J500" s="1621" t="s">
        <v>4857</v>
      </c>
      <c r="K500" s="1566"/>
      <c r="L500" s="2302">
        <v>164.44791666666669</v>
      </c>
      <c r="M500" s="2301">
        <f t="shared" si="61"/>
        <v>1644.479166666667</v>
      </c>
      <c r="N500" s="1575" t="s">
        <v>3252</v>
      </c>
      <c r="O500" s="1575" t="s">
        <v>4094</v>
      </c>
      <c r="P500" s="1621" t="s">
        <v>4858</v>
      </c>
      <c r="Q500" s="1566"/>
      <c r="R500" s="1567">
        <v>0</v>
      </c>
      <c r="S500" s="2301">
        <f t="shared" si="62"/>
        <v>0</v>
      </c>
      <c r="T500" s="1575" t="s">
        <v>798</v>
      </c>
      <c r="U500" s="1575"/>
      <c r="V500" s="1621"/>
      <c r="W500" s="1566"/>
    </row>
    <row r="501" spans="1:23" ht="24">
      <c r="B501" s="2299">
        <v>371</v>
      </c>
      <c r="C501" s="2299" t="s">
        <v>4095</v>
      </c>
      <c r="D501" s="2300">
        <v>10</v>
      </c>
      <c r="E501" s="1566"/>
      <c r="F501" s="1567">
        <v>201.11</v>
      </c>
      <c r="G501" s="2301">
        <f t="shared" si="60"/>
        <v>2011.1000000000001</v>
      </c>
      <c r="H501" s="1575" t="s">
        <v>3252</v>
      </c>
      <c r="I501" s="1575" t="s">
        <v>5302</v>
      </c>
      <c r="J501" s="1621" t="s">
        <v>4857</v>
      </c>
      <c r="K501" s="1566"/>
      <c r="L501" s="2302">
        <v>199.01041666666669</v>
      </c>
      <c r="M501" s="2301">
        <f t="shared" si="61"/>
        <v>1990.104166666667</v>
      </c>
      <c r="N501" s="1575" t="s">
        <v>3252</v>
      </c>
      <c r="O501" s="1575" t="s">
        <v>4096</v>
      </c>
      <c r="P501" s="1621" t="s">
        <v>4858</v>
      </c>
      <c r="Q501" s="1566"/>
      <c r="R501" s="1567">
        <v>0</v>
      </c>
      <c r="S501" s="2301">
        <f t="shared" si="62"/>
        <v>0</v>
      </c>
      <c r="T501" s="1575" t="s">
        <v>798</v>
      </c>
      <c r="U501" s="1575"/>
      <c r="V501" s="1621"/>
      <c r="W501" s="1566"/>
    </row>
    <row r="502" spans="1:23" ht="24">
      <c r="B502" s="2299">
        <v>372</v>
      </c>
      <c r="C502" s="2299" t="s">
        <v>4097</v>
      </c>
      <c r="D502" s="2300">
        <v>10</v>
      </c>
      <c r="E502" s="1566"/>
      <c r="F502" s="1567">
        <v>246.26</v>
      </c>
      <c r="G502" s="2301">
        <f t="shared" si="60"/>
        <v>2462.6</v>
      </c>
      <c r="H502" s="1575" t="s">
        <v>3252</v>
      </c>
      <c r="I502" s="1575" t="s">
        <v>5302</v>
      </c>
      <c r="J502" s="1621" t="s">
        <v>4857</v>
      </c>
      <c r="K502" s="1566"/>
      <c r="L502" s="2302">
        <v>243.69791666666666</v>
      </c>
      <c r="M502" s="2301">
        <f t="shared" si="61"/>
        <v>2436.9791666666665</v>
      </c>
      <c r="N502" s="1575" t="s">
        <v>3252</v>
      </c>
      <c r="O502" s="1575" t="s">
        <v>4098</v>
      </c>
      <c r="P502" s="1621" t="s">
        <v>4858</v>
      </c>
      <c r="Q502" s="1566"/>
      <c r="R502" s="1567"/>
      <c r="S502" s="2301">
        <f t="shared" si="62"/>
        <v>0</v>
      </c>
      <c r="T502" s="1575" t="s">
        <v>798</v>
      </c>
      <c r="U502" s="1575"/>
      <c r="V502" s="1621"/>
      <c r="W502" s="1566"/>
    </row>
    <row r="503" spans="1:23" ht="24">
      <c r="B503" s="2299">
        <v>373</v>
      </c>
      <c r="C503" s="2299" t="s">
        <v>4099</v>
      </c>
      <c r="D503" s="2300">
        <v>10</v>
      </c>
      <c r="E503" s="1566"/>
      <c r="F503" s="1567">
        <v>352.31</v>
      </c>
      <c r="G503" s="2301">
        <f t="shared" si="60"/>
        <v>3523.1</v>
      </c>
      <c r="H503" s="1575" t="s">
        <v>3252</v>
      </c>
      <c r="I503" s="1575" t="s">
        <v>5302</v>
      </c>
      <c r="J503" s="1621" t="s">
        <v>4857</v>
      </c>
      <c r="K503" s="1566"/>
      <c r="L503" s="2302">
        <v>348.63541666666669</v>
      </c>
      <c r="M503" s="2301">
        <f t="shared" si="61"/>
        <v>3486.354166666667</v>
      </c>
      <c r="N503" s="1575" t="s">
        <v>3252</v>
      </c>
      <c r="O503" s="1575" t="s">
        <v>4100</v>
      </c>
      <c r="P503" s="1621" t="s">
        <v>4858</v>
      </c>
      <c r="Q503" s="1566"/>
      <c r="R503" s="1567">
        <v>0</v>
      </c>
      <c r="S503" s="2301">
        <f t="shared" si="62"/>
        <v>0</v>
      </c>
      <c r="T503" s="1575" t="s">
        <v>798</v>
      </c>
      <c r="U503" s="1575"/>
      <c r="V503" s="1621"/>
      <c r="W503" s="1566"/>
    </row>
    <row r="504" spans="1:23" ht="24">
      <c r="B504" s="2299">
        <v>374</v>
      </c>
      <c r="C504" s="2299" t="s">
        <v>4101</v>
      </c>
      <c r="D504" s="2300">
        <v>4</v>
      </c>
      <c r="E504" s="1566"/>
      <c r="F504" s="1567">
        <v>755.52</v>
      </c>
      <c r="G504" s="2301">
        <f t="shared" si="60"/>
        <v>3022.08</v>
      </c>
      <c r="H504" s="1575" t="s">
        <v>3252</v>
      </c>
      <c r="I504" s="1575" t="s">
        <v>5302</v>
      </c>
      <c r="J504" s="1621" t="s">
        <v>4857</v>
      </c>
      <c r="K504" s="1566"/>
      <c r="L504" s="2302">
        <v>747.64583333333337</v>
      </c>
      <c r="M504" s="2301">
        <f t="shared" si="61"/>
        <v>2990.5833333333335</v>
      </c>
      <c r="N504" s="1575" t="s">
        <v>3252</v>
      </c>
      <c r="O504" s="1575" t="s">
        <v>4102</v>
      </c>
      <c r="P504" s="1621" t="s">
        <v>4858</v>
      </c>
      <c r="Q504" s="1566"/>
      <c r="R504" s="1567">
        <v>0</v>
      </c>
      <c r="S504" s="2301">
        <f t="shared" si="62"/>
        <v>0</v>
      </c>
      <c r="T504" s="1575" t="s">
        <v>798</v>
      </c>
      <c r="U504" s="1575"/>
      <c r="V504" s="1621"/>
      <c r="W504" s="1566"/>
    </row>
    <row r="505" spans="1:23" ht="24">
      <c r="B505" s="2299">
        <v>375</v>
      </c>
      <c r="C505" s="2299" t="s">
        <v>4103</v>
      </c>
      <c r="D505" s="2300">
        <v>10</v>
      </c>
      <c r="E505" s="1566"/>
      <c r="F505" s="1567">
        <v>908.45</v>
      </c>
      <c r="G505" s="2301">
        <f t="shared" si="60"/>
        <v>9084.5</v>
      </c>
      <c r="H505" s="1575" t="s">
        <v>3252</v>
      </c>
      <c r="I505" s="1575" t="s">
        <v>5302</v>
      </c>
      <c r="J505" s="1621" t="s">
        <v>4857</v>
      </c>
      <c r="K505" s="1566"/>
      <c r="L505" s="2302">
        <v>898.98958333333337</v>
      </c>
      <c r="M505" s="2301">
        <f t="shared" si="61"/>
        <v>8989.8958333333339</v>
      </c>
      <c r="N505" s="1575" t="s">
        <v>3252</v>
      </c>
      <c r="O505" s="1575" t="s">
        <v>4104</v>
      </c>
      <c r="P505" s="1621" t="s">
        <v>4858</v>
      </c>
      <c r="Q505" s="1566"/>
      <c r="R505" s="1567">
        <v>0</v>
      </c>
      <c r="S505" s="2301">
        <f t="shared" si="62"/>
        <v>0</v>
      </c>
      <c r="T505" s="1575" t="s">
        <v>798</v>
      </c>
      <c r="U505" s="1575"/>
      <c r="V505" s="1621"/>
      <c r="W505" s="1566"/>
    </row>
    <row r="506" spans="1:23">
      <c r="B506" s="2299">
        <v>376</v>
      </c>
      <c r="C506" s="2299" t="s">
        <v>4105</v>
      </c>
      <c r="D506" s="2300">
        <v>10</v>
      </c>
      <c r="E506" s="1566"/>
      <c r="F506" s="1567">
        <v>7042.39</v>
      </c>
      <c r="G506" s="2301">
        <f t="shared" si="60"/>
        <v>70423.900000000009</v>
      </c>
      <c r="H506" s="1575" t="s">
        <v>4080</v>
      </c>
      <c r="I506" s="1575" t="s">
        <v>5302</v>
      </c>
      <c r="J506" s="1621" t="s">
        <v>5303</v>
      </c>
      <c r="K506" s="1566"/>
      <c r="L506" s="2302">
        <v>2515.8202812499999</v>
      </c>
      <c r="M506" s="2301">
        <f t="shared" si="61"/>
        <v>25158.2028125</v>
      </c>
      <c r="N506" s="1575" t="s">
        <v>4106</v>
      </c>
      <c r="O506" s="1575" t="s">
        <v>5304</v>
      </c>
      <c r="P506" s="1621" t="s">
        <v>4858</v>
      </c>
      <c r="Q506" s="1566"/>
      <c r="R506" s="1567">
        <v>0</v>
      </c>
      <c r="S506" s="2301">
        <f t="shared" si="62"/>
        <v>0</v>
      </c>
      <c r="T506" s="1575" t="s">
        <v>798</v>
      </c>
      <c r="U506" s="1575"/>
      <c r="V506" s="1621"/>
      <c r="W506" s="1566"/>
    </row>
    <row r="507" spans="1:23" ht="13.5" thickBot="1">
      <c r="B507" s="2299">
        <v>377</v>
      </c>
      <c r="C507" s="2299" t="s">
        <v>4108</v>
      </c>
      <c r="D507" s="2300">
        <v>10</v>
      </c>
      <c r="E507" s="1566"/>
      <c r="F507" s="1567">
        <v>9057.61</v>
      </c>
      <c r="G507" s="2301">
        <f t="shared" si="60"/>
        <v>90576.1</v>
      </c>
      <c r="H507" s="1575" t="s">
        <v>4080</v>
      </c>
      <c r="I507" s="1575" t="s">
        <v>5302</v>
      </c>
      <c r="J507" s="1621" t="s">
        <v>5303</v>
      </c>
      <c r="K507" s="1566"/>
      <c r="L507" s="2302">
        <v>3235.7370104166662</v>
      </c>
      <c r="M507" s="2301">
        <f t="shared" si="61"/>
        <v>32357.370104166661</v>
      </c>
      <c r="N507" s="1575" t="s">
        <v>4106</v>
      </c>
      <c r="O507" s="1575" t="s">
        <v>5305</v>
      </c>
      <c r="P507" s="1621" t="s">
        <v>4858</v>
      </c>
      <c r="Q507" s="1566"/>
      <c r="R507" s="1567">
        <v>0</v>
      </c>
      <c r="S507" s="2301">
        <f t="shared" si="62"/>
        <v>0</v>
      </c>
      <c r="T507" s="1575" t="s">
        <v>798</v>
      </c>
      <c r="U507" s="1575"/>
      <c r="V507" s="1621"/>
      <c r="W507" s="1566"/>
    </row>
    <row r="508" spans="1:23" ht="13.5" thickBot="1">
      <c r="B508" s="47"/>
      <c r="C508" s="1611"/>
      <c r="D508" s="1612"/>
      <c r="E508" s="1566"/>
      <c r="F508" s="1587" t="s">
        <v>304</v>
      </c>
      <c r="G508" s="1634">
        <f>SUM(G494:G507)</f>
        <v>186648.64</v>
      </c>
      <c r="H508" s="1594"/>
      <c r="I508" s="1594"/>
      <c r="J508" s="1595"/>
      <c r="K508" s="1566"/>
      <c r="L508" s="1587" t="s">
        <v>304</v>
      </c>
      <c r="M508" s="1634">
        <f>SUM(M494:M507)</f>
        <v>82986.385416666657</v>
      </c>
      <c r="N508" s="1594"/>
      <c r="O508" s="1594"/>
      <c r="P508" s="1595"/>
      <c r="Q508" s="1566"/>
      <c r="R508" s="1587" t="s">
        <v>304</v>
      </c>
      <c r="S508" s="1634">
        <f>SUM(S494:S507)</f>
        <v>0</v>
      </c>
      <c r="T508" s="1594"/>
      <c r="U508" s="1594"/>
      <c r="V508" s="1595"/>
      <c r="W508" s="1566"/>
    </row>
    <row r="509" spans="1:23">
      <c r="B509" s="30"/>
      <c r="C509" s="1613"/>
      <c r="D509" s="36"/>
      <c r="E509" s="1614"/>
      <c r="F509" s="1615"/>
      <c r="G509" s="2317"/>
      <c r="H509" s="1617"/>
      <c r="I509" s="1617"/>
      <c r="J509" s="1618"/>
      <c r="K509" s="1614"/>
      <c r="L509" s="1615"/>
      <c r="M509" s="2317"/>
      <c r="N509" s="1617"/>
      <c r="O509" s="1617"/>
      <c r="P509" s="1618"/>
      <c r="Q509" s="1614"/>
      <c r="R509" s="1615"/>
      <c r="S509" s="2317"/>
      <c r="T509" s="1617"/>
      <c r="U509" s="1617"/>
      <c r="V509" s="1618"/>
      <c r="W509" s="1614"/>
    </row>
    <row r="510" spans="1:23" ht="36" customHeight="1">
      <c r="A510" s="51"/>
      <c r="B510" s="3541" t="s">
        <v>5306</v>
      </c>
      <c r="C510" s="3542"/>
      <c r="D510" s="1596" t="s">
        <v>3246</v>
      </c>
      <c r="E510" s="1558"/>
      <c r="F510" s="1598" t="s">
        <v>3247</v>
      </c>
      <c r="G510" s="2311" t="s">
        <v>1760</v>
      </c>
      <c r="H510" s="1600" t="s">
        <v>3248</v>
      </c>
      <c r="I510" s="1600" t="s">
        <v>3249</v>
      </c>
      <c r="J510" s="1596" t="s">
        <v>3250</v>
      </c>
      <c r="K510" s="1558"/>
      <c r="L510" s="1598" t="s">
        <v>3247</v>
      </c>
      <c r="M510" s="2311" t="s">
        <v>1760</v>
      </c>
      <c r="N510" s="1600" t="s">
        <v>3248</v>
      </c>
      <c r="O510" s="1600" t="s">
        <v>3249</v>
      </c>
      <c r="P510" s="1596" t="s">
        <v>3250</v>
      </c>
      <c r="Q510" s="1558"/>
      <c r="R510" s="1598" t="s">
        <v>3247</v>
      </c>
      <c r="S510" s="2311" t="s">
        <v>1760</v>
      </c>
      <c r="T510" s="1600" t="s">
        <v>3248</v>
      </c>
      <c r="U510" s="1600" t="s">
        <v>3249</v>
      </c>
      <c r="V510" s="1596" t="s">
        <v>3250</v>
      </c>
      <c r="W510" s="1558"/>
    </row>
    <row r="511" spans="1:23" ht="18">
      <c r="B511" s="2299">
        <v>378</v>
      </c>
      <c r="C511" s="2299" t="s">
        <v>4111</v>
      </c>
      <c r="D511" s="2300">
        <v>4</v>
      </c>
      <c r="E511" s="1566"/>
      <c r="F511" s="2324">
        <v>37.799999999999997</v>
      </c>
      <c r="G511" s="2325">
        <f t="shared" ref="G511:G522" si="63">SUM(D511*F511)</f>
        <v>151.19999999999999</v>
      </c>
      <c r="H511" s="2326" t="s">
        <v>5307</v>
      </c>
      <c r="I511" s="2326" t="s">
        <v>5308</v>
      </c>
      <c r="J511" s="2327" t="s">
        <v>4857</v>
      </c>
      <c r="K511" s="1566"/>
      <c r="L511" s="2302">
        <v>63.851875000000007</v>
      </c>
      <c r="M511" s="2301">
        <f t="shared" ref="M511:M522" si="64">SUM($D511*L511)</f>
        <v>255.40750000000003</v>
      </c>
      <c r="N511" s="1575" t="s">
        <v>4106</v>
      </c>
      <c r="O511" s="1575">
        <v>2104</v>
      </c>
      <c r="P511" s="1621" t="s">
        <v>4858</v>
      </c>
      <c r="Q511" s="1566"/>
      <c r="R511" s="1567">
        <v>0</v>
      </c>
      <c r="S511" s="2301">
        <f t="shared" ref="S511:S522" si="65">SUM($D511*R511)</f>
        <v>0</v>
      </c>
      <c r="T511" s="1575" t="s">
        <v>798</v>
      </c>
      <c r="U511" s="1575"/>
      <c r="V511" s="1621"/>
      <c r="W511" s="1566"/>
    </row>
    <row r="512" spans="1:23" ht="18">
      <c r="B512" s="2299">
        <v>379</v>
      </c>
      <c r="C512" s="2299" t="s">
        <v>4114</v>
      </c>
      <c r="D512" s="2300">
        <v>6</v>
      </c>
      <c r="E512" s="1566"/>
      <c r="F512" s="2324">
        <v>47.91</v>
      </c>
      <c r="G512" s="2325">
        <f t="shared" si="63"/>
        <v>287.45999999999998</v>
      </c>
      <c r="H512" s="2326" t="s">
        <v>5307</v>
      </c>
      <c r="I512" s="2326" t="s">
        <v>5308</v>
      </c>
      <c r="J512" s="2327" t="s">
        <v>4857</v>
      </c>
      <c r="K512" s="1566"/>
      <c r="L512" s="2302">
        <v>93.750947916666675</v>
      </c>
      <c r="M512" s="2301">
        <f t="shared" si="64"/>
        <v>562.50568750000002</v>
      </c>
      <c r="N512" s="1575" t="s">
        <v>4106</v>
      </c>
      <c r="O512" s="1575">
        <v>2106</v>
      </c>
      <c r="P512" s="1621" t="s">
        <v>4858</v>
      </c>
      <c r="Q512" s="1566"/>
      <c r="R512" s="1567">
        <v>0</v>
      </c>
      <c r="S512" s="2301">
        <f t="shared" si="65"/>
        <v>0</v>
      </c>
      <c r="T512" s="1575" t="s">
        <v>798</v>
      </c>
      <c r="U512" s="1575"/>
      <c r="V512" s="1621"/>
      <c r="W512" s="1566"/>
    </row>
    <row r="513" spans="1:23" ht="18">
      <c r="B513" s="2299">
        <v>380</v>
      </c>
      <c r="C513" s="2299" t="s">
        <v>4116</v>
      </c>
      <c r="D513" s="2300">
        <v>8</v>
      </c>
      <c r="E513" s="1566"/>
      <c r="F513" s="2324">
        <v>64.73</v>
      </c>
      <c r="G513" s="2325">
        <f t="shared" si="63"/>
        <v>517.84</v>
      </c>
      <c r="H513" s="2326" t="s">
        <v>5307</v>
      </c>
      <c r="I513" s="2326" t="s">
        <v>5308</v>
      </c>
      <c r="J513" s="2327" t="s">
        <v>4857</v>
      </c>
      <c r="K513" s="1566"/>
      <c r="L513" s="2302">
        <v>148.16793749999999</v>
      </c>
      <c r="M513" s="2301">
        <f t="shared" si="64"/>
        <v>1185.3434999999999</v>
      </c>
      <c r="N513" s="1575" t="s">
        <v>4106</v>
      </c>
      <c r="O513" s="1575">
        <v>2108</v>
      </c>
      <c r="P513" s="1621" t="s">
        <v>4858</v>
      </c>
      <c r="Q513" s="1566"/>
      <c r="R513" s="1567">
        <v>0</v>
      </c>
      <c r="S513" s="2301">
        <f t="shared" si="65"/>
        <v>0</v>
      </c>
      <c r="T513" s="1575" t="s">
        <v>798</v>
      </c>
      <c r="U513" s="1575"/>
      <c r="V513" s="1621"/>
      <c r="W513" s="1566"/>
    </row>
    <row r="514" spans="1:23">
      <c r="B514" s="2299">
        <v>381</v>
      </c>
      <c r="C514" s="2299" t="s">
        <v>4118</v>
      </c>
      <c r="D514" s="2300">
        <v>4</v>
      </c>
      <c r="E514" s="1566"/>
      <c r="F514" s="2302">
        <v>100.08</v>
      </c>
      <c r="G514" s="2301">
        <f t="shared" si="63"/>
        <v>400.32</v>
      </c>
      <c r="H514" s="1575" t="s">
        <v>3252</v>
      </c>
      <c r="I514" s="1575" t="s">
        <v>5308</v>
      </c>
      <c r="J514" s="1621" t="s">
        <v>4857</v>
      </c>
      <c r="K514" s="1566"/>
      <c r="L514" s="1567">
        <v>210.15088541666668</v>
      </c>
      <c r="M514" s="2301">
        <f t="shared" si="64"/>
        <v>840.60354166666673</v>
      </c>
      <c r="N514" s="1575" t="s">
        <v>4106</v>
      </c>
      <c r="O514" s="1575">
        <v>2110</v>
      </c>
      <c r="P514" s="1621" t="s">
        <v>4858</v>
      </c>
      <c r="Q514" s="1566"/>
      <c r="R514" s="1567">
        <v>0</v>
      </c>
      <c r="S514" s="2301">
        <f t="shared" si="65"/>
        <v>0</v>
      </c>
      <c r="T514" s="1575" t="s">
        <v>798</v>
      </c>
      <c r="U514" s="1575"/>
      <c r="V514" s="1621"/>
      <c r="W514" s="1566"/>
    </row>
    <row r="515" spans="1:23">
      <c r="B515" s="2299">
        <v>382</v>
      </c>
      <c r="C515" s="2299" t="s">
        <v>4120</v>
      </c>
      <c r="D515" s="2300">
        <v>8</v>
      </c>
      <c r="E515" s="1566"/>
      <c r="F515" s="2302">
        <v>129.85</v>
      </c>
      <c r="G515" s="2301">
        <f t="shared" si="63"/>
        <v>1038.8</v>
      </c>
      <c r="H515" s="1575" t="s">
        <v>3252</v>
      </c>
      <c r="I515" s="1575" t="s">
        <v>5308</v>
      </c>
      <c r="J515" s="1621" t="s">
        <v>4857</v>
      </c>
      <c r="K515" s="1566"/>
      <c r="L515" s="1567">
        <v>269.4225729166667</v>
      </c>
      <c r="M515" s="2301">
        <f t="shared" si="64"/>
        <v>2155.3805833333336</v>
      </c>
      <c r="N515" s="1575" t="s">
        <v>4106</v>
      </c>
      <c r="O515" s="1575">
        <v>2112</v>
      </c>
      <c r="P515" s="1621" t="s">
        <v>4858</v>
      </c>
      <c r="Q515" s="1566"/>
      <c r="R515" s="1567">
        <v>0</v>
      </c>
      <c r="S515" s="2301">
        <f t="shared" si="65"/>
        <v>0</v>
      </c>
      <c r="T515" s="1575" t="s">
        <v>798</v>
      </c>
      <c r="U515" s="1575"/>
      <c r="V515" s="1621"/>
      <c r="W515" s="1566"/>
    </row>
    <row r="516" spans="1:23" ht="24">
      <c r="B516" s="2299">
        <v>383</v>
      </c>
      <c r="C516" s="2299" t="s">
        <v>4122</v>
      </c>
      <c r="D516" s="2300">
        <v>4</v>
      </c>
      <c r="E516" s="1566"/>
      <c r="F516" s="1567">
        <v>0</v>
      </c>
      <c r="G516" s="2301">
        <f t="shared" si="63"/>
        <v>0</v>
      </c>
      <c r="H516" s="1575" t="s">
        <v>5074</v>
      </c>
      <c r="I516" s="1575"/>
      <c r="J516" s="1621"/>
      <c r="K516" s="1566"/>
      <c r="L516" s="2302">
        <v>458.05259375000003</v>
      </c>
      <c r="M516" s="2301">
        <f t="shared" si="64"/>
        <v>1832.2103750000001</v>
      </c>
      <c r="N516" s="1575" t="s">
        <v>4106</v>
      </c>
      <c r="O516" s="1575">
        <v>2114</v>
      </c>
      <c r="P516" s="1621" t="s">
        <v>4858</v>
      </c>
      <c r="Q516" s="1566"/>
      <c r="R516" s="1567">
        <v>0</v>
      </c>
      <c r="S516" s="2301">
        <f t="shared" si="65"/>
        <v>0</v>
      </c>
      <c r="T516" s="1575" t="s">
        <v>798</v>
      </c>
      <c r="U516" s="1575"/>
      <c r="V516" s="1621"/>
      <c r="W516" s="1566"/>
    </row>
    <row r="517" spans="1:23" ht="24">
      <c r="B517" s="2299">
        <v>384</v>
      </c>
      <c r="C517" s="2299" t="s">
        <v>4124</v>
      </c>
      <c r="D517" s="2300">
        <v>4</v>
      </c>
      <c r="E517" s="1566"/>
      <c r="F517" s="1567">
        <v>0</v>
      </c>
      <c r="G517" s="2301">
        <f t="shared" si="63"/>
        <v>0</v>
      </c>
      <c r="H517" s="1575" t="s">
        <v>5074</v>
      </c>
      <c r="I517" s="1575"/>
      <c r="J517" s="1621"/>
      <c r="K517" s="1566"/>
      <c r="L517" s="2302">
        <v>673.60343749999993</v>
      </c>
      <c r="M517" s="2301">
        <f t="shared" si="64"/>
        <v>2694.4137499999997</v>
      </c>
      <c r="N517" s="1575" t="s">
        <v>4106</v>
      </c>
      <c r="O517" s="1575">
        <v>2116</v>
      </c>
      <c r="P517" s="1621" t="s">
        <v>4858</v>
      </c>
      <c r="Q517" s="1566"/>
      <c r="R517" s="1567">
        <v>0</v>
      </c>
      <c r="S517" s="2301">
        <f t="shared" si="65"/>
        <v>0</v>
      </c>
      <c r="T517" s="1575" t="s">
        <v>798</v>
      </c>
      <c r="U517" s="1575"/>
      <c r="V517" s="1621"/>
      <c r="W517" s="1566"/>
    </row>
    <row r="518" spans="1:23" ht="24">
      <c r="B518" s="2299">
        <v>385</v>
      </c>
      <c r="C518" s="2299" t="s">
        <v>4126</v>
      </c>
      <c r="D518" s="2300">
        <v>4</v>
      </c>
      <c r="E518" s="1566"/>
      <c r="F518" s="1567">
        <v>0</v>
      </c>
      <c r="G518" s="2301">
        <f t="shared" si="63"/>
        <v>0</v>
      </c>
      <c r="H518" s="1575" t="s">
        <v>5074</v>
      </c>
      <c r="I518" s="1575"/>
      <c r="J518" s="1621"/>
      <c r="K518" s="1566"/>
      <c r="L518" s="2302">
        <v>754.4523958333333</v>
      </c>
      <c r="M518" s="2301">
        <f t="shared" si="64"/>
        <v>3017.8095833333332</v>
      </c>
      <c r="N518" s="1575" t="s">
        <v>4106</v>
      </c>
      <c r="O518" s="1575">
        <v>2118</v>
      </c>
      <c r="P518" s="1621" t="s">
        <v>4858</v>
      </c>
      <c r="Q518" s="1566"/>
      <c r="R518" s="1567">
        <v>0</v>
      </c>
      <c r="S518" s="2301">
        <f t="shared" si="65"/>
        <v>0</v>
      </c>
      <c r="T518" s="1575" t="s">
        <v>798</v>
      </c>
      <c r="U518" s="1575"/>
      <c r="V518" s="1621"/>
      <c r="W518" s="1566"/>
    </row>
    <row r="519" spans="1:23" ht="24">
      <c r="B519" s="2299">
        <v>386</v>
      </c>
      <c r="C519" s="2299" t="s">
        <v>4128</v>
      </c>
      <c r="D519" s="2300">
        <v>4</v>
      </c>
      <c r="E519" s="1566"/>
      <c r="F519" s="1567">
        <v>0</v>
      </c>
      <c r="G519" s="2301">
        <f t="shared" si="63"/>
        <v>0</v>
      </c>
      <c r="H519" s="1575" t="s">
        <v>5074</v>
      </c>
      <c r="I519" s="1575"/>
      <c r="J519" s="1621"/>
      <c r="K519" s="1566"/>
      <c r="L519" s="2302">
        <v>832.59761458333344</v>
      </c>
      <c r="M519" s="2301">
        <f t="shared" si="64"/>
        <v>3330.3904583333338</v>
      </c>
      <c r="N519" s="1575" t="s">
        <v>4106</v>
      </c>
      <c r="O519" s="1575">
        <v>2120</v>
      </c>
      <c r="P519" s="1621" t="s">
        <v>4858</v>
      </c>
      <c r="Q519" s="1566"/>
      <c r="R519" s="1567">
        <v>0</v>
      </c>
      <c r="S519" s="2301">
        <f t="shared" si="65"/>
        <v>0</v>
      </c>
      <c r="T519" s="1575" t="s">
        <v>798</v>
      </c>
      <c r="U519" s="1575"/>
      <c r="V519" s="1621"/>
      <c r="W519" s="1566"/>
    </row>
    <row r="520" spans="1:23" ht="24">
      <c r="B520" s="2299">
        <v>387</v>
      </c>
      <c r="C520" s="2299" t="s">
        <v>4130</v>
      </c>
      <c r="D520" s="2300">
        <v>4</v>
      </c>
      <c r="E520" s="1566"/>
      <c r="F520" s="1567">
        <v>0</v>
      </c>
      <c r="G520" s="2301">
        <f t="shared" si="63"/>
        <v>0</v>
      </c>
      <c r="H520" s="1575" t="s">
        <v>5074</v>
      </c>
      <c r="I520" s="1575"/>
      <c r="J520" s="1621"/>
      <c r="K520" s="1566"/>
      <c r="L520" s="2302">
        <v>1015.2899375</v>
      </c>
      <c r="M520" s="2301">
        <f t="shared" si="64"/>
        <v>4061.1597499999998</v>
      </c>
      <c r="N520" s="1575" t="s">
        <v>4106</v>
      </c>
      <c r="O520" s="1575">
        <v>2124</v>
      </c>
      <c r="P520" s="1621" t="s">
        <v>4858</v>
      </c>
      <c r="Q520" s="1566"/>
      <c r="R520" s="1567">
        <v>0</v>
      </c>
      <c r="S520" s="2301">
        <f t="shared" si="65"/>
        <v>0</v>
      </c>
      <c r="T520" s="1575" t="s">
        <v>798</v>
      </c>
      <c r="U520" s="1575"/>
      <c r="V520" s="1621"/>
      <c r="W520" s="1566"/>
    </row>
    <row r="521" spans="1:23" ht="24">
      <c r="B521" s="2299">
        <v>388</v>
      </c>
      <c r="C521" s="2299" t="s">
        <v>4132</v>
      </c>
      <c r="D521" s="2300">
        <v>4</v>
      </c>
      <c r="E521" s="1566"/>
      <c r="F521" s="1567">
        <v>0</v>
      </c>
      <c r="G521" s="2301">
        <f t="shared" si="63"/>
        <v>0</v>
      </c>
      <c r="H521" s="1575" t="s">
        <v>5074</v>
      </c>
      <c r="I521" s="1575"/>
      <c r="J521" s="1621"/>
      <c r="K521" s="1566"/>
      <c r="L521" s="2302">
        <v>1320.7335416666667</v>
      </c>
      <c r="M521" s="2301">
        <f t="shared" si="64"/>
        <v>5282.9341666666669</v>
      </c>
      <c r="N521" s="1575" t="s">
        <v>4106</v>
      </c>
      <c r="O521" s="1575">
        <v>2130</v>
      </c>
      <c r="P521" s="1621" t="s">
        <v>4858</v>
      </c>
      <c r="Q521" s="1566"/>
      <c r="R521" s="1567">
        <v>0</v>
      </c>
      <c r="S521" s="2301">
        <f t="shared" si="65"/>
        <v>0</v>
      </c>
      <c r="T521" s="1575" t="s">
        <v>798</v>
      </c>
      <c r="U521" s="1575"/>
      <c r="V521" s="1621"/>
      <c r="W521" s="1566"/>
    </row>
    <row r="522" spans="1:23" ht="24.75" thickBot="1">
      <c r="B522" s="2299">
        <v>389</v>
      </c>
      <c r="C522" s="2299" t="s">
        <v>4134</v>
      </c>
      <c r="D522" s="2300">
        <v>4</v>
      </c>
      <c r="E522" s="1566"/>
      <c r="F522" s="1567">
        <v>0</v>
      </c>
      <c r="G522" s="2301">
        <f t="shared" si="63"/>
        <v>0</v>
      </c>
      <c r="H522" s="1575" t="s">
        <v>5074</v>
      </c>
      <c r="I522" s="1575"/>
      <c r="J522" s="1621"/>
      <c r="K522" s="1566"/>
      <c r="L522" s="2302">
        <v>2020.9080833333333</v>
      </c>
      <c r="M522" s="2301">
        <f t="shared" si="64"/>
        <v>8083.632333333333</v>
      </c>
      <c r="N522" s="1575" t="s">
        <v>4106</v>
      </c>
      <c r="O522" s="1575">
        <v>2136</v>
      </c>
      <c r="P522" s="1621" t="s">
        <v>4858</v>
      </c>
      <c r="Q522" s="1566"/>
      <c r="R522" s="1567">
        <v>0</v>
      </c>
      <c r="S522" s="2301">
        <f t="shared" si="65"/>
        <v>0</v>
      </c>
      <c r="T522" s="1575" t="s">
        <v>798</v>
      </c>
      <c r="U522" s="1575"/>
      <c r="V522" s="1621"/>
      <c r="W522" s="1566"/>
    </row>
    <row r="523" spans="1:23" ht="13.5" thickBot="1">
      <c r="A523" s="336"/>
      <c r="B523" s="345"/>
      <c r="C523" s="356"/>
      <c r="D523" s="1612"/>
      <c r="E523" s="2328"/>
      <c r="F523" s="1587" t="s">
        <v>304</v>
      </c>
      <c r="G523" s="1634">
        <f>SUM(G494:G522)</f>
        <v>375692.90000000008</v>
      </c>
      <c r="H523" s="2329"/>
      <c r="I523" s="2329"/>
      <c r="J523" s="1649"/>
      <c r="K523" s="2328"/>
      <c r="L523" s="1587" t="s">
        <v>304</v>
      </c>
      <c r="M523" s="1634">
        <f>SUM(M494:M522)</f>
        <v>199274.56206249999</v>
      </c>
      <c r="N523" s="2329"/>
      <c r="O523" s="2329"/>
      <c r="P523" s="1649"/>
      <c r="Q523" s="2328"/>
      <c r="R523" s="1587" t="s">
        <v>304</v>
      </c>
      <c r="S523" s="1634">
        <f>SUM(S494:S522)</f>
        <v>0</v>
      </c>
      <c r="T523" s="2329"/>
      <c r="U523" s="2329"/>
      <c r="V523" s="1649"/>
      <c r="W523" s="2328"/>
    </row>
    <row r="524" spans="1:23">
      <c r="A524" s="336"/>
      <c r="B524" s="360"/>
      <c r="C524" s="1652"/>
      <c r="D524" s="1653"/>
      <c r="E524" s="1658"/>
      <c r="F524" s="1654"/>
      <c r="G524" s="2330"/>
      <c r="H524" s="1656"/>
      <c r="I524" s="1656"/>
      <c r="J524" s="1657"/>
      <c r="K524" s="1658"/>
      <c r="L524" s="1654"/>
      <c r="M524" s="2330"/>
      <c r="N524" s="1656"/>
      <c r="O524" s="1656"/>
      <c r="P524" s="1657"/>
      <c r="Q524" s="1658"/>
      <c r="R524" s="1654"/>
      <c r="S524" s="2330"/>
      <c r="T524" s="1656"/>
      <c r="U524" s="1656"/>
      <c r="V524" s="1657"/>
      <c r="W524" s="1658"/>
    </row>
    <row r="525" spans="1:23" ht="13.5" thickBot="1">
      <c r="B525" s="2269"/>
      <c r="C525" s="2269"/>
      <c r="D525" s="1555"/>
      <c r="E525" s="1556"/>
      <c r="F525" s="1659" t="s">
        <v>226</v>
      </c>
      <c r="G525" s="1660">
        <f>+G14+G21+G29+G37+G43+G50+G53+G56+G82+G90+G96+G101+G107+G115+G121+G126+G131+G136+G141+G148+G153+G162+G168+G171+G174+G177+G180+G183+G186+G189+G192+G201+G216+G231+G243+G264+G277+G285+G290+G299+G307+G317+G323+G330+G333+G339+G349+G364+G380+G393+G405+G416+G440+G472+G491+G508+G523</f>
        <v>1122994.6100000001</v>
      </c>
      <c r="H525" s="1665"/>
      <c r="I525" s="1665"/>
      <c r="J525" s="1666"/>
      <c r="K525" s="1556"/>
      <c r="L525" s="1659" t="s">
        <v>226</v>
      </c>
      <c r="M525" s="1660">
        <f>+M14+M21+M29+M37+M43+M50+M53+M56+M82+M90+M96+M101+M107+M115+M121+M126+M131+M136+M141+M148+M153+M162+M168+M171+M174+M177+M180+M183+M186+M189+M192+M201+M216+M231+M243+M264+M277+M285+M290+M299+M307+M317+M323+M330+M333+M339+M349+M364+M380+M393+M405+M416+M440+M472+M491+M508+M523</f>
        <v>843572.47018995089</v>
      </c>
      <c r="N525" s="1665"/>
      <c r="O525" s="1665"/>
      <c r="P525" s="1666"/>
      <c r="Q525" s="1556"/>
      <c r="R525" s="1659" t="s">
        <v>226</v>
      </c>
      <c r="S525" s="1660">
        <f>+S14+S21+S29+S37+S43+S50+S53+S56+S82+S90+S96+S101+S107+S115+S121+S126+S131+S136+S141+S148+S153+S162+S168+S171+S174+S177+S180+S183+S186+S189+S192+S201+S216+S231+S243+S264+S277+S285+S290+S299+S307+S317+S323+S330+S333+S339+S349+S364+S380+S393+S405+S416+S440+S472+S491+S508+S523</f>
        <v>468049.48</v>
      </c>
      <c r="T525" s="1665"/>
      <c r="U525" s="1665"/>
      <c r="V525" s="1666"/>
      <c r="W525" s="1556"/>
    </row>
    <row r="526" spans="1:23" ht="13.5" thickTop="1">
      <c r="B526" s="2269"/>
      <c r="C526" s="2269"/>
      <c r="D526" s="1555"/>
      <c r="E526" s="1556"/>
      <c r="F526" s="1659"/>
      <c r="G526" s="2295"/>
      <c r="H526" s="1665"/>
      <c r="I526" s="1665"/>
      <c r="J526" s="1666"/>
      <c r="K526" s="1556"/>
      <c r="L526" s="1659"/>
      <c r="M526" s="2295"/>
      <c r="N526" s="1665"/>
      <c r="O526" s="1665"/>
      <c r="P526" s="1666"/>
      <c r="Q526" s="1556"/>
      <c r="R526" s="1659"/>
      <c r="S526" s="2295"/>
      <c r="T526" s="1665"/>
      <c r="U526" s="1665"/>
      <c r="V526" s="1666"/>
      <c r="W526" s="1556"/>
    </row>
    <row r="527" spans="1:23" ht="38.25">
      <c r="B527" s="11"/>
      <c r="C527" s="2269"/>
      <c r="D527" s="1555"/>
      <c r="E527" s="1556"/>
      <c r="F527" s="1667" t="s">
        <v>1257</v>
      </c>
      <c r="G527" s="2331" t="s">
        <v>5309</v>
      </c>
      <c r="H527" s="1665"/>
      <c r="I527" s="1665"/>
      <c r="J527" s="1666"/>
      <c r="K527" s="1556"/>
      <c r="L527" s="1667" t="s">
        <v>1257</v>
      </c>
      <c r="M527" s="2331" t="s">
        <v>5310</v>
      </c>
      <c r="N527" s="1665"/>
      <c r="O527" s="1665"/>
      <c r="P527" s="1666"/>
      <c r="Q527" s="1556"/>
      <c r="R527" s="1667" t="s">
        <v>1257</v>
      </c>
      <c r="S527" s="2331" t="s">
        <v>5311</v>
      </c>
      <c r="T527" s="1665"/>
      <c r="U527" s="1665"/>
      <c r="V527" s="1666"/>
      <c r="W527" s="1556"/>
    </row>
    <row r="528" spans="1:23">
      <c r="B528" s="11"/>
      <c r="C528" s="2269"/>
      <c r="D528" s="1555"/>
      <c r="E528" s="1556"/>
      <c r="F528" s="1667"/>
      <c r="G528" s="2295"/>
      <c r="H528" s="1665"/>
      <c r="I528" s="1665"/>
      <c r="J528" s="1666"/>
      <c r="K528" s="1556"/>
      <c r="L528" s="1667"/>
      <c r="M528" s="2295"/>
      <c r="N528" s="1665"/>
      <c r="O528" s="1665"/>
      <c r="P528" s="1666"/>
      <c r="Q528" s="1556"/>
      <c r="R528" s="1667"/>
      <c r="S528" s="2295"/>
      <c r="T528" s="1665"/>
      <c r="U528" s="1665"/>
      <c r="V528" s="1666"/>
      <c r="W528" s="1556"/>
    </row>
    <row r="529" spans="1:23">
      <c r="B529" s="11"/>
      <c r="D529" s="11"/>
      <c r="E529" s="1556"/>
      <c r="F529" s="2332" t="s">
        <v>2357</v>
      </c>
      <c r="G529" s="1669" t="s">
        <v>392</v>
      </c>
      <c r="H529" s="1556"/>
      <c r="I529" s="1667"/>
      <c r="J529" s="2323"/>
      <c r="K529" s="1556"/>
      <c r="L529" s="2332" t="s">
        <v>2357</v>
      </c>
      <c r="M529" s="1669" t="s">
        <v>392</v>
      </c>
      <c r="N529" s="1556"/>
      <c r="O529" s="1667"/>
      <c r="P529" s="2323"/>
      <c r="Q529" s="1556"/>
      <c r="R529" s="2332" t="s">
        <v>2357</v>
      </c>
      <c r="S529" s="1669" t="s">
        <v>1918</v>
      </c>
      <c r="T529" s="1556"/>
      <c r="U529" s="1667"/>
      <c r="V529" s="2323"/>
      <c r="W529" s="1556"/>
    </row>
    <row r="530" spans="1:23">
      <c r="B530" s="11"/>
      <c r="D530" s="11"/>
      <c r="E530" s="1556"/>
      <c r="F530" s="2332" t="s">
        <v>1930</v>
      </c>
      <c r="G530" s="1670" t="s">
        <v>4379</v>
      </c>
      <c r="H530" s="1556"/>
      <c r="I530" s="1667"/>
      <c r="J530" s="2323"/>
      <c r="K530" s="1556"/>
      <c r="L530" s="2332" t="s">
        <v>1930</v>
      </c>
      <c r="M530" s="1670" t="s">
        <v>4379</v>
      </c>
      <c r="N530" s="1556"/>
      <c r="O530" s="1667"/>
      <c r="P530" s="2323"/>
      <c r="Q530" s="1556"/>
      <c r="R530" s="2332" t="s">
        <v>1930</v>
      </c>
      <c r="S530" s="1670" t="s">
        <v>4379</v>
      </c>
      <c r="T530" s="1556"/>
      <c r="U530" s="1667"/>
      <c r="V530" s="2323"/>
      <c r="W530" s="1556"/>
    </row>
    <row r="531" spans="1:23">
      <c r="B531" s="11"/>
      <c r="D531" s="11"/>
      <c r="E531" s="1556"/>
      <c r="F531" s="2332" t="s">
        <v>2358</v>
      </c>
      <c r="G531" s="1670" t="s">
        <v>391</v>
      </c>
      <c r="H531" s="1556"/>
      <c r="I531" s="1667"/>
      <c r="J531" s="2323"/>
      <c r="K531" s="1556"/>
      <c r="L531" s="2332" t="s">
        <v>2358</v>
      </c>
      <c r="M531" s="2333" t="s">
        <v>392</v>
      </c>
      <c r="N531" s="1556"/>
      <c r="O531" s="1667"/>
      <c r="P531" s="2323"/>
      <c r="Q531" s="1556"/>
      <c r="R531" s="2332" t="s">
        <v>2358</v>
      </c>
      <c r="S531" s="1670" t="s">
        <v>391</v>
      </c>
      <c r="T531" s="1556"/>
      <c r="U531" s="1667"/>
      <c r="V531" s="2323"/>
      <c r="W531" s="1556"/>
    </row>
    <row r="532" spans="1:23">
      <c r="B532" s="11"/>
      <c r="D532" s="11"/>
      <c r="E532" s="1556"/>
      <c r="F532" s="2334" t="s">
        <v>2437</v>
      </c>
      <c r="G532" s="1672" t="s">
        <v>391</v>
      </c>
      <c r="H532" s="1556"/>
      <c r="I532" s="1667"/>
      <c r="J532" s="2323"/>
      <c r="K532" s="1556"/>
      <c r="L532" s="2334" t="s">
        <v>2437</v>
      </c>
      <c r="M532" s="1672" t="s">
        <v>391</v>
      </c>
      <c r="N532" s="1556"/>
      <c r="O532" s="1667"/>
      <c r="P532" s="2323"/>
      <c r="Q532" s="1556"/>
      <c r="R532" s="2334" t="s">
        <v>2437</v>
      </c>
      <c r="S532" s="1672" t="s">
        <v>391</v>
      </c>
      <c r="T532" s="1556"/>
      <c r="U532" s="1667"/>
      <c r="V532" s="2323"/>
      <c r="W532" s="1556"/>
    </row>
    <row r="533" spans="1:23" ht="24">
      <c r="B533" s="11"/>
      <c r="D533" s="11"/>
      <c r="F533" s="2317" t="s">
        <v>5312</v>
      </c>
      <c r="G533" s="2335" t="s">
        <v>391</v>
      </c>
      <c r="H533" s="2335"/>
      <c r="I533" s="2335"/>
      <c r="J533" s="3581" t="s">
        <v>5312</v>
      </c>
      <c r="K533" s="3581"/>
      <c r="L533" s="3581"/>
      <c r="M533" s="2335" t="s">
        <v>391</v>
      </c>
      <c r="N533" s="2335"/>
      <c r="O533" s="2335"/>
      <c r="P533" s="3581" t="s">
        <v>5312</v>
      </c>
      <c r="Q533" s="3581"/>
      <c r="R533" s="3581"/>
      <c r="S533" s="2335" t="s">
        <v>391</v>
      </c>
      <c r="T533" s="2335"/>
      <c r="U533" s="2335"/>
      <c r="V533" s="2335"/>
      <c r="W533" s="1666"/>
    </row>
    <row r="534" spans="1:23">
      <c r="B534" s="11"/>
      <c r="C534" s="2317"/>
      <c r="D534" s="2336"/>
      <c r="E534" s="1556"/>
      <c r="F534" s="1667"/>
      <c r="G534" s="2323"/>
      <c r="H534" s="1641"/>
      <c r="I534" s="1665"/>
      <c r="J534" s="1666"/>
      <c r="K534" s="1556"/>
      <c r="L534" s="1667"/>
      <c r="M534" s="2323"/>
      <c r="N534" s="1641"/>
      <c r="O534" s="1665"/>
      <c r="P534" s="1666"/>
      <c r="Q534" s="1556"/>
      <c r="R534" s="1667"/>
      <c r="S534" s="2323"/>
      <c r="T534" s="1641"/>
      <c r="U534" s="1665"/>
      <c r="V534" s="1666"/>
      <c r="W534" s="1556"/>
    </row>
    <row r="535" spans="1:23">
      <c r="B535" s="11"/>
      <c r="C535" s="2337" t="s">
        <v>5313</v>
      </c>
      <c r="D535" s="2337"/>
      <c r="E535" s="2337"/>
      <c r="F535" s="2337"/>
      <c r="G535" s="2337"/>
      <c r="H535" s="2337"/>
      <c r="I535" s="1665"/>
      <c r="J535" s="1666"/>
      <c r="K535" s="2337"/>
      <c r="L535" s="2337"/>
      <c r="M535" s="2337"/>
      <c r="N535" s="2337"/>
      <c r="O535" s="1665"/>
      <c r="P535" s="1666"/>
      <c r="Q535" s="2337"/>
      <c r="R535" s="2337"/>
      <c r="S535" s="2337"/>
      <c r="T535" s="2337"/>
      <c r="U535" s="1665"/>
      <c r="V535" s="1666"/>
      <c r="W535" s="2337"/>
    </row>
    <row r="536" spans="1:23">
      <c r="B536" s="11"/>
      <c r="C536" s="2269"/>
      <c r="D536" s="1555"/>
      <c r="E536" s="1556"/>
      <c r="F536" s="1667"/>
      <c r="G536" s="2295"/>
      <c r="H536" s="1665"/>
      <c r="I536" s="1665"/>
      <c r="J536" s="1666"/>
      <c r="K536" s="1556"/>
      <c r="L536" s="1667"/>
      <c r="M536" s="2295"/>
      <c r="N536" s="1665"/>
      <c r="O536" s="1665"/>
      <c r="P536" s="1666"/>
      <c r="Q536" s="1556"/>
      <c r="R536" s="1667"/>
      <c r="S536" s="2295"/>
      <c r="T536" s="1665"/>
      <c r="U536" s="1665"/>
      <c r="V536" s="1666"/>
      <c r="W536" s="1556"/>
    </row>
    <row r="537" spans="1:23" ht="15">
      <c r="B537" s="11"/>
      <c r="C537" s="3582" t="s">
        <v>5314</v>
      </c>
      <c r="D537" s="3582"/>
      <c r="E537" s="3582"/>
      <c r="F537" s="3582"/>
      <c r="G537" s="2338"/>
      <c r="H537" s="2339"/>
      <c r="I537" s="2339"/>
      <c r="J537" s="2340"/>
      <c r="K537" s="2338"/>
      <c r="L537" s="2338"/>
      <c r="M537" s="2338"/>
      <c r="N537" s="2339"/>
      <c r="O537" s="2339"/>
      <c r="P537" s="2340"/>
      <c r="Q537" s="2338"/>
      <c r="R537" s="2338"/>
      <c r="S537" s="2338"/>
      <c r="T537" s="2339"/>
      <c r="U537" s="2339"/>
      <c r="V537" s="2340"/>
      <c r="W537" s="2338"/>
    </row>
    <row r="538" spans="1:23" ht="15">
      <c r="B538" s="11"/>
      <c r="C538" s="3582" t="s">
        <v>5315</v>
      </c>
      <c r="D538" s="3582"/>
      <c r="E538" s="3582"/>
      <c r="F538" s="3582"/>
      <c r="G538" s="2341"/>
      <c r="H538" s="2339"/>
      <c r="I538" s="2339"/>
      <c r="J538" s="2340"/>
      <c r="K538" s="2341"/>
      <c r="L538" s="2341"/>
      <c r="M538" s="2341"/>
      <c r="N538" s="2339"/>
      <c r="O538" s="2339"/>
      <c r="P538" s="2340"/>
      <c r="Q538" s="2341"/>
      <c r="R538" s="2341"/>
      <c r="S538" s="2341"/>
      <c r="T538" s="2339"/>
      <c r="U538" s="2339"/>
      <c r="V538" s="2340"/>
      <c r="W538" s="2341"/>
    </row>
    <row r="539" spans="1:23" ht="15">
      <c r="B539" s="11"/>
      <c r="C539" s="3582" t="s">
        <v>5316</v>
      </c>
      <c r="D539" s="3582"/>
      <c r="E539" s="3582"/>
      <c r="F539" s="3582"/>
      <c r="G539" s="2342"/>
      <c r="H539" s="216"/>
      <c r="I539" s="216"/>
      <c r="J539" s="216"/>
      <c r="K539" s="216"/>
      <c r="L539" s="216"/>
      <c r="M539" s="216"/>
      <c r="N539" s="216"/>
      <c r="O539" s="216"/>
      <c r="P539" s="216"/>
      <c r="Q539" s="216"/>
      <c r="R539" s="216"/>
      <c r="S539" s="216"/>
      <c r="T539" s="216"/>
      <c r="U539" s="216"/>
      <c r="V539" s="216"/>
      <c r="W539" s="216"/>
    </row>
    <row r="540" spans="1:23" ht="15">
      <c r="B540" s="11"/>
      <c r="C540" s="3582" t="s">
        <v>5317</v>
      </c>
      <c r="D540" s="3582"/>
      <c r="E540" s="3582"/>
      <c r="F540" s="3582"/>
      <c r="G540" s="2342"/>
      <c r="H540" s="2343"/>
      <c r="I540" s="2343"/>
      <c r="J540" s="2344"/>
      <c r="K540" s="2342"/>
      <c r="L540" s="2342"/>
      <c r="M540" s="2342"/>
      <c r="N540" s="2343"/>
      <c r="O540" s="2343"/>
      <c r="P540" s="2344"/>
      <c r="Q540" s="2342"/>
      <c r="R540" s="2342"/>
      <c r="S540" s="2342"/>
      <c r="T540" s="2343"/>
      <c r="U540" s="2343"/>
      <c r="V540" s="2344"/>
      <c r="W540" s="2342"/>
    </row>
    <row r="541" spans="1:23" ht="15">
      <c r="B541" s="11"/>
      <c r="C541" s="3582" t="s">
        <v>5318</v>
      </c>
      <c r="D541" s="3582"/>
      <c r="E541" s="3582"/>
      <c r="F541" s="3582"/>
      <c r="G541" s="216"/>
      <c r="H541" s="216"/>
      <c r="I541" s="216"/>
      <c r="J541" s="216"/>
      <c r="K541" s="216"/>
      <c r="L541" s="216"/>
      <c r="M541" s="216"/>
      <c r="N541" s="216"/>
      <c r="O541" s="216"/>
      <c r="P541" s="216"/>
      <c r="Q541" s="216"/>
      <c r="R541" s="216"/>
      <c r="S541" s="216"/>
      <c r="T541" s="216"/>
      <c r="U541" s="216"/>
      <c r="V541" s="216"/>
      <c r="W541" s="216"/>
    </row>
    <row r="542" spans="1:23" ht="15.75">
      <c r="A542" s="20"/>
      <c r="B542" s="19"/>
      <c r="C542" s="3582" t="s">
        <v>5319</v>
      </c>
      <c r="D542" s="3582"/>
      <c r="E542" s="3582"/>
      <c r="F542" s="3582"/>
      <c r="G542" s="2345"/>
      <c r="H542" s="2345"/>
      <c r="I542" s="2346"/>
      <c r="J542" s="2347"/>
      <c r="K542" s="2347"/>
      <c r="L542" s="2347"/>
      <c r="M542" s="2347"/>
      <c r="N542" s="2347"/>
      <c r="O542" s="2346"/>
      <c r="P542" s="2347"/>
      <c r="Q542" s="2347"/>
      <c r="R542" s="2347"/>
      <c r="S542" s="2347"/>
      <c r="T542" s="2347"/>
      <c r="U542" s="2346"/>
      <c r="V542" s="2347"/>
      <c r="W542" s="2347"/>
    </row>
    <row r="543" spans="1:23" ht="15">
      <c r="A543" s="20"/>
      <c r="B543" s="19"/>
      <c r="C543" s="3582" t="s">
        <v>5320</v>
      </c>
      <c r="D543" s="3582"/>
      <c r="E543" s="3582"/>
      <c r="F543" s="3582"/>
      <c r="G543" s="2309"/>
      <c r="H543" s="2339"/>
      <c r="I543" s="2339"/>
      <c r="J543" s="2340"/>
      <c r="K543" s="2348"/>
      <c r="L543" s="2348"/>
      <c r="M543" s="2309"/>
      <c r="N543" s="2339"/>
      <c r="O543" s="2339"/>
      <c r="P543" s="2340"/>
      <c r="Q543" s="2348"/>
      <c r="R543" s="2348"/>
      <c r="S543" s="2309"/>
      <c r="T543" s="2339"/>
      <c r="U543" s="2339"/>
      <c r="V543" s="2340"/>
      <c r="W543" s="2348"/>
    </row>
  </sheetData>
  <mergeCells count="76">
    <mergeCell ref="C540:F540"/>
    <mergeCell ref="C541:F541"/>
    <mergeCell ref="C542:F542"/>
    <mergeCell ref="C543:F543"/>
    <mergeCell ref="B510:C510"/>
    <mergeCell ref="J533:L533"/>
    <mergeCell ref="P533:R533"/>
    <mergeCell ref="C537:F537"/>
    <mergeCell ref="C538:F538"/>
    <mergeCell ref="C539:F539"/>
    <mergeCell ref="B493:C493"/>
    <mergeCell ref="B332:C332"/>
    <mergeCell ref="B335:C335"/>
    <mergeCell ref="B341:C341"/>
    <mergeCell ref="B351:C351"/>
    <mergeCell ref="B366:C366"/>
    <mergeCell ref="B382:C382"/>
    <mergeCell ref="B395:C395"/>
    <mergeCell ref="B407:C407"/>
    <mergeCell ref="B418:C418"/>
    <mergeCell ref="B442:C442"/>
    <mergeCell ref="B474:C474"/>
    <mergeCell ref="B325:C325"/>
    <mergeCell ref="B203:C203"/>
    <mergeCell ref="B218:C218"/>
    <mergeCell ref="B233:C233"/>
    <mergeCell ref="B245:C245"/>
    <mergeCell ref="B266:C266"/>
    <mergeCell ref="B279:C279"/>
    <mergeCell ref="B287:C287"/>
    <mergeCell ref="B292:C292"/>
    <mergeCell ref="B301:C301"/>
    <mergeCell ref="B310:C310"/>
    <mergeCell ref="B319:C319"/>
    <mergeCell ref="B194:C194"/>
    <mergeCell ref="B150:C150"/>
    <mergeCell ref="B155:C155"/>
    <mergeCell ref="B164:C164"/>
    <mergeCell ref="B170:C170"/>
    <mergeCell ref="B173:C173"/>
    <mergeCell ref="B176:C176"/>
    <mergeCell ref="B179:C179"/>
    <mergeCell ref="B182:C182"/>
    <mergeCell ref="B185:C185"/>
    <mergeCell ref="B188:C188"/>
    <mergeCell ref="B191:C191"/>
    <mergeCell ref="B143:C143"/>
    <mergeCell ref="B58:C58"/>
    <mergeCell ref="B84:C84"/>
    <mergeCell ref="B92:C92"/>
    <mergeCell ref="B98:C98"/>
    <mergeCell ref="B103:C103"/>
    <mergeCell ref="B109:C109"/>
    <mergeCell ref="B117:C117"/>
    <mergeCell ref="B123:C123"/>
    <mergeCell ref="B128:C128"/>
    <mergeCell ref="B133:C133"/>
    <mergeCell ref="B138:C138"/>
    <mergeCell ref="B55:C55"/>
    <mergeCell ref="B6:D6"/>
    <mergeCell ref="F6:J6"/>
    <mergeCell ref="L6:P6"/>
    <mergeCell ref="R6:V6"/>
    <mergeCell ref="B7:C7"/>
    <mergeCell ref="B16:C16"/>
    <mergeCell ref="B23:C23"/>
    <mergeCell ref="B31:C31"/>
    <mergeCell ref="B39:C39"/>
    <mergeCell ref="B45:C45"/>
    <mergeCell ref="B52:C52"/>
    <mergeCell ref="R5:V5"/>
    <mergeCell ref="C1:I1"/>
    <mergeCell ref="C2:I2"/>
    <mergeCell ref="C3:I3"/>
    <mergeCell ref="F5:J5"/>
    <mergeCell ref="L5:P5"/>
  </mergeCells>
  <pageMargins left="0.7" right="0.7" top="0.75" bottom="0.75" header="0.3" footer="0.3"/>
  <drawing r:id="rId1"/>
</worksheet>
</file>

<file path=xl/worksheets/sheet76.xml><?xml version="1.0" encoding="utf-8"?>
<worksheet xmlns="http://schemas.openxmlformats.org/spreadsheetml/2006/main" xmlns:r="http://schemas.openxmlformats.org/officeDocument/2006/relationships">
  <dimension ref="A1:I30"/>
  <sheetViews>
    <sheetView workbookViewId="0">
      <selection activeCell="N22" sqref="N22"/>
    </sheetView>
  </sheetViews>
  <sheetFormatPr defaultRowHeight="12.75"/>
  <cols>
    <col min="7" max="7" width="1.42578125" customWidth="1"/>
  </cols>
  <sheetData>
    <row r="1" spans="1:9" ht="15">
      <c r="A1" s="2508" t="s">
        <v>1108</v>
      </c>
      <c r="B1" s="2508"/>
      <c r="C1" s="2508"/>
      <c r="D1" s="2508"/>
      <c r="E1" s="2508"/>
      <c r="F1" s="2508"/>
      <c r="G1" s="2509"/>
      <c r="H1" s="2508"/>
      <c r="I1" s="2508"/>
    </row>
    <row r="2" spans="1:9" ht="15">
      <c r="A2" s="2510" t="s">
        <v>6556</v>
      </c>
      <c r="B2" s="2511"/>
      <c r="C2" s="2511"/>
      <c r="D2" s="2511"/>
      <c r="E2" s="2511"/>
      <c r="F2" s="2511"/>
      <c r="G2" s="2512"/>
      <c r="H2" s="2511"/>
      <c r="I2" s="2511"/>
    </row>
    <row r="3" spans="1:9">
      <c r="A3" s="322"/>
      <c r="B3" s="322"/>
      <c r="C3" s="3588" t="s">
        <v>6564</v>
      </c>
      <c r="D3" s="3588"/>
      <c r="E3" s="3588"/>
      <c r="F3" s="323"/>
      <c r="G3" s="661"/>
      <c r="H3" s="323"/>
      <c r="I3" s="323"/>
    </row>
    <row r="4" spans="1:9" ht="13.5" thickBot="1">
      <c r="A4" s="326"/>
      <c r="B4" s="326"/>
      <c r="C4" s="326"/>
      <c r="D4" s="326"/>
      <c r="E4" s="326"/>
      <c r="F4" s="326"/>
      <c r="G4" s="629"/>
      <c r="H4" s="326"/>
      <c r="I4" s="326"/>
    </row>
    <row r="5" spans="1:9">
      <c r="A5" s="1005"/>
      <c r="B5" s="1006"/>
      <c r="C5" s="2815"/>
      <c r="D5" s="2815"/>
      <c r="E5" s="3583" t="str">
        <f>+B21</f>
        <v>DPC</v>
      </c>
      <c r="F5" s="3584"/>
      <c r="G5" s="1007"/>
      <c r="H5" s="3585" t="str">
        <f>+B22</f>
        <v>Brenntag Southwest</v>
      </c>
      <c r="I5" s="3586"/>
    </row>
    <row r="6" spans="1:9" ht="24">
      <c r="A6" s="2507" t="s">
        <v>1888</v>
      </c>
      <c r="B6" s="2507" t="s">
        <v>258</v>
      </c>
      <c r="C6" s="2507" t="s">
        <v>246</v>
      </c>
      <c r="D6" s="2513" t="s">
        <v>1115</v>
      </c>
      <c r="E6" s="1010" t="s">
        <v>1679</v>
      </c>
      <c r="F6" s="1011" t="s">
        <v>2252</v>
      </c>
      <c r="G6" s="1012"/>
      <c r="H6" s="2514" t="s">
        <v>1679</v>
      </c>
      <c r="I6" s="2515" t="s">
        <v>2252</v>
      </c>
    </row>
    <row r="7" spans="1:9" ht="36">
      <c r="A7" s="1060">
        <v>1</v>
      </c>
      <c r="B7" s="1054" t="s">
        <v>4161</v>
      </c>
      <c r="C7" s="1060" t="s">
        <v>6557</v>
      </c>
      <c r="D7" s="2516">
        <v>70000</v>
      </c>
      <c r="E7" s="2517">
        <v>0.875</v>
      </c>
      <c r="F7" s="2518">
        <f>+E7*D7</f>
        <v>61250</v>
      </c>
      <c r="G7" s="1012"/>
      <c r="H7" s="2519">
        <v>0.94</v>
      </c>
      <c r="I7" s="2520">
        <f>+H7*D7</f>
        <v>65800</v>
      </c>
    </row>
    <row r="8" spans="1:9">
      <c r="A8" s="326"/>
      <c r="B8" s="326"/>
      <c r="C8" s="326"/>
      <c r="D8" s="326"/>
      <c r="E8" s="1027"/>
      <c r="F8" s="1027"/>
      <c r="G8" s="629"/>
      <c r="H8" s="3587"/>
      <c r="I8" s="3587"/>
    </row>
    <row r="9" spans="1:9">
      <c r="A9" s="326"/>
      <c r="B9" s="2521"/>
      <c r="C9" s="2521"/>
      <c r="D9" s="2522" t="s">
        <v>1689</v>
      </c>
      <c r="E9" s="2521"/>
      <c r="F9" s="2523">
        <v>3</v>
      </c>
      <c r="G9" s="2524"/>
      <c r="H9" s="2523"/>
      <c r="I9" s="2525" t="s">
        <v>2348</v>
      </c>
    </row>
    <row r="10" spans="1:9">
      <c r="A10" s="326"/>
      <c r="B10" s="2521"/>
      <c r="C10" s="2521"/>
      <c r="D10" s="2522" t="s">
        <v>2684</v>
      </c>
      <c r="E10" s="2521"/>
      <c r="F10" s="2523" t="s">
        <v>391</v>
      </c>
      <c r="G10" s="2005"/>
      <c r="H10" s="2521"/>
      <c r="I10" s="1063" t="s">
        <v>391</v>
      </c>
    </row>
    <row r="11" spans="1:9">
      <c r="A11" s="326"/>
      <c r="B11" s="2521"/>
      <c r="C11" s="2521"/>
      <c r="D11" s="2522" t="s">
        <v>192</v>
      </c>
      <c r="E11" s="2521"/>
      <c r="F11" s="2523" t="s">
        <v>2350</v>
      </c>
      <c r="G11" s="2005"/>
      <c r="H11" s="2521"/>
      <c r="I11" s="1063" t="s">
        <v>2350</v>
      </c>
    </row>
    <row r="12" spans="1:9">
      <c r="A12" s="326"/>
      <c r="B12" s="2521"/>
      <c r="C12" s="2521"/>
      <c r="D12" s="2522" t="s">
        <v>6558</v>
      </c>
      <c r="E12" s="2521"/>
      <c r="F12" s="2523" t="s">
        <v>391</v>
      </c>
      <c r="G12" s="2005"/>
      <c r="H12" s="2521"/>
      <c r="I12" s="1063" t="s">
        <v>391</v>
      </c>
    </row>
    <row r="13" spans="1:9">
      <c r="A13" s="326"/>
      <c r="B13" s="2521"/>
      <c r="C13" s="2521"/>
      <c r="D13" s="2521"/>
      <c r="E13" s="2521"/>
      <c r="F13" s="2521"/>
      <c r="G13" s="2005"/>
      <c r="H13" s="2521"/>
      <c r="I13" s="2521"/>
    </row>
    <row r="14" spans="1:9">
      <c r="A14" s="326"/>
      <c r="B14" s="326"/>
      <c r="C14" s="326"/>
      <c r="D14" s="326"/>
      <c r="E14" s="326"/>
      <c r="F14" s="326"/>
      <c r="G14" s="629"/>
      <c r="H14" s="326"/>
      <c r="I14" s="326"/>
    </row>
    <row r="15" spans="1:9">
      <c r="A15" s="326"/>
      <c r="B15" s="326"/>
      <c r="C15" s="326"/>
      <c r="D15" s="326"/>
      <c r="E15" s="326"/>
      <c r="F15" s="326"/>
      <c r="G15" s="629"/>
      <c r="H15" s="326"/>
      <c r="I15" s="326"/>
    </row>
    <row r="16" spans="1:9">
      <c r="A16" s="326"/>
      <c r="B16" s="326"/>
      <c r="C16" s="326"/>
      <c r="D16" s="326"/>
      <c r="E16" s="326"/>
      <c r="F16" s="326"/>
      <c r="G16" s="629"/>
      <c r="H16" s="326"/>
      <c r="I16" s="326"/>
    </row>
    <row r="17" spans="1:9">
      <c r="A17" s="324"/>
      <c r="B17" s="1029"/>
      <c r="C17" s="1030"/>
      <c r="D17" s="1030"/>
      <c r="E17" s="323"/>
      <c r="F17" s="1030"/>
      <c r="G17" s="661"/>
      <c r="H17" s="323"/>
      <c r="I17" s="323"/>
    </row>
    <row r="18" spans="1:9">
      <c r="A18" s="324"/>
      <c r="B18" s="1031"/>
      <c r="C18" s="1030"/>
      <c r="D18" s="1030"/>
      <c r="E18" s="323"/>
      <c r="F18" s="1030"/>
      <c r="G18" s="661"/>
      <c r="H18" s="323"/>
      <c r="I18" s="323"/>
    </row>
    <row r="19" spans="1:9">
      <c r="A19" s="324"/>
      <c r="B19" s="324"/>
      <c r="C19" s="323"/>
      <c r="D19" s="323"/>
      <c r="E19" s="323"/>
      <c r="F19" s="323"/>
      <c r="G19" s="661"/>
      <c r="H19" s="323"/>
      <c r="I19" s="323"/>
    </row>
    <row r="20" spans="1:9">
      <c r="A20" s="324"/>
      <c r="B20" s="1032" t="s">
        <v>1138</v>
      </c>
      <c r="C20" s="1033"/>
      <c r="D20" s="1033"/>
      <c r="E20" s="323"/>
      <c r="F20" s="323"/>
      <c r="G20" s="661"/>
      <c r="H20" s="323"/>
      <c r="I20" s="323"/>
    </row>
    <row r="21" spans="1:9">
      <c r="A21" s="326"/>
      <c r="B21" s="331" t="s">
        <v>474</v>
      </c>
      <c r="C21" s="884" t="s">
        <v>1697</v>
      </c>
      <c r="D21" s="2526"/>
      <c r="E21" s="323"/>
      <c r="F21" s="323"/>
      <c r="G21" s="661"/>
    </row>
    <row r="22" spans="1:9">
      <c r="A22" s="326"/>
      <c r="B22" s="330" t="s">
        <v>235</v>
      </c>
      <c r="C22" s="884" t="s">
        <v>254</v>
      </c>
      <c r="D22" s="2526"/>
      <c r="E22" s="323"/>
      <c r="F22" s="323"/>
      <c r="G22" s="661"/>
    </row>
    <row r="23" spans="1:9">
      <c r="A23" s="326"/>
      <c r="B23" s="429" t="s">
        <v>6559</v>
      </c>
      <c r="C23" s="429" t="s">
        <v>6560</v>
      </c>
      <c r="D23" s="661"/>
      <c r="E23" s="2527"/>
    </row>
    <row r="24" spans="1:9">
      <c r="A24" s="326"/>
      <c r="B24" s="502" t="s">
        <v>6561</v>
      </c>
      <c r="C24" s="429" t="s">
        <v>6562</v>
      </c>
      <c r="D24" s="661"/>
      <c r="E24" s="2527"/>
    </row>
    <row r="25" spans="1:9">
      <c r="A25" s="326"/>
      <c r="B25" s="429" t="s">
        <v>6563</v>
      </c>
      <c r="C25" s="429" t="s">
        <v>2746</v>
      </c>
      <c r="D25" s="661"/>
      <c r="E25" s="2527"/>
    </row>
    <row r="26" spans="1:9">
      <c r="A26" s="326"/>
      <c r="B26" s="885"/>
      <c r="C26" s="660"/>
      <c r="D26" s="1034"/>
      <c r="I26" s="323"/>
    </row>
    <row r="27" spans="1:9">
      <c r="A27" s="326"/>
      <c r="B27" s="885"/>
      <c r="C27" s="660"/>
      <c r="D27" s="1034"/>
      <c r="E27" s="323"/>
      <c r="F27" s="323"/>
      <c r="G27" s="661"/>
      <c r="H27" s="323"/>
      <c r="I27" s="323"/>
    </row>
    <row r="28" spans="1:9">
      <c r="A28" s="324"/>
      <c r="B28" s="324"/>
      <c r="C28" s="323"/>
      <c r="D28" s="323"/>
      <c r="E28" s="323"/>
      <c r="F28" s="323"/>
      <c r="G28" s="661"/>
      <c r="H28" s="323"/>
      <c r="I28" s="323"/>
    </row>
    <row r="29" spans="1:9">
      <c r="A29" s="324"/>
      <c r="B29" s="324"/>
      <c r="C29" s="323"/>
      <c r="D29" s="323"/>
      <c r="E29" s="323"/>
      <c r="F29" s="323"/>
      <c r="G29" s="661"/>
      <c r="H29" s="323"/>
      <c r="I29" s="323"/>
    </row>
    <row r="30" spans="1:9">
      <c r="A30" s="324"/>
      <c r="B30" s="324"/>
      <c r="C30" s="323"/>
      <c r="D30" s="323"/>
      <c r="E30" s="323"/>
      <c r="F30" s="323"/>
      <c r="G30" s="661"/>
      <c r="H30" s="323"/>
      <c r="I30" s="323"/>
    </row>
  </sheetData>
  <mergeCells count="5">
    <mergeCell ref="C5:D5"/>
    <mergeCell ref="E5:F5"/>
    <mergeCell ref="H5:I5"/>
    <mergeCell ref="H8:I8"/>
    <mergeCell ref="C3:E3"/>
  </mergeCells>
  <pageMargins left="0.7" right="0.7" top="0.75" bottom="0.75" header="0.3" footer="0.3"/>
  <drawing r:id="rId1"/>
</worksheet>
</file>

<file path=xl/worksheets/sheet77.xml><?xml version="1.0" encoding="utf-8"?>
<worksheet xmlns="http://schemas.openxmlformats.org/spreadsheetml/2006/main" xmlns:r="http://schemas.openxmlformats.org/officeDocument/2006/relationships">
  <sheetPr>
    <pageSetUpPr fitToPage="1"/>
  </sheetPr>
  <dimension ref="A1:L31"/>
  <sheetViews>
    <sheetView view="pageBreakPreview" zoomScaleNormal="130" zoomScaleSheetLayoutView="100" workbookViewId="0">
      <selection sqref="A1:K1"/>
    </sheetView>
  </sheetViews>
  <sheetFormatPr defaultRowHeight="15"/>
  <cols>
    <col min="1" max="1" width="26.85546875" style="1861" customWidth="1"/>
    <col min="2" max="2" width="19" style="1861" customWidth="1"/>
    <col min="3" max="3" width="10.5703125" style="1861" customWidth="1"/>
    <col min="4" max="4" width="24.28515625" style="522" customWidth="1"/>
    <col min="5" max="5" width="8" style="522" customWidth="1"/>
    <col min="6" max="6" width="9.5703125" style="522" customWidth="1"/>
    <col min="7" max="7" width="1.5703125" style="522" customWidth="1"/>
    <col min="8" max="8" width="24.85546875" style="1861" customWidth="1"/>
    <col min="9" max="9" width="24.28515625" style="522" customWidth="1"/>
    <col min="10" max="10" width="13" style="522" customWidth="1"/>
    <col min="11" max="11" width="13.5703125" style="522" bestFit="1" customWidth="1"/>
    <col min="12" max="12" width="1.140625" style="522" customWidth="1"/>
    <col min="13" max="16384" width="9.140625" style="522"/>
  </cols>
  <sheetData>
    <row r="1" spans="1:12">
      <c r="A1" s="3603" t="s">
        <v>63</v>
      </c>
      <c r="B1" s="3603"/>
      <c r="C1" s="3603"/>
      <c r="D1" s="3603"/>
      <c r="E1" s="3603"/>
      <c r="F1" s="3603"/>
      <c r="G1" s="3603"/>
      <c r="H1" s="3603"/>
      <c r="I1" s="3603"/>
      <c r="J1" s="3603"/>
      <c r="K1" s="3603"/>
      <c r="L1" s="2528"/>
    </row>
    <row r="2" spans="1:12">
      <c r="A2" s="3604" t="s">
        <v>352</v>
      </c>
      <c r="B2" s="3604"/>
      <c r="C2" s="3604"/>
      <c r="D2" s="3604"/>
      <c r="E2" s="3604"/>
      <c r="F2" s="3604"/>
      <c r="G2" s="3604"/>
      <c r="H2" s="3604"/>
      <c r="I2" s="3604"/>
      <c r="J2" s="3604"/>
      <c r="K2" s="3604"/>
      <c r="L2" s="2529"/>
    </row>
    <row r="3" spans="1:12">
      <c r="A3" s="3604" t="s">
        <v>6568</v>
      </c>
      <c r="B3" s="3604"/>
      <c r="C3" s="3604"/>
      <c r="D3" s="3604"/>
      <c r="E3" s="3604"/>
      <c r="F3" s="3604"/>
      <c r="G3" s="3604"/>
      <c r="H3" s="3604"/>
      <c r="I3" s="3604"/>
      <c r="J3" s="3604"/>
      <c r="K3" s="3604"/>
      <c r="L3" s="2529"/>
    </row>
    <row r="4" spans="1:12">
      <c r="A4" s="3605"/>
      <c r="B4" s="3605"/>
      <c r="C4" s="3605"/>
      <c r="D4" s="3605"/>
      <c r="E4" s="3605"/>
      <c r="F4" s="3605"/>
      <c r="G4" s="2530"/>
      <c r="H4" s="2531"/>
      <c r="I4" s="2530"/>
      <c r="J4" s="2530"/>
      <c r="K4" s="2530"/>
      <c r="L4" s="2532"/>
    </row>
    <row r="5" spans="1:12">
      <c r="A5" s="2533"/>
      <c r="B5" s="3606" t="s">
        <v>6569</v>
      </c>
      <c r="C5" s="3606"/>
      <c r="D5" s="3606"/>
      <c r="E5" s="3606"/>
      <c r="F5" s="3606"/>
      <c r="G5" s="3607" t="s">
        <v>6570</v>
      </c>
      <c r="H5" s="3607"/>
      <c r="I5" s="3607"/>
      <c r="J5" s="3607"/>
      <c r="K5" s="3607"/>
      <c r="L5" s="2532"/>
    </row>
    <row r="6" spans="1:12" ht="15" customHeight="1">
      <c r="A6" s="3599"/>
      <c r="B6" s="3600" t="s">
        <v>6571</v>
      </c>
      <c r="C6" s="3601" t="s">
        <v>6572</v>
      </c>
      <c r="D6" s="3589" t="s">
        <v>6573</v>
      </c>
      <c r="E6" s="3589" t="s">
        <v>6574</v>
      </c>
      <c r="F6" s="3589" t="s">
        <v>1760</v>
      </c>
      <c r="G6" s="2534"/>
      <c r="H6" s="3594" t="s">
        <v>6571</v>
      </c>
      <c r="I6" s="3596" t="s">
        <v>6573</v>
      </c>
      <c r="J6" s="3594" t="s">
        <v>6574</v>
      </c>
      <c r="K6" s="3594" t="s">
        <v>301</v>
      </c>
      <c r="L6" s="2532"/>
    </row>
    <row r="7" spans="1:12">
      <c r="A7" s="3599"/>
      <c r="B7" s="3600"/>
      <c r="C7" s="3602"/>
      <c r="D7" s="3590"/>
      <c r="E7" s="3590"/>
      <c r="F7" s="3590"/>
      <c r="G7" s="2535"/>
      <c r="H7" s="3595"/>
      <c r="I7" s="3597"/>
      <c r="J7" s="3595"/>
      <c r="K7" s="3595"/>
      <c r="L7" s="2532"/>
    </row>
    <row r="8" spans="1:12">
      <c r="A8" s="2536" t="s">
        <v>6575</v>
      </c>
      <c r="B8" s="2537" t="s">
        <v>6576</v>
      </c>
      <c r="C8" s="2537" t="s">
        <v>6577</v>
      </c>
      <c r="D8" s="2538">
        <v>375</v>
      </c>
      <c r="E8" s="2539">
        <v>0.37</v>
      </c>
      <c r="F8" s="2539">
        <f>+D8*E8</f>
        <v>138.75</v>
      </c>
      <c r="G8" s="2540"/>
      <c r="H8" s="2541" t="s">
        <v>6578</v>
      </c>
      <c r="I8" s="2542">
        <v>375</v>
      </c>
      <c r="J8" s="2543">
        <v>0.31</v>
      </c>
      <c r="K8" s="2543">
        <f>+J8*$D$8</f>
        <v>116.25</v>
      </c>
      <c r="L8" s="2532"/>
    </row>
    <row r="9" spans="1:12">
      <c r="A9" s="2544" t="s">
        <v>2704</v>
      </c>
      <c r="B9" s="2545" t="s">
        <v>6579</v>
      </c>
      <c r="C9" s="2546"/>
      <c r="D9" s="2546"/>
      <c r="E9" s="2546"/>
      <c r="F9" s="2547"/>
      <c r="G9" s="2548"/>
      <c r="H9" s="2544" t="s">
        <v>2704</v>
      </c>
      <c r="I9" s="2545" t="s">
        <v>6579</v>
      </c>
      <c r="J9" s="2546"/>
      <c r="K9" s="2547"/>
      <c r="L9" s="2546"/>
    </row>
    <row r="10" spans="1:12">
      <c r="A10" s="2549"/>
      <c r="B10" s="3592" t="s">
        <v>6580</v>
      </c>
      <c r="C10" s="3592"/>
      <c r="D10" s="3592"/>
      <c r="E10" s="3592"/>
      <c r="F10" s="3592"/>
      <c r="G10" s="2548"/>
      <c r="H10" s="3598" t="s">
        <v>6581</v>
      </c>
      <c r="I10" s="3598"/>
      <c r="J10" s="3598"/>
      <c r="K10" s="3598"/>
      <c r="L10" s="2532"/>
    </row>
    <row r="11" spans="1:12" ht="15" customHeight="1">
      <c r="A11" s="2544" t="s">
        <v>6575</v>
      </c>
      <c r="B11" s="2537" t="s">
        <v>6582</v>
      </c>
      <c r="C11" s="2537" t="s">
        <v>6583</v>
      </c>
      <c r="D11" s="2538">
        <v>16.7</v>
      </c>
      <c r="E11" s="2539">
        <v>0.9</v>
      </c>
      <c r="F11" s="2539">
        <f>+D11*E11</f>
        <v>15.03</v>
      </c>
      <c r="G11" s="2550"/>
      <c r="H11" s="2551"/>
      <c r="I11" s="2552"/>
      <c r="J11" s="3591"/>
      <c r="K11" s="3591"/>
      <c r="L11" s="2532"/>
    </row>
    <row r="12" spans="1:12">
      <c r="A12" s="2544" t="s">
        <v>2704</v>
      </c>
      <c r="B12" s="2545" t="s">
        <v>6579</v>
      </c>
      <c r="C12" s="2546"/>
      <c r="D12" s="2546"/>
      <c r="E12" s="2546"/>
      <c r="F12" s="2547"/>
      <c r="G12" s="2553"/>
      <c r="H12" s="2554" t="s">
        <v>6584</v>
      </c>
      <c r="I12" s="569" t="s">
        <v>4379</v>
      </c>
      <c r="L12" s="2532"/>
    </row>
    <row r="13" spans="1:12">
      <c r="A13" s="2549"/>
      <c r="B13" s="3592" t="s">
        <v>6585</v>
      </c>
      <c r="C13" s="3592"/>
      <c r="D13" s="3592"/>
      <c r="E13" s="3592"/>
      <c r="F13" s="3592"/>
      <c r="G13" s="2553"/>
      <c r="H13" s="2554" t="s">
        <v>2705</v>
      </c>
      <c r="I13" s="2555" t="s">
        <v>277</v>
      </c>
      <c r="J13" s="2556"/>
      <c r="L13" s="2532"/>
    </row>
    <row r="14" spans="1:12" ht="20.25" customHeight="1">
      <c r="A14" s="2544" t="s">
        <v>6575</v>
      </c>
      <c r="B14" s="2537" t="s">
        <v>6586</v>
      </c>
      <c r="C14" s="2537" t="s">
        <v>6583</v>
      </c>
      <c r="D14" s="2538">
        <v>16.7</v>
      </c>
      <c r="E14" s="2539">
        <v>0.82</v>
      </c>
      <c r="F14" s="2539">
        <f>+D14*E14</f>
        <v>13.693999999999999</v>
      </c>
      <c r="G14" s="2553"/>
      <c r="H14" s="2554" t="s">
        <v>2358</v>
      </c>
      <c r="I14" s="2557" t="s">
        <v>392</v>
      </c>
      <c r="J14" s="2556"/>
      <c r="L14" s="2558"/>
    </row>
    <row r="15" spans="1:12">
      <c r="A15" s="2544" t="s">
        <v>2704</v>
      </c>
      <c r="B15" s="2545" t="s">
        <v>6587</v>
      </c>
      <c r="C15" s="2546"/>
      <c r="D15" s="2546"/>
      <c r="E15" s="2546"/>
      <c r="F15" s="2547"/>
      <c r="G15" s="2553"/>
      <c r="H15" s="2554" t="s">
        <v>2357</v>
      </c>
      <c r="I15" s="2559" t="s">
        <v>6588</v>
      </c>
      <c r="J15" s="2560"/>
      <c r="K15" s="2553"/>
      <c r="L15" s="2532"/>
    </row>
    <row r="16" spans="1:12">
      <c r="A16" s="2549"/>
      <c r="B16" s="3592" t="s">
        <v>6589</v>
      </c>
      <c r="C16" s="3592"/>
      <c r="D16" s="3592"/>
      <c r="E16" s="3592"/>
      <c r="F16" s="3592"/>
      <c r="G16" s="2553"/>
      <c r="H16" s="2561"/>
      <c r="I16" s="2553"/>
      <c r="J16" s="2560"/>
      <c r="K16" s="2553"/>
      <c r="L16" s="2532"/>
    </row>
    <row r="17" spans="1:12" ht="15" customHeight="1">
      <c r="A17" s="2544" t="s">
        <v>6575</v>
      </c>
      <c r="B17" s="2537" t="s">
        <v>6590</v>
      </c>
      <c r="C17" s="2537" t="s">
        <v>6591</v>
      </c>
      <c r="D17" s="2538">
        <v>417</v>
      </c>
      <c r="E17" s="2539">
        <v>0.09</v>
      </c>
      <c r="F17" s="2539">
        <f>+D17*E17</f>
        <v>37.53</v>
      </c>
      <c r="G17" s="2553"/>
      <c r="H17" s="2561"/>
      <c r="I17" s="2553"/>
      <c r="J17" s="2553"/>
      <c r="K17" s="2553"/>
      <c r="L17" s="2532"/>
    </row>
    <row r="18" spans="1:12">
      <c r="A18" s="2544" t="s">
        <v>2704</v>
      </c>
      <c r="B18" s="2545" t="s">
        <v>6579</v>
      </c>
      <c r="C18" s="2546"/>
      <c r="D18" s="2546"/>
      <c r="E18" s="2546"/>
      <c r="F18" s="2547"/>
      <c r="G18" s="2553"/>
      <c r="H18" s="2561"/>
      <c r="I18" s="2553"/>
      <c r="J18" s="2553"/>
      <c r="K18" s="2553"/>
      <c r="L18" s="2532"/>
    </row>
    <row r="19" spans="1:12">
      <c r="A19" s="2562"/>
      <c r="B19" s="2562"/>
      <c r="C19" s="2562"/>
      <c r="D19" s="2563"/>
      <c r="E19" s="2564"/>
      <c r="F19" s="2564"/>
      <c r="G19" s="2553"/>
      <c r="H19" s="2561"/>
      <c r="I19" s="2553"/>
      <c r="J19" s="2553"/>
      <c r="K19" s="2553"/>
      <c r="L19" s="2532"/>
    </row>
    <row r="20" spans="1:12">
      <c r="A20" s="2554" t="s">
        <v>6584</v>
      </c>
      <c r="B20" s="2565" t="s">
        <v>4379</v>
      </c>
      <c r="C20" s="2566"/>
      <c r="D20" s="871"/>
      <c r="E20" s="871"/>
      <c r="F20" s="871"/>
      <c r="G20" s="871"/>
      <c r="H20" s="2565"/>
      <c r="I20" s="871"/>
      <c r="J20" s="871"/>
      <c r="K20" s="871"/>
      <c r="L20" s="2532"/>
    </row>
    <row r="21" spans="1:12">
      <c r="A21" s="2567" t="s">
        <v>2705</v>
      </c>
      <c r="B21" s="2557" t="s">
        <v>277</v>
      </c>
      <c r="C21" s="2556"/>
      <c r="D21" s="871"/>
      <c r="E21" s="871"/>
      <c r="F21" s="871"/>
      <c r="G21" s="871"/>
      <c r="H21" s="2565"/>
      <c r="I21" s="871"/>
      <c r="J21" s="871"/>
      <c r="K21" s="871"/>
      <c r="L21" s="2532"/>
    </row>
    <row r="22" spans="1:12">
      <c r="A22" s="2567" t="s">
        <v>2358</v>
      </c>
      <c r="B22" s="2557" t="s">
        <v>277</v>
      </c>
      <c r="C22" s="2556"/>
      <c r="D22" s="871"/>
      <c r="E22" s="871"/>
      <c r="F22" s="871"/>
      <c r="G22" s="871"/>
      <c r="H22" s="2565"/>
      <c r="I22" s="871"/>
      <c r="J22" s="871"/>
      <c r="K22" s="871"/>
      <c r="L22" s="2532"/>
    </row>
    <row r="23" spans="1:12">
      <c r="A23" s="2567" t="s">
        <v>2357</v>
      </c>
      <c r="B23" s="2557" t="s">
        <v>277</v>
      </c>
      <c r="C23" s="2556"/>
      <c r="D23" s="973"/>
      <c r="E23" s="3593" t="s">
        <v>6592</v>
      </c>
      <c r="F23" s="3593"/>
      <c r="G23" s="3593"/>
      <c r="H23" s="3593"/>
      <c r="I23" s="871"/>
      <c r="J23" s="871"/>
      <c r="K23" s="871"/>
      <c r="L23" s="2532"/>
    </row>
    <row r="24" spans="1:12">
      <c r="A24" s="2565"/>
      <c r="B24" s="2565"/>
      <c r="C24" s="2565"/>
      <c r="D24" s="871"/>
      <c r="E24" s="3593"/>
      <c r="F24" s="3593"/>
      <c r="G24" s="3593"/>
      <c r="H24" s="3593"/>
      <c r="I24" s="871"/>
      <c r="J24" s="871"/>
      <c r="K24" s="871"/>
      <c r="L24" s="2532"/>
    </row>
    <row r="25" spans="1:12">
      <c r="A25" s="2565"/>
      <c r="B25" s="2565"/>
      <c r="C25" s="2565"/>
      <c r="D25" s="871"/>
      <c r="E25" s="3593"/>
      <c r="F25" s="3593"/>
      <c r="G25" s="3593"/>
      <c r="H25" s="3593"/>
      <c r="I25" s="871"/>
      <c r="J25" s="871"/>
      <c r="K25" s="871"/>
      <c r="L25" s="2532"/>
    </row>
    <row r="26" spans="1:12">
      <c r="A26" s="2568" t="s">
        <v>2706</v>
      </c>
      <c r="B26" s="2565"/>
      <c r="C26" s="2565"/>
      <c r="D26" s="871"/>
      <c r="E26" s="871"/>
      <c r="F26" s="871"/>
      <c r="G26" s="871"/>
      <c r="H26" s="2565"/>
      <c r="I26" s="871"/>
      <c r="J26" s="871"/>
      <c r="K26" s="871"/>
      <c r="L26" s="2532"/>
    </row>
    <row r="27" spans="1:12">
      <c r="A27" s="2569" t="s">
        <v>235</v>
      </c>
      <c r="B27" s="2570" t="s">
        <v>6593</v>
      </c>
      <c r="C27" s="2565"/>
      <c r="D27" s="871"/>
      <c r="E27" s="871"/>
      <c r="F27" s="871"/>
      <c r="G27" s="871"/>
      <c r="H27" s="2565"/>
      <c r="I27" s="871"/>
      <c r="J27" s="871"/>
      <c r="K27" s="871"/>
      <c r="L27" s="2532"/>
    </row>
    <row r="28" spans="1:12">
      <c r="A28" s="2569" t="s">
        <v>6594</v>
      </c>
      <c r="B28" s="2570" t="s">
        <v>6595</v>
      </c>
      <c r="C28" s="2565"/>
      <c r="D28" s="871"/>
      <c r="E28" s="871"/>
      <c r="F28" s="871"/>
      <c r="G28" s="871"/>
      <c r="H28" s="2565"/>
      <c r="I28" s="871"/>
      <c r="J28" s="871"/>
      <c r="K28" s="871"/>
      <c r="L28" s="2532"/>
    </row>
    <row r="29" spans="1:12">
      <c r="A29" s="2571" t="s">
        <v>6596</v>
      </c>
      <c r="B29" s="2570" t="s">
        <v>3166</v>
      </c>
      <c r="C29" s="2565"/>
      <c r="D29" s="871"/>
      <c r="E29" s="871"/>
      <c r="F29" s="871"/>
      <c r="G29" s="871"/>
      <c r="H29" s="2565"/>
      <c r="I29" s="871"/>
      <c r="J29" s="871"/>
      <c r="K29" s="871"/>
      <c r="L29" s="2532"/>
    </row>
    <row r="30" spans="1:12">
      <c r="A30" s="2569" t="s">
        <v>1685</v>
      </c>
      <c r="B30" s="2570" t="s">
        <v>2362</v>
      </c>
      <c r="C30" s="2565"/>
      <c r="D30" s="871"/>
      <c r="E30" s="871"/>
      <c r="F30" s="871"/>
      <c r="G30" s="871"/>
      <c r="H30" s="2565"/>
      <c r="I30" s="871"/>
      <c r="J30" s="871"/>
      <c r="K30" s="871"/>
      <c r="L30" s="2532"/>
    </row>
    <row r="31" spans="1:12">
      <c r="A31" s="2571" t="s">
        <v>6597</v>
      </c>
      <c r="B31" s="2570" t="s">
        <v>6598</v>
      </c>
      <c r="C31" s="2565"/>
      <c r="D31" s="871"/>
      <c r="E31" s="871"/>
      <c r="F31" s="871"/>
      <c r="G31" s="871"/>
      <c r="H31" s="2565"/>
      <c r="I31" s="871"/>
      <c r="J31" s="871"/>
      <c r="K31" s="871"/>
      <c r="L31" s="2532"/>
    </row>
  </sheetData>
  <mergeCells count="22">
    <mergeCell ref="A1:K1"/>
    <mergeCell ref="A2:K2"/>
    <mergeCell ref="A3:K3"/>
    <mergeCell ref="A4:F4"/>
    <mergeCell ref="B5:F5"/>
    <mergeCell ref="G5:K5"/>
    <mergeCell ref="A6:A7"/>
    <mergeCell ref="B6:B7"/>
    <mergeCell ref="C6:C7"/>
    <mergeCell ref="D6:D7"/>
    <mergeCell ref="E6:E7"/>
    <mergeCell ref="F6:F7"/>
    <mergeCell ref="J11:K11"/>
    <mergeCell ref="B13:F13"/>
    <mergeCell ref="B16:F16"/>
    <mergeCell ref="E23:H25"/>
    <mergeCell ref="H6:H7"/>
    <mergeCell ref="I6:I7"/>
    <mergeCell ref="J6:J7"/>
    <mergeCell ref="K6:K7"/>
    <mergeCell ref="B10:F10"/>
    <mergeCell ref="H10:K10"/>
  </mergeCells>
  <printOptions horizontalCentered="1"/>
  <pageMargins left="0.7" right="0.7" top="0.75" bottom="0.75" header="0.3" footer="0.3"/>
  <pageSetup scale="71" orientation="landscape" copies="2" r:id="rId1"/>
  <headerFooter>
    <oddFooter>&amp;C&amp;8&amp;Z&amp;F</oddFooter>
  </headerFooter>
  <drawing r:id="rId2"/>
</worksheet>
</file>

<file path=xl/worksheets/sheet8.xml><?xml version="1.0" encoding="utf-8"?>
<worksheet xmlns="http://schemas.openxmlformats.org/spreadsheetml/2006/main" xmlns:r="http://schemas.openxmlformats.org/officeDocument/2006/relationships">
  <dimension ref="A1:H167"/>
  <sheetViews>
    <sheetView zoomScaleNormal="100" workbookViewId="0">
      <selection activeCell="D14" sqref="D14"/>
    </sheetView>
  </sheetViews>
  <sheetFormatPr defaultRowHeight="15"/>
  <cols>
    <col min="1" max="1" width="29.28515625" style="1122" bestFit="1" customWidth="1"/>
    <col min="2" max="2" width="18.28515625" style="1122" customWidth="1"/>
    <col min="3" max="3" width="2.140625" style="1122" customWidth="1"/>
    <col min="4" max="4" width="17.28515625" style="1123" customWidth="1"/>
    <col min="5" max="5" width="16.7109375" style="1123" customWidth="1"/>
    <col min="6" max="6" width="21.85546875" style="1123" bestFit="1" customWidth="1"/>
    <col min="7" max="7" width="18.7109375" style="1123" bestFit="1" customWidth="1"/>
    <col min="8" max="8" width="16.7109375" style="1123" customWidth="1"/>
    <col min="9" max="16384" width="9.140625" style="1122"/>
  </cols>
  <sheetData>
    <row r="1" spans="1:8">
      <c r="A1" s="1196" t="s">
        <v>220</v>
      </c>
      <c r="B1" s="1196"/>
      <c r="C1" s="1196"/>
      <c r="D1" s="1195"/>
      <c r="E1" s="1195"/>
      <c r="F1" s="1195"/>
      <c r="G1" s="1195"/>
      <c r="H1" s="1195"/>
    </row>
    <row r="2" spans="1:8">
      <c r="A2" s="1196" t="s">
        <v>1792</v>
      </c>
      <c r="B2" s="1196"/>
      <c r="C2" s="1196"/>
      <c r="D2" s="1195"/>
      <c r="E2" s="1195"/>
      <c r="F2" s="1195"/>
      <c r="G2" s="1195"/>
      <c r="H2" s="1195"/>
    </row>
    <row r="3" spans="1:8">
      <c r="A3" s="1197" t="s">
        <v>1793</v>
      </c>
      <c r="B3" s="1196"/>
      <c r="C3" s="1196"/>
      <c r="D3" s="1195"/>
      <c r="E3" s="1195"/>
      <c r="F3" s="1195"/>
      <c r="G3" s="1195"/>
      <c r="H3" s="1195"/>
    </row>
    <row r="4" spans="1:8">
      <c r="A4" s="1196" t="s">
        <v>1794</v>
      </c>
      <c r="B4" s="1196"/>
      <c r="C4" s="1196"/>
      <c r="D4" s="1195"/>
      <c r="E4" s="1195"/>
      <c r="F4" s="1195"/>
      <c r="G4" s="1195"/>
      <c r="H4" s="1195"/>
    </row>
    <row r="5" spans="1:8">
      <c r="A5" s="1194"/>
      <c r="B5" s="1194"/>
      <c r="C5" s="1194"/>
      <c r="D5" s="1193"/>
      <c r="E5" s="1193"/>
      <c r="F5" s="1193"/>
      <c r="G5" s="1193"/>
      <c r="H5" s="1193"/>
    </row>
    <row r="6" spans="1:8">
      <c r="D6" s="1191" t="s">
        <v>2933</v>
      </c>
      <c r="E6" s="1191" t="s">
        <v>2932</v>
      </c>
      <c r="F6" s="1191" t="s">
        <v>2931</v>
      </c>
      <c r="G6" s="1192" t="s">
        <v>1791</v>
      </c>
      <c r="H6" s="1191" t="s">
        <v>2762</v>
      </c>
    </row>
    <row r="7" spans="1:8">
      <c r="A7" s="2827" t="s">
        <v>2930</v>
      </c>
      <c r="B7" s="2828"/>
      <c r="C7" s="2829"/>
      <c r="D7" s="1158" t="s">
        <v>2822</v>
      </c>
      <c r="E7" s="1158" t="s">
        <v>2822</v>
      </c>
      <c r="F7" s="1158" t="s">
        <v>2822</v>
      </c>
      <c r="G7" s="1159" t="s">
        <v>2822</v>
      </c>
      <c r="H7" s="1158" t="s">
        <v>2822</v>
      </c>
    </row>
    <row r="8" spans="1:8" ht="25.5" customHeight="1">
      <c r="A8" s="2832" t="s">
        <v>2929</v>
      </c>
      <c r="B8" s="2832"/>
      <c r="C8" s="2832"/>
      <c r="D8" s="1141">
        <v>734.38</v>
      </c>
      <c r="E8" s="1141">
        <v>9.9999999999999995E-8</v>
      </c>
      <c r="F8" s="1141">
        <v>1295</v>
      </c>
      <c r="G8" s="1142">
        <v>593</v>
      </c>
      <c r="H8" s="1141">
        <v>753.75</v>
      </c>
    </row>
    <row r="9" spans="1:8" ht="30.75" customHeight="1">
      <c r="A9" s="2850" t="s">
        <v>2928</v>
      </c>
      <c r="B9" s="2851"/>
      <c r="C9" s="2852"/>
      <c r="D9" s="1141" t="s">
        <v>2351</v>
      </c>
      <c r="E9" s="1141" t="s">
        <v>2351</v>
      </c>
      <c r="F9" s="1141" t="s">
        <v>2351</v>
      </c>
      <c r="G9" s="1142" t="s">
        <v>2351</v>
      </c>
      <c r="H9" s="1141">
        <v>31.1</v>
      </c>
    </row>
    <row r="10" spans="1:8">
      <c r="A10" s="2832" t="s">
        <v>2927</v>
      </c>
      <c r="B10" s="2832"/>
      <c r="C10" s="2832"/>
      <c r="D10" s="1141">
        <v>57.58</v>
      </c>
      <c r="E10" s="1141">
        <v>9.9999999999999995E-8</v>
      </c>
      <c r="F10" s="1141">
        <v>72</v>
      </c>
      <c r="G10" s="1142">
        <v>44.75</v>
      </c>
      <c r="H10" s="1141">
        <v>60.59</v>
      </c>
    </row>
    <row r="11" spans="1:8">
      <c r="A11" s="2832" t="s">
        <v>2926</v>
      </c>
      <c r="B11" s="2832"/>
      <c r="C11" s="2832"/>
      <c r="D11" s="1141">
        <v>51.11</v>
      </c>
      <c r="E11" s="1141">
        <v>9.9999999999999995E-8</v>
      </c>
      <c r="F11" s="1141">
        <v>72</v>
      </c>
      <c r="G11" s="1142">
        <v>35.5</v>
      </c>
      <c r="H11" s="1141">
        <v>56.35</v>
      </c>
    </row>
    <row r="12" spans="1:8">
      <c r="A12" s="2832" t="s">
        <v>2925</v>
      </c>
      <c r="B12" s="2832"/>
      <c r="C12" s="2832"/>
      <c r="D12" s="1141">
        <v>45.83</v>
      </c>
      <c r="E12" s="1141">
        <v>9.9999999999999995E-8</v>
      </c>
      <c r="F12" s="1141">
        <v>72</v>
      </c>
      <c r="G12" s="1142">
        <v>12.47</v>
      </c>
      <c r="H12" s="1141">
        <v>50.73</v>
      </c>
    </row>
    <row r="13" spans="1:8">
      <c r="A13" s="2832" t="s">
        <v>2924</v>
      </c>
      <c r="B13" s="2832"/>
      <c r="C13" s="2832"/>
      <c r="D13" s="1141">
        <v>122.78</v>
      </c>
      <c r="E13" s="1141">
        <v>9.9999999999999995E-8</v>
      </c>
      <c r="F13" s="1141">
        <v>395</v>
      </c>
      <c r="G13" s="1142">
        <v>84.69</v>
      </c>
      <c r="H13" s="1141">
        <v>154.63</v>
      </c>
    </row>
    <row r="14" spans="1:8">
      <c r="A14" s="2832" t="s">
        <v>2923</v>
      </c>
      <c r="B14" s="2832"/>
      <c r="C14" s="2832"/>
      <c r="D14" s="1141">
        <v>45.83</v>
      </c>
      <c r="E14" s="1141">
        <v>9.9999999999999995E-8</v>
      </c>
      <c r="F14" s="1141">
        <v>69</v>
      </c>
      <c r="G14" s="1142">
        <v>36.58</v>
      </c>
      <c r="H14" s="1141">
        <v>46.49</v>
      </c>
    </row>
    <row r="15" spans="1:8">
      <c r="A15" s="2832" t="s">
        <v>2922</v>
      </c>
      <c r="B15" s="2832"/>
      <c r="C15" s="2832"/>
      <c r="D15" s="1141">
        <v>34.08</v>
      </c>
      <c r="E15" s="1141">
        <v>9.9999999999999995E-8</v>
      </c>
      <c r="F15" s="1141">
        <v>81</v>
      </c>
      <c r="G15" s="1142">
        <v>23.63</v>
      </c>
      <c r="H15" s="1141">
        <v>40.96</v>
      </c>
    </row>
    <row r="16" spans="1:8">
      <c r="A16" s="2832" t="s">
        <v>2921</v>
      </c>
      <c r="B16" s="2832"/>
      <c r="C16" s="2832"/>
      <c r="D16" s="1141">
        <v>27.61</v>
      </c>
      <c r="E16" s="1141">
        <v>9.9999999999999995E-8</v>
      </c>
      <c r="F16" s="1141">
        <v>55</v>
      </c>
      <c r="G16" s="1142">
        <v>6.59</v>
      </c>
      <c r="H16" s="1141">
        <v>9.68</v>
      </c>
    </row>
    <row r="17" spans="1:8">
      <c r="A17" s="2832" t="s">
        <v>2920</v>
      </c>
      <c r="B17" s="2832"/>
      <c r="C17" s="2832"/>
      <c r="D17" s="1141">
        <v>61.1</v>
      </c>
      <c r="E17" s="1141">
        <v>9.9999999999999995E-8</v>
      </c>
      <c r="F17" s="1141">
        <v>65</v>
      </c>
      <c r="G17" s="1142">
        <v>48.77</v>
      </c>
      <c r="H17" s="1141">
        <v>61.99</v>
      </c>
    </row>
    <row r="18" spans="1:8">
      <c r="A18" s="2832" t="s">
        <v>2919</v>
      </c>
      <c r="B18" s="2832"/>
      <c r="C18" s="2832"/>
      <c r="D18" s="1141">
        <v>289.05</v>
      </c>
      <c r="E18" s="1141">
        <v>9.9999999999999995E-8</v>
      </c>
      <c r="F18" s="1141">
        <v>65</v>
      </c>
      <c r="G18" s="1142">
        <v>254.96</v>
      </c>
      <c r="H18" s="1141">
        <v>312.77999999999997</v>
      </c>
    </row>
    <row r="19" spans="1:8">
      <c r="A19" s="2832" t="s">
        <v>2918</v>
      </c>
      <c r="B19" s="2832"/>
      <c r="C19" s="2832"/>
      <c r="D19" s="1141">
        <v>368.95</v>
      </c>
      <c r="E19" s="1141">
        <v>9.9999999999999995E-8</v>
      </c>
      <c r="F19" s="1141">
        <v>58</v>
      </c>
      <c r="G19" s="1142">
        <v>271</v>
      </c>
      <c r="H19" s="1141">
        <v>398.71</v>
      </c>
    </row>
    <row r="20" spans="1:8">
      <c r="A20" s="2832" t="s">
        <v>2917</v>
      </c>
      <c r="B20" s="2832"/>
      <c r="C20" s="2832"/>
      <c r="D20" s="1141">
        <v>53.47</v>
      </c>
      <c r="E20" s="1141">
        <v>9.9999999999999995E-8</v>
      </c>
      <c r="F20" s="1141">
        <v>139</v>
      </c>
      <c r="G20" s="1142">
        <v>41.25</v>
      </c>
      <c r="H20" s="1141">
        <v>29.31</v>
      </c>
    </row>
    <row r="21" spans="1:8">
      <c r="A21" s="2832" t="s">
        <v>2916</v>
      </c>
      <c r="B21" s="2832"/>
      <c r="C21" s="2832"/>
      <c r="D21" s="1141">
        <v>53.47</v>
      </c>
      <c r="E21" s="1141">
        <v>9.9999999999999995E-8</v>
      </c>
      <c r="F21" s="1141">
        <v>129</v>
      </c>
      <c r="G21" s="1142">
        <v>41.25</v>
      </c>
      <c r="H21" s="1141">
        <v>29.31</v>
      </c>
    </row>
    <row r="22" spans="1:8" ht="30.75" customHeight="1">
      <c r="A22" s="2832" t="s">
        <v>2915</v>
      </c>
      <c r="B22" s="2832"/>
      <c r="C22" s="2832"/>
      <c r="D22" s="1141">
        <v>705</v>
      </c>
      <c r="E22" s="1141">
        <v>9.9999999999999995E-8</v>
      </c>
      <c r="F22" s="1141">
        <v>1295</v>
      </c>
      <c r="G22" s="1142">
        <v>542</v>
      </c>
      <c r="H22" s="1141">
        <v>648.09</v>
      </c>
    </row>
    <row r="23" spans="1:8">
      <c r="A23" s="2832" t="s">
        <v>2914</v>
      </c>
      <c r="B23" s="2832"/>
      <c r="C23" s="2832"/>
      <c r="D23" s="1141">
        <v>57.58</v>
      </c>
      <c r="E23" s="1141">
        <v>9.9999999999999995E-8</v>
      </c>
      <c r="F23" s="1141">
        <v>89</v>
      </c>
      <c r="G23" s="1142">
        <v>25.73</v>
      </c>
      <c r="H23" s="1141">
        <v>32.06</v>
      </c>
    </row>
    <row r="24" spans="1:8">
      <c r="A24" s="2832" t="s">
        <v>2913</v>
      </c>
      <c r="B24" s="2832"/>
      <c r="C24" s="2832"/>
      <c r="D24" s="1141">
        <v>160.97999999999999</v>
      </c>
      <c r="E24" s="1141">
        <v>9.9999999999999995E-8</v>
      </c>
      <c r="F24" s="1141">
        <v>395</v>
      </c>
      <c r="G24" s="1142">
        <v>101.42</v>
      </c>
      <c r="H24" s="1141">
        <v>207.19</v>
      </c>
    </row>
    <row r="25" spans="1:8" ht="15" customHeight="1">
      <c r="A25" s="2832" t="s">
        <v>2912</v>
      </c>
      <c r="B25" s="2832"/>
      <c r="C25" s="2832"/>
      <c r="D25" s="1141">
        <v>1354.19</v>
      </c>
      <c r="E25" s="1141">
        <v>9.9999999999999995E-8</v>
      </c>
      <c r="F25" s="1141">
        <v>1995</v>
      </c>
      <c r="G25" s="1142">
        <v>1312.5</v>
      </c>
      <c r="H25" s="1141">
        <v>1375</v>
      </c>
    </row>
    <row r="26" spans="1:8" ht="15" customHeight="1">
      <c r="A26" s="1190"/>
      <c r="B26" s="2849" t="s">
        <v>304</v>
      </c>
      <c r="C26" s="2849"/>
      <c r="D26" s="1170">
        <f>SUM(D8:D25)</f>
        <v>4222.99</v>
      </c>
      <c r="E26" s="1170">
        <f>SUM(E8:E25)</f>
        <v>1.6999999999999994E-6</v>
      </c>
      <c r="F26" s="1170">
        <f>SUM(F8:F25)</f>
        <v>6341</v>
      </c>
      <c r="G26" s="1171">
        <f>SUM(G8:G25)</f>
        <v>3476.09</v>
      </c>
      <c r="H26" s="1170">
        <f>SUM(H8:H25)</f>
        <v>4298.72</v>
      </c>
    </row>
    <row r="27" spans="1:8">
      <c r="G27" s="1169"/>
    </row>
    <row r="28" spans="1:8">
      <c r="A28" s="2833" t="s">
        <v>2911</v>
      </c>
      <c r="B28" s="2834"/>
      <c r="C28" s="2835"/>
      <c r="D28" s="1158" t="s">
        <v>2822</v>
      </c>
      <c r="E28" s="1158" t="s">
        <v>2822</v>
      </c>
      <c r="F28" s="1158" t="s">
        <v>2822</v>
      </c>
      <c r="G28" s="1159" t="s">
        <v>2822</v>
      </c>
      <c r="H28" s="1158" t="s">
        <v>2822</v>
      </c>
    </row>
    <row r="29" spans="1:8">
      <c r="A29" s="2832" t="s">
        <v>2910</v>
      </c>
      <c r="B29" s="2832"/>
      <c r="C29" s="2832"/>
      <c r="D29" s="1141">
        <v>196.23</v>
      </c>
      <c r="E29" s="1141">
        <v>9.9999999999999995E-8</v>
      </c>
      <c r="F29" s="1141">
        <v>80</v>
      </c>
      <c r="G29" s="1142">
        <v>220.94</v>
      </c>
      <c r="H29" s="1141">
        <v>1533.03</v>
      </c>
    </row>
    <row r="30" spans="1:8">
      <c r="A30" s="2832" t="s">
        <v>2909</v>
      </c>
      <c r="B30" s="2832"/>
      <c r="C30" s="2832"/>
      <c r="D30" s="1141">
        <v>39.380000000000003</v>
      </c>
      <c r="E30" s="1141">
        <v>9.9999999999999995E-8</v>
      </c>
      <c r="F30" s="1141">
        <v>33</v>
      </c>
      <c r="G30" s="1142">
        <v>61.88</v>
      </c>
      <c r="H30" s="1141">
        <v>15.25</v>
      </c>
    </row>
    <row r="31" spans="1:8" ht="15" customHeight="1">
      <c r="A31" s="1190"/>
      <c r="B31" s="2849" t="s">
        <v>304</v>
      </c>
      <c r="C31" s="2849"/>
      <c r="D31" s="1170">
        <f>SUM(D29:D30)</f>
        <v>235.60999999999999</v>
      </c>
      <c r="E31" s="1170">
        <f>SUM(E29:E30)</f>
        <v>1.9999999999999999E-7</v>
      </c>
      <c r="F31" s="1170">
        <f>SUM(F29:F30)</f>
        <v>113</v>
      </c>
      <c r="G31" s="1171">
        <f>SUM(G29:G30)</f>
        <v>282.82</v>
      </c>
      <c r="H31" s="1170">
        <f>SUM(H29:H30)</f>
        <v>1548.28</v>
      </c>
    </row>
    <row r="32" spans="1:8">
      <c r="G32" s="1169"/>
    </row>
    <row r="33" spans="1:8">
      <c r="A33" s="2842" t="s">
        <v>2908</v>
      </c>
      <c r="B33" s="2843"/>
      <c r="C33" s="2844"/>
      <c r="D33" s="1158" t="s">
        <v>2822</v>
      </c>
      <c r="E33" s="1158" t="s">
        <v>2822</v>
      </c>
      <c r="F33" s="1158" t="s">
        <v>2822</v>
      </c>
      <c r="G33" s="1159" t="s">
        <v>2822</v>
      </c>
      <c r="H33" s="1158" t="s">
        <v>2822</v>
      </c>
    </row>
    <row r="34" spans="1:8">
      <c r="A34" s="2832" t="s">
        <v>2907</v>
      </c>
      <c r="B34" s="2832"/>
      <c r="C34" s="2832"/>
      <c r="D34" s="1141">
        <v>39.08</v>
      </c>
      <c r="E34" s="1141">
        <v>9.9999999999999995E-8</v>
      </c>
      <c r="F34" s="1141">
        <v>65</v>
      </c>
      <c r="G34" s="1142">
        <v>10.75</v>
      </c>
      <c r="H34" s="1141">
        <v>61.99</v>
      </c>
    </row>
    <row r="35" spans="1:8">
      <c r="A35" s="2832" t="s">
        <v>2906</v>
      </c>
      <c r="B35" s="2832"/>
      <c r="C35" s="2832"/>
      <c r="D35" s="1141">
        <v>1017.55</v>
      </c>
      <c r="E35" s="1141">
        <v>9.9999999999999995E-8</v>
      </c>
      <c r="F35" s="1141">
        <v>250</v>
      </c>
      <c r="G35" s="1142">
        <v>863.99</v>
      </c>
      <c r="H35" s="1141">
        <v>1098.08</v>
      </c>
    </row>
    <row r="36" spans="1:8" ht="30.75" customHeight="1">
      <c r="A36" s="2832" t="s">
        <v>2905</v>
      </c>
      <c r="B36" s="2832"/>
      <c r="C36" s="2832"/>
      <c r="D36" s="1141">
        <v>16.64</v>
      </c>
      <c r="E36" s="1141">
        <v>9.9999999999999995E-8</v>
      </c>
      <c r="F36" s="1141">
        <v>110</v>
      </c>
      <c r="G36" s="1142">
        <v>7.2</v>
      </c>
      <c r="H36" s="1141">
        <v>7.19</v>
      </c>
    </row>
    <row r="37" spans="1:8" ht="32.25" customHeight="1">
      <c r="A37" s="2832" t="s">
        <v>2904</v>
      </c>
      <c r="B37" s="2832"/>
      <c r="C37" s="2832"/>
      <c r="D37" s="1141">
        <v>16.64</v>
      </c>
      <c r="E37" s="1141">
        <v>9.9999999999999995E-8</v>
      </c>
      <c r="F37" s="1141">
        <v>110</v>
      </c>
      <c r="G37" s="1142">
        <v>5.43</v>
      </c>
      <c r="H37" s="1141">
        <v>7.19</v>
      </c>
    </row>
    <row r="38" spans="1:8">
      <c r="A38" s="2832" t="s">
        <v>2903</v>
      </c>
      <c r="B38" s="2832"/>
      <c r="C38" s="2832"/>
      <c r="D38" s="1141">
        <v>28.8</v>
      </c>
      <c r="E38" s="1141">
        <v>9.9999999999999995E-8</v>
      </c>
      <c r="F38" s="1141">
        <v>80</v>
      </c>
      <c r="G38" s="1142">
        <v>12.81</v>
      </c>
      <c r="H38" s="1141">
        <v>23.75</v>
      </c>
    </row>
    <row r="39" spans="1:8">
      <c r="A39" s="2832" t="s">
        <v>2902</v>
      </c>
      <c r="B39" s="2832"/>
      <c r="C39" s="2832"/>
      <c r="D39" s="1141">
        <v>38.72</v>
      </c>
      <c r="E39" s="1141">
        <v>9.9999999999999995E-8</v>
      </c>
      <c r="F39" s="1141">
        <v>85</v>
      </c>
      <c r="G39" s="1142">
        <v>13.58</v>
      </c>
      <c r="H39" s="1141">
        <v>32.799999999999997</v>
      </c>
    </row>
    <row r="40" spans="1:8" ht="33" customHeight="1">
      <c r="A40" s="2832" t="s">
        <v>2901</v>
      </c>
      <c r="B40" s="2832"/>
      <c r="C40" s="2832"/>
      <c r="D40" s="1141">
        <v>70.5</v>
      </c>
      <c r="E40" s="1141">
        <v>9.9999999999999995E-8</v>
      </c>
      <c r="F40" s="1141" t="s">
        <v>2786</v>
      </c>
      <c r="G40" s="1142">
        <v>288.25</v>
      </c>
      <c r="H40" s="1141">
        <v>325.61</v>
      </c>
    </row>
    <row r="41" spans="1:8">
      <c r="A41" s="2832" t="s">
        <v>2900</v>
      </c>
      <c r="B41" s="2832"/>
      <c r="C41" s="2832"/>
      <c r="D41" s="1141">
        <v>69.91</v>
      </c>
      <c r="E41" s="1141">
        <v>9.9999999999999995E-8</v>
      </c>
      <c r="F41" s="1141">
        <v>49</v>
      </c>
      <c r="G41" s="1142">
        <v>55.43</v>
      </c>
      <c r="H41" s="1141">
        <v>70.45</v>
      </c>
    </row>
    <row r="42" spans="1:8">
      <c r="A42" s="2832" t="s">
        <v>2899</v>
      </c>
      <c r="B42" s="2832"/>
      <c r="C42" s="2832"/>
      <c r="D42" s="1141">
        <v>122.78</v>
      </c>
      <c r="E42" s="1141">
        <v>9.9999999999999995E-8</v>
      </c>
      <c r="F42" s="1141">
        <v>345</v>
      </c>
      <c r="G42" s="1142">
        <v>212.66</v>
      </c>
      <c r="H42" s="1141">
        <v>116.03</v>
      </c>
    </row>
    <row r="43" spans="1:8">
      <c r="A43" s="2832" t="s">
        <v>2898</v>
      </c>
      <c r="B43" s="2832"/>
      <c r="C43" s="2832"/>
      <c r="D43" s="1141">
        <v>162</v>
      </c>
      <c r="E43" s="1141">
        <v>9.9999999999999995E-8</v>
      </c>
      <c r="F43" s="1141">
        <v>162</v>
      </c>
      <c r="G43" s="1142">
        <v>162</v>
      </c>
      <c r="H43" s="1141">
        <v>83.56</v>
      </c>
    </row>
    <row r="44" spans="1:8">
      <c r="B44" s="2849" t="s">
        <v>304</v>
      </c>
      <c r="C44" s="2849"/>
      <c r="D44" s="1170">
        <f>SUM(D34:D43)</f>
        <v>1582.6200000000001</v>
      </c>
      <c r="E44" s="1170">
        <f>SUM(E34:E43)</f>
        <v>9.9999999999999995E-7</v>
      </c>
      <c r="F44" s="1170">
        <f>SUM(F34:F43)</f>
        <v>1256</v>
      </c>
      <c r="G44" s="1171">
        <f>SUM(G34:G43)</f>
        <v>1632.1000000000001</v>
      </c>
      <c r="H44" s="1170">
        <f>SUM(H34:H43)</f>
        <v>1826.65</v>
      </c>
    </row>
    <row r="45" spans="1:8">
      <c r="G45" s="1169"/>
    </row>
    <row r="46" spans="1:8">
      <c r="A46" s="2827" t="s">
        <v>2897</v>
      </c>
      <c r="B46" s="2828"/>
      <c r="C46" s="2829"/>
      <c r="D46" s="1158" t="s">
        <v>2822</v>
      </c>
      <c r="E46" s="1158" t="s">
        <v>2822</v>
      </c>
      <c r="F46" s="1158" t="s">
        <v>2822</v>
      </c>
      <c r="G46" s="1159" t="s">
        <v>2822</v>
      </c>
      <c r="H46" s="1158" t="s">
        <v>2822</v>
      </c>
    </row>
    <row r="47" spans="1:8">
      <c r="A47" s="2832" t="s">
        <v>2896</v>
      </c>
      <c r="B47" s="2832"/>
      <c r="C47" s="2832"/>
      <c r="D47" s="1141">
        <v>112</v>
      </c>
      <c r="E47" s="1141">
        <v>9.9999999999999995E-8</v>
      </c>
      <c r="F47" s="1141">
        <v>112</v>
      </c>
      <c r="G47" s="1142">
        <v>112</v>
      </c>
      <c r="H47" s="1141">
        <v>52.84</v>
      </c>
    </row>
    <row r="48" spans="1:8">
      <c r="A48" s="2832" t="s">
        <v>2895</v>
      </c>
      <c r="B48" s="2832"/>
      <c r="C48" s="2832"/>
      <c r="D48" s="1141" t="s">
        <v>2894</v>
      </c>
      <c r="E48" s="1141">
        <v>9.9999999999999995E-8</v>
      </c>
      <c r="F48" s="1141" t="s">
        <v>2351</v>
      </c>
      <c r="G48" s="1142">
        <v>66</v>
      </c>
      <c r="H48" s="1141" t="s">
        <v>2351</v>
      </c>
    </row>
    <row r="49" spans="1:8">
      <c r="A49" s="1190"/>
      <c r="B49" s="2849" t="s">
        <v>304</v>
      </c>
      <c r="C49" s="2849"/>
      <c r="D49" s="1170">
        <f>SUM(D47:D48)</f>
        <v>112</v>
      </c>
      <c r="E49" s="1170">
        <f>SUM(E47:E48)</f>
        <v>1.9999999999999999E-7</v>
      </c>
      <c r="F49" s="1170">
        <f>SUM(F47:F48)</f>
        <v>112</v>
      </c>
      <c r="G49" s="1171">
        <f>SUM(G47:G48)</f>
        <v>178</v>
      </c>
      <c r="H49" s="1170">
        <f>SUM(H47:H48)</f>
        <v>52.84</v>
      </c>
    </row>
    <row r="50" spans="1:8">
      <c r="G50" s="1169"/>
    </row>
    <row r="51" spans="1:8">
      <c r="A51" s="2836" t="s">
        <v>2893</v>
      </c>
      <c r="B51" s="2837"/>
      <c r="C51" s="2838"/>
      <c r="D51" s="1158" t="s">
        <v>2822</v>
      </c>
      <c r="E51" s="1158" t="s">
        <v>2822</v>
      </c>
      <c r="F51" s="1158" t="s">
        <v>2822</v>
      </c>
      <c r="G51" s="1159" t="s">
        <v>2822</v>
      </c>
      <c r="H51" s="1158" t="s">
        <v>2822</v>
      </c>
    </row>
    <row r="52" spans="1:8">
      <c r="A52" s="2839" t="s">
        <v>2892</v>
      </c>
      <c r="B52" s="2839"/>
      <c r="C52" s="2839"/>
      <c r="D52" s="1141">
        <v>130.9</v>
      </c>
      <c r="E52" s="1141">
        <v>9.9999999999999995E-8</v>
      </c>
      <c r="F52" s="1141" t="s">
        <v>2888</v>
      </c>
      <c r="G52" s="1142">
        <v>120</v>
      </c>
      <c r="H52" s="1141">
        <v>300</v>
      </c>
    </row>
    <row r="53" spans="1:8">
      <c r="A53" s="2839" t="s">
        <v>2891</v>
      </c>
      <c r="B53" s="2839"/>
      <c r="C53" s="2839"/>
      <c r="D53" s="1141" t="s">
        <v>2889</v>
      </c>
      <c r="E53" s="1141">
        <v>9.9999999999999995E-8</v>
      </c>
      <c r="F53" s="1141" t="s">
        <v>2888</v>
      </c>
      <c r="G53" s="1142" t="s">
        <v>2816</v>
      </c>
      <c r="H53" s="1141" t="s">
        <v>2816</v>
      </c>
    </row>
    <row r="54" spans="1:8">
      <c r="A54" s="2839" t="s">
        <v>2890</v>
      </c>
      <c r="B54" s="2839"/>
      <c r="C54" s="2839"/>
      <c r="D54" s="1141" t="s">
        <v>2889</v>
      </c>
      <c r="E54" s="1141">
        <v>9.9999999999999995E-8</v>
      </c>
      <c r="F54" s="1141" t="s">
        <v>2888</v>
      </c>
      <c r="G54" s="1142" t="s">
        <v>2816</v>
      </c>
      <c r="H54" s="1141" t="s">
        <v>2816</v>
      </c>
    </row>
    <row r="55" spans="1:8" ht="28.5" customHeight="1">
      <c r="A55" s="2839" t="s">
        <v>2795</v>
      </c>
      <c r="B55" s="2839"/>
      <c r="C55" s="2839"/>
      <c r="D55" s="1154">
        <v>0.25</v>
      </c>
      <c r="E55" s="1154">
        <v>9.9999999999999995E-8</v>
      </c>
      <c r="F55" s="1154">
        <v>0.3</v>
      </c>
      <c r="G55" s="1155">
        <v>0.1</v>
      </c>
      <c r="H55" s="1154">
        <v>0.2</v>
      </c>
    </row>
    <row r="56" spans="1:8" ht="15" customHeight="1">
      <c r="A56" s="1189"/>
      <c r="B56" s="1189"/>
      <c r="C56" s="1189"/>
      <c r="D56" s="1187"/>
      <c r="E56" s="1187"/>
      <c r="F56" s="1187"/>
      <c r="G56" s="1188"/>
      <c r="H56" s="1187"/>
    </row>
    <row r="57" spans="1:8">
      <c r="A57" s="2833" t="s">
        <v>2887</v>
      </c>
      <c r="B57" s="2834"/>
      <c r="C57" s="2835"/>
      <c r="D57" s="1158" t="s">
        <v>2822</v>
      </c>
      <c r="E57" s="1158" t="s">
        <v>2822</v>
      </c>
      <c r="F57" s="1158" t="s">
        <v>2822</v>
      </c>
      <c r="G57" s="1159" t="s">
        <v>2822</v>
      </c>
      <c r="H57" s="1158" t="s">
        <v>2822</v>
      </c>
    </row>
    <row r="58" spans="1:8" ht="24.75" customHeight="1">
      <c r="A58" s="2874" t="s">
        <v>2886</v>
      </c>
      <c r="B58" s="2875"/>
      <c r="C58" s="2876"/>
      <c r="D58" s="1183">
        <v>5862.5</v>
      </c>
      <c r="E58" s="1183">
        <v>8270</v>
      </c>
      <c r="F58" s="1183">
        <v>8500</v>
      </c>
      <c r="G58" s="1184">
        <v>12243.75</v>
      </c>
      <c r="H58" s="1183">
        <v>6750</v>
      </c>
    </row>
    <row r="59" spans="1:8">
      <c r="A59" s="2874" t="s">
        <v>2885</v>
      </c>
      <c r="B59" s="2875"/>
      <c r="C59" s="2876"/>
      <c r="D59" s="1183" t="s">
        <v>2872</v>
      </c>
      <c r="E59" s="1183" t="s">
        <v>2872</v>
      </c>
      <c r="F59" s="1183" t="s">
        <v>2872</v>
      </c>
      <c r="G59" s="1184" t="s">
        <v>2872</v>
      </c>
      <c r="H59" s="1183">
        <v>720</v>
      </c>
    </row>
    <row r="60" spans="1:8">
      <c r="A60" s="2853" t="s">
        <v>2884</v>
      </c>
      <c r="B60" s="2854"/>
      <c r="C60" s="2855"/>
      <c r="D60" s="1185">
        <v>8100</v>
      </c>
      <c r="E60" s="1185" t="s">
        <v>2883</v>
      </c>
      <c r="F60" s="1185">
        <v>9.9999999999999995E-8</v>
      </c>
      <c r="G60" s="1186">
        <v>9.9999999999999995E-8</v>
      </c>
      <c r="H60" s="1185">
        <v>7470</v>
      </c>
    </row>
    <row r="61" spans="1:8" ht="15" customHeight="1">
      <c r="A61" s="2853" t="s">
        <v>2882</v>
      </c>
      <c r="B61" s="2854"/>
      <c r="C61" s="2855"/>
      <c r="D61" s="1183">
        <v>126.5</v>
      </c>
      <c r="E61" s="1183">
        <v>175</v>
      </c>
      <c r="F61" s="1183">
        <v>195</v>
      </c>
      <c r="G61" s="1184">
        <v>104.54</v>
      </c>
      <c r="H61" s="1183">
        <v>122.5</v>
      </c>
    </row>
    <row r="62" spans="1:8" ht="15" customHeight="1">
      <c r="A62" s="2853" t="s">
        <v>2881</v>
      </c>
      <c r="B62" s="2854"/>
      <c r="C62" s="2855"/>
      <c r="D62" s="1183">
        <v>415.66</v>
      </c>
      <c r="E62" s="1183">
        <v>417</v>
      </c>
      <c r="F62" s="1183">
        <v>325</v>
      </c>
      <c r="G62" s="1184">
        <v>343.5</v>
      </c>
      <c r="H62" s="1183">
        <v>635.5</v>
      </c>
    </row>
    <row r="63" spans="1:8" ht="15" customHeight="1">
      <c r="A63" s="1182"/>
      <c r="B63" s="2849" t="s">
        <v>304</v>
      </c>
      <c r="C63" s="2849"/>
      <c r="D63" s="1170">
        <f>SUM(D58:D62)</f>
        <v>14504.66</v>
      </c>
      <c r="E63" s="1170">
        <f>SUM(E58:E62)</f>
        <v>8862</v>
      </c>
      <c r="F63" s="1170">
        <f>SUM(F58:F62)</f>
        <v>9020.0000001000008</v>
      </c>
      <c r="G63" s="1171">
        <f>SUM(G58:G62)</f>
        <v>12691.790000100002</v>
      </c>
      <c r="H63" s="1170">
        <f>SUM(H58:H62)</f>
        <v>15698</v>
      </c>
    </row>
    <row r="64" spans="1:8">
      <c r="A64" s="2845"/>
      <c r="B64" s="2845"/>
      <c r="C64" s="2846"/>
      <c r="D64" s="1180"/>
      <c r="E64" s="1180"/>
      <c r="F64" s="1180"/>
      <c r="G64" s="1181"/>
      <c r="H64" s="1180"/>
    </row>
    <row r="65" spans="1:8">
      <c r="A65" s="2833" t="s">
        <v>2880</v>
      </c>
      <c r="B65" s="2834"/>
      <c r="C65" s="2835"/>
      <c r="D65" s="1158" t="s">
        <v>2822</v>
      </c>
      <c r="E65" s="1158" t="s">
        <v>2822</v>
      </c>
      <c r="F65" s="1158" t="s">
        <v>2822</v>
      </c>
      <c r="G65" s="1159" t="s">
        <v>2822</v>
      </c>
      <c r="H65" s="1158" t="s">
        <v>2822</v>
      </c>
    </row>
    <row r="66" spans="1:8">
      <c r="A66" s="2840" t="s">
        <v>2879</v>
      </c>
      <c r="B66" s="2840"/>
      <c r="C66" s="2840"/>
      <c r="D66" s="1141">
        <v>1023.75</v>
      </c>
      <c r="E66" s="1141">
        <v>530</v>
      </c>
      <c r="F66" s="1141">
        <v>490</v>
      </c>
      <c r="G66" s="1142">
        <v>203.59</v>
      </c>
      <c r="H66" s="1141">
        <v>285</v>
      </c>
    </row>
    <row r="67" spans="1:8">
      <c r="A67" s="2841" t="s">
        <v>2878</v>
      </c>
      <c r="B67" s="2841"/>
      <c r="C67" s="2841"/>
      <c r="D67" s="1178">
        <v>180.7</v>
      </c>
      <c r="E67" s="1178">
        <v>400</v>
      </c>
      <c r="F67" s="1178">
        <v>345</v>
      </c>
      <c r="G67" s="1179">
        <v>183.75</v>
      </c>
      <c r="H67" s="1178">
        <v>191.25</v>
      </c>
    </row>
    <row r="68" spans="1:8">
      <c r="A68" s="2840" t="s">
        <v>2877</v>
      </c>
      <c r="B68" s="2840"/>
      <c r="C68" s="2840"/>
      <c r="D68" s="1176">
        <v>156.25</v>
      </c>
      <c r="E68" s="1176">
        <v>168.75</v>
      </c>
      <c r="F68" s="1176" t="s">
        <v>2786</v>
      </c>
      <c r="G68" s="1177">
        <v>100</v>
      </c>
      <c r="H68" s="1176">
        <v>112.5</v>
      </c>
    </row>
    <row r="69" spans="1:8">
      <c r="A69" s="2877" t="s">
        <v>2876</v>
      </c>
      <c r="B69" s="2878"/>
      <c r="C69" s="2879"/>
      <c r="D69" s="1174">
        <v>201.24</v>
      </c>
      <c r="E69" s="1174">
        <v>500</v>
      </c>
      <c r="F69" s="1174">
        <v>489</v>
      </c>
      <c r="G69" s="1175">
        <v>387.5</v>
      </c>
      <c r="H69" s="1174">
        <v>362.81</v>
      </c>
    </row>
    <row r="70" spans="1:8" ht="24.75">
      <c r="A70" s="2840" t="s">
        <v>2875</v>
      </c>
      <c r="B70" s="2840"/>
      <c r="C70" s="2840"/>
      <c r="D70" s="1157" t="s">
        <v>2874</v>
      </c>
      <c r="E70" s="1141">
        <v>1995</v>
      </c>
      <c r="F70" s="1141">
        <v>1695</v>
      </c>
      <c r="G70" s="1142">
        <v>1050</v>
      </c>
      <c r="H70" s="1141">
        <v>1480.63</v>
      </c>
    </row>
    <row r="71" spans="1:8">
      <c r="A71" s="2840" t="s">
        <v>2873</v>
      </c>
      <c r="B71" s="2840"/>
      <c r="C71" s="2840"/>
      <c r="D71" s="1141" t="s">
        <v>2872</v>
      </c>
      <c r="E71" s="1141" t="s">
        <v>2871</v>
      </c>
      <c r="F71" s="1141" t="s">
        <v>2786</v>
      </c>
      <c r="G71" s="1142" t="s">
        <v>2786</v>
      </c>
      <c r="H71" s="1141" t="s">
        <v>2351</v>
      </c>
    </row>
    <row r="72" spans="1:8">
      <c r="A72" s="2865" t="s">
        <v>2870</v>
      </c>
      <c r="B72" s="2866"/>
      <c r="C72" s="2867"/>
      <c r="D72" s="1141">
        <v>4711.24</v>
      </c>
      <c r="E72" s="1141">
        <v>6990</v>
      </c>
      <c r="F72" s="1141">
        <v>5999</v>
      </c>
      <c r="G72" s="1142">
        <v>3887.25</v>
      </c>
      <c r="H72" s="1141">
        <v>4612.5</v>
      </c>
    </row>
    <row r="73" spans="1:8">
      <c r="A73" s="2865" t="s">
        <v>2869</v>
      </c>
      <c r="B73" s="2866"/>
      <c r="C73" s="2867"/>
      <c r="D73" s="1141">
        <v>41.87</v>
      </c>
      <c r="E73" s="1141">
        <v>10600</v>
      </c>
      <c r="F73" s="1141">
        <v>199</v>
      </c>
      <c r="G73" s="1142">
        <v>33.5</v>
      </c>
      <c r="H73" s="1141">
        <v>1609.2</v>
      </c>
    </row>
    <row r="74" spans="1:8">
      <c r="A74" s="2865" t="s">
        <v>2868</v>
      </c>
      <c r="B74" s="2866"/>
      <c r="C74" s="2867"/>
      <c r="D74" s="1141">
        <v>27.49</v>
      </c>
      <c r="E74" s="1141" t="s">
        <v>828</v>
      </c>
      <c r="F74" s="1141">
        <v>170</v>
      </c>
      <c r="G74" s="1142">
        <v>9.86</v>
      </c>
      <c r="H74" s="1141" t="s">
        <v>2351</v>
      </c>
    </row>
    <row r="75" spans="1:8">
      <c r="A75" s="1173"/>
      <c r="B75" s="2849" t="s">
        <v>304</v>
      </c>
      <c r="C75" s="2849"/>
      <c r="D75" s="1170">
        <f>SUM(D66:D74)</f>
        <v>6342.54</v>
      </c>
      <c r="E75" s="1170">
        <f>SUM(E66:E74)</f>
        <v>21183.75</v>
      </c>
      <c r="F75" s="1170">
        <f>SUM(F66:F74)</f>
        <v>9387</v>
      </c>
      <c r="G75" s="1171">
        <f>SUM(G66:G74)</f>
        <v>5855.45</v>
      </c>
      <c r="H75" s="1170">
        <f>SUM(H66:H74)</f>
        <v>8653.8900000000012</v>
      </c>
    </row>
    <row r="76" spans="1:8">
      <c r="G76" s="1169"/>
    </row>
    <row r="77" spans="1:8">
      <c r="A77" s="2833" t="s">
        <v>2867</v>
      </c>
      <c r="B77" s="2834"/>
      <c r="C77" s="2835"/>
      <c r="D77" s="1158" t="s">
        <v>2822</v>
      </c>
      <c r="E77" s="1158" t="s">
        <v>2822</v>
      </c>
      <c r="F77" s="1158" t="s">
        <v>2822</v>
      </c>
      <c r="G77" s="1159" t="s">
        <v>2822</v>
      </c>
      <c r="H77" s="1158" t="s">
        <v>2822</v>
      </c>
    </row>
    <row r="78" spans="1:8" ht="24.75">
      <c r="A78" s="2830" t="s">
        <v>2866</v>
      </c>
      <c r="B78" s="2830"/>
      <c r="C78" s="2830"/>
      <c r="D78" s="1157" t="s">
        <v>2865</v>
      </c>
      <c r="E78" s="1141">
        <v>9.9999999999999995E-8</v>
      </c>
      <c r="F78" s="1141">
        <v>1150</v>
      </c>
      <c r="G78" s="1142">
        <v>862.5</v>
      </c>
      <c r="H78" s="1141">
        <v>425</v>
      </c>
    </row>
    <row r="79" spans="1:8">
      <c r="A79" s="2830" t="s">
        <v>2864</v>
      </c>
      <c r="B79" s="2830"/>
      <c r="C79" s="2830"/>
      <c r="D79" s="1141">
        <v>237.8</v>
      </c>
      <c r="E79" s="1141">
        <v>9.9999999999999995E-8</v>
      </c>
      <c r="F79" s="1141" t="s">
        <v>2786</v>
      </c>
      <c r="G79" s="1142" t="s">
        <v>2786</v>
      </c>
      <c r="H79" s="1141">
        <v>337.5</v>
      </c>
    </row>
    <row r="80" spans="1:8" ht="30.75" customHeight="1">
      <c r="A80" s="2830" t="s">
        <v>2863</v>
      </c>
      <c r="B80" s="2830"/>
      <c r="C80" s="2830"/>
      <c r="D80" s="1141">
        <v>506.25</v>
      </c>
      <c r="E80" s="1141">
        <v>9.9999999999999995E-8</v>
      </c>
      <c r="F80" s="1141">
        <v>895</v>
      </c>
      <c r="G80" s="1142">
        <v>407.5</v>
      </c>
      <c r="H80" s="1141">
        <v>342.5</v>
      </c>
    </row>
    <row r="81" spans="1:8">
      <c r="A81" s="2830" t="s">
        <v>2862</v>
      </c>
      <c r="B81" s="2830"/>
      <c r="C81" s="2830"/>
      <c r="D81" s="1141">
        <v>166.24</v>
      </c>
      <c r="E81" s="1141">
        <v>9.9999999999999995E-8</v>
      </c>
      <c r="F81" s="1141">
        <v>260</v>
      </c>
      <c r="G81" s="1142">
        <v>137.28</v>
      </c>
      <c r="H81" s="1141">
        <v>209.14</v>
      </c>
    </row>
    <row r="82" spans="1:8" ht="24.75">
      <c r="A82" s="2830" t="s">
        <v>2861</v>
      </c>
      <c r="B82" s="2830"/>
      <c r="C82" s="2830"/>
      <c r="D82" s="1157" t="s">
        <v>2860</v>
      </c>
      <c r="E82" s="1141">
        <v>9.9999999999999995E-8</v>
      </c>
      <c r="F82" s="1141">
        <v>1050</v>
      </c>
      <c r="G82" s="1142">
        <v>749.73</v>
      </c>
      <c r="H82" s="1141">
        <v>62.48</v>
      </c>
    </row>
    <row r="83" spans="1:8">
      <c r="A83" s="2831" t="s">
        <v>2859</v>
      </c>
      <c r="B83" s="2831"/>
      <c r="C83" s="2831"/>
      <c r="D83" s="1170">
        <f>SUM(D78:D81)</f>
        <v>910.29</v>
      </c>
      <c r="E83" s="1170">
        <f>SUM(E78:E81)</f>
        <v>3.9999999999999998E-7</v>
      </c>
      <c r="F83" s="1170">
        <f>SUM(F78:F81)</f>
        <v>2305</v>
      </c>
      <c r="G83" s="1171">
        <f>SUM(G78:G81)</f>
        <v>1407.28</v>
      </c>
      <c r="H83" s="1170">
        <f>SUM(H78:H81)</f>
        <v>1314.1399999999999</v>
      </c>
    </row>
    <row r="84" spans="1:8">
      <c r="A84" s="1172"/>
      <c r="B84" s="1172"/>
      <c r="C84" s="1172"/>
      <c r="G84" s="1169"/>
    </row>
    <row r="85" spans="1:8">
      <c r="A85" s="2842" t="s">
        <v>2858</v>
      </c>
      <c r="B85" s="2843"/>
      <c r="C85" s="2844"/>
      <c r="D85" s="1158" t="s">
        <v>2822</v>
      </c>
      <c r="E85" s="1158" t="s">
        <v>2822</v>
      </c>
      <c r="F85" s="1158" t="s">
        <v>2822</v>
      </c>
      <c r="G85" s="1159" t="s">
        <v>2822</v>
      </c>
      <c r="H85" s="1158" t="s">
        <v>2822</v>
      </c>
    </row>
    <row r="86" spans="1:8">
      <c r="A86" s="2832" t="s">
        <v>2857</v>
      </c>
      <c r="B86" s="2832"/>
      <c r="C86" s="2832"/>
      <c r="D86" s="1141">
        <v>117.49</v>
      </c>
      <c r="E86" s="1141">
        <v>9.9999999999999995E-8</v>
      </c>
      <c r="F86" s="1141">
        <v>180</v>
      </c>
      <c r="G86" s="1142">
        <v>95</v>
      </c>
      <c r="H86" s="1141">
        <v>70.989999999999995</v>
      </c>
    </row>
    <row r="87" spans="1:8">
      <c r="A87" s="2832" t="s">
        <v>2856</v>
      </c>
      <c r="B87" s="2832"/>
      <c r="C87" s="2832"/>
      <c r="D87" s="1141">
        <v>66.239999999999995</v>
      </c>
      <c r="E87" s="1141">
        <v>9.9999999999999995E-8</v>
      </c>
      <c r="F87" s="1141">
        <v>80</v>
      </c>
      <c r="G87" s="1142">
        <v>49.5</v>
      </c>
      <c r="H87" s="1141">
        <v>81.13</v>
      </c>
    </row>
    <row r="88" spans="1:8">
      <c r="A88" s="2832" t="s">
        <v>2855</v>
      </c>
      <c r="B88" s="2832"/>
      <c r="C88" s="2832"/>
      <c r="D88" s="1141">
        <v>2.57</v>
      </c>
      <c r="E88" s="1141">
        <v>9.9999999999999995E-8</v>
      </c>
      <c r="F88" s="1141">
        <v>10</v>
      </c>
      <c r="G88" s="1142">
        <v>1.9</v>
      </c>
      <c r="H88" s="1141">
        <v>1.1200000000000001</v>
      </c>
    </row>
    <row r="89" spans="1:8">
      <c r="A89" s="2832" t="s">
        <v>2854</v>
      </c>
      <c r="B89" s="2832"/>
      <c r="C89" s="2832"/>
      <c r="D89" s="1141">
        <v>21.88</v>
      </c>
      <c r="E89" s="1141">
        <v>9.9999999999999995E-8</v>
      </c>
      <c r="F89" s="1141">
        <v>60</v>
      </c>
      <c r="G89" s="1142">
        <v>17.05</v>
      </c>
      <c r="H89" s="1141">
        <v>20.94</v>
      </c>
    </row>
    <row r="90" spans="1:8">
      <c r="A90" s="2832" t="s">
        <v>2853</v>
      </c>
      <c r="B90" s="2832"/>
      <c r="C90" s="2832"/>
      <c r="D90" s="1141">
        <v>102.49</v>
      </c>
      <c r="E90" s="1141">
        <v>9.9999999999999995E-8</v>
      </c>
      <c r="F90" s="1141">
        <v>99</v>
      </c>
      <c r="G90" s="1142">
        <v>81.99</v>
      </c>
      <c r="H90" s="1141">
        <v>71.510000000000005</v>
      </c>
    </row>
    <row r="91" spans="1:8">
      <c r="A91" s="2832" t="s">
        <v>2852</v>
      </c>
      <c r="B91" s="2832"/>
      <c r="C91" s="2832"/>
      <c r="D91" s="1141">
        <v>41.89</v>
      </c>
      <c r="E91" s="1141">
        <v>9.9999999999999995E-8</v>
      </c>
      <c r="F91" s="1141">
        <v>60</v>
      </c>
      <c r="G91" s="1142">
        <v>33.5</v>
      </c>
      <c r="H91" s="1141">
        <v>21.79</v>
      </c>
    </row>
    <row r="92" spans="1:8">
      <c r="A92" s="2832" t="s">
        <v>2851</v>
      </c>
      <c r="B92" s="2832"/>
      <c r="C92" s="2832"/>
      <c r="D92" s="1141">
        <v>81.19</v>
      </c>
      <c r="E92" s="1141">
        <v>9.9999999999999995E-8</v>
      </c>
      <c r="F92" s="1141">
        <v>99</v>
      </c>
      <c r="G92" s="1142">
        <v>72.25</v>
      </c>
      <c r="H92" s="1141">
        <v>61.13</v>
      </c>
    </row>
    <row r="93" spans="1:8">
      <c r="A93" s="2832" t="s">
        <v>2850</v>
      </c>
      <c r="B93" s="2832"/>
      <c r="C93" s="2832"/>
      <c r="D93" s="1141">
        <v>10.1</v>
      </c>
      <c r="E93" s="1141">
        <v>9.9999999999999995E-8</v>
      </c>
      <c r="F93" s="1141">
        <v>25</v>
      </c>
      <c r="G93" s="1142">
        <v>9</v>
      </c>
      <c r="H93" s="1141">
        <v>3.62</v>
      </c>
    </row>
    <row r="94" spans="1:8">
      <c r="A94" s="2832" t="s">
        <v>2849</v>
      </c>
      <c r="B94" s="2832"/>
      <c r="C94" s="2832"/>
      <c r="D94" s="1141">
        <v>94.99</v>
      </c>
      <c r="E94" s="1141">
        <v>9.9999999999999995E-8</v>
      </c>
      <c r="F94" s="1141">
        <v>110</v>
      </c>
      <c r="G94" s="1142">
        <v>53.46</v>
      </c>
      <c r="H94" s="1141">
        <v>162.66</v>
      </c>
    </row>
    <row r="95" spans="1:8">
      <c r="A95" s="2832" t="s">
        <v>2848</v>
      </c>
      <c r="B95" s="2832"/>
      <c r="C95" s="2832"/>
      <c r="D95" s="1141">
        <v>81.239999999999995</v>
      </c>
      <c r="E95" s="1141">
        <v>9.9999999999999995E-8</v>
      </c>
      <c r="F95" s="1141">
        <v>95</v>
      </c>
      <c r="G95" s="1142">
        <v>53.19</v>
      </c>
      <c r="H95" s="1141">
        <v>39</v>
      </c>
    </row>
    <row r="96" spans="1:8">
      <c r="A96" s="2847" t="s">
        <v>2821</v>
      </c>
      <c r="B96" s="2847"/>
      <c r="C96" s="2847"/>
      <c r="D96" s="1141">
        <v>14.9</v>
      </c>
      <c r="E96" s="1141">
        <v>9.9999999999999995E-8</v>
      </c>
      <c r="F96" s="1141">
        <v>29.95</v>
      </c>
      <c r="G96" s="1142">
        <v>10</v>
      </c>
      <c r="H96" s="1141">
        <v>25</v>
      </c>
    </row>
    <row r="97" spans="1:8">
      <c r="A97" s="2847" t="s">
        <v>2847</v>
      </c>
      <c r="B97" s="2847"/>
      <c r="C97" s="2847"/>
      <c r="D97" s="1141">
        <v>163.9</v>
      </c>
      <c r="E97" s="1141">
        <v>9.9999999999999995E-8</v>
      </c>
      <c r="F97" s="1141">
        <v>359.4</v>
      </c>
      <c r="G97" s="1142">
        <v>120</v>
      </c>
      <c r="H97" s="1141">
        <v>300</v>
      </c>
    </row>
    <row r="98" spans="1:8">
      <c r="A98" s="2832" t="s">
        <v>2846</v>
      </c>
      <c r="B98" s="2832"/>
      <c r="C98" s="2832"/>
      <c r="D98" s="1141">
        <v>98.74</v>
      </c>
      <c r="E98" s="1141">
        <v>9.9999999999999995E-8</v>
      </c>
      <c r="F98" s="1141">
        <v>299</v>
      </c>
      <c r="G98" s="1142" t="s">
        <v>2786</v>
      </c>
      <c r="H98" s="1141">
        <v>180</v>
      </c>
    </row>
    <row r="99" spans="1:8">
      <c r="A99" s="2832" t="s">
        <v>2845</v>
      </c>
      <c r="B99" s="2832"/>
      <c r="C99" s="2832"/>
      <c r="D99" s="1141">
        <v>82.49</v>
      </c>
      <c r="E99" s="1141">
        <v>9.9999999999999995E-8</v>
      </c>
      <c r="F99" s="1141">
        <v>29</v>
      </c>
      <c r="G99" s="1142">
        <v>66</v>
      </c>
      <c r="H99" s="1141">
        <v>24.94</v>
      </c>
    </row>
    <row r="100" spans="1:8">
      <c r="A100" s="2849" t="s">
        <v>2844</v>
      </c>
      <c r="B100" s="2849"/>
      <c r="C100" s="2849"/>
      <c r="D100" s="1170">
        <f>SUM(D86:D99)</f>
        <v>980.1099999999999</v>
      </c>
      <c r="E100" s="1170">
        <f>SUM(E86:E99)</f>
        <v>1.3999999999999997E-6</v>
      </c>
      <c r="F100" s="1170">
        <f>SUM(F86:F99)</f>
        <v>1535.35</v>
      </c>
      <c r="G100" s="1171">
        <f>SUM(G86:G99)</f>
        <v>662.83999999999992</v>
      </c>
      <c r="H100" s="1170">
        <f>SUM(H86:H99)</f>
        <v>1063.83</v>
      </c>
    </row>
    <row r="101" spans="1:8">
      <c r="G101" s="1169"/>
    </row>
    <row r="102" spans="1:8">
      <c r="A102" s="2848" t="s">
        <v>2843</v>
      </c>
      <c r="B102" s="2848"/>
      <c r="C102" s="2848"/>
      <c r="D102" s="1158" t="s">
        <v>2822</v>
      </c>
      <c r="E102" s="1158" t="s">
        <v>2822</v>
      </c>
      <c r="F102" s="1158" t="s">
        <v>2822</v>
      </c>
      <c r="G102" s="1159" t="s">
        <v>2822</v>
      </c>
      <c r="H102" s="1158" t="s">
        <v>2822</v>
      </c>
    </row>
    <row r="103" spans="1:8">
      <c r="A103" s="2848" t="s">
        <v>2842</v>
      </c>
      <c r="B103" s="2848"/>
      <c r="C103" s="2848"/>
      <c r="D103" s="1141"/>
      <c r="E103" s="1141"/>
      <c r="F103" s="1141"/>
      <c r="G103" s="1142"/>
      <c r="H103" s="1141"/>
    </row>
    <row r="104" spans="1:8">
      <c r="A104" s="2839" t="s">
        <v>2841</v>
      </c>
      <c r="B104" s="2839"/>
      <c r="C104" s="2839"/>
      <c r="D104" s="1141">
        <v>4.9400000000000004</v>
      </c>
      <c r="E104" s="1141">
        <v>9.9999999999999995E-8</v>
      </c>
      <c r="F104" s="1141">
        <v>0.89</v>
      </c>
      <c r="G104" s="1142">
        <v>0.39</v>
      </c>
      <c r="H104" s="1141">
        <v>0.5</v>
      </c>
    </row>
    <row r="105" spans="1:8">
      <c r="A105" s="2839" t="s">
        <v>2840</v>
      </c>
      <c r="B105" s="2839"/>
      <c r="C105" s="2839"/>
      <c r="D105" s="1141">
        <v>2.0499999999999998</v>
      </c>
      <c r="E105" s="1141">
        <v>9.9999999999999995E-8</v>
      </c>
      <c r="F105" s="1141">
        <v>29</v>
      </c>
      <c r="G105" s="1142">
        <v>0.72</v>
      </c>
      <c r="H105" s="1141">
        <v>1.2</v>
      </c>
    </row>
    <row r="106" spans="1:8">
      <c r="A106" s="2839" t="s">
        <v>2839</v>
      </c>
      <c r="B106" s="2839"/>
      <c r="C106" s="2839"/>
      <c r="D106" s="1141">
        <v>7.0000000000000007E-2</v>
      </c>
      <c r="E106" s="1141">
        <v>9.9999999999999995E-8</v>
      </c>
      <c r="F106" s="1141">
        <v>0.24</v>
      </c>
      <c r="G106" s="1142">
        <v>0.14000000000000001</v>
      </c>
      <c r="H106" s="1141">
        <v>0.05</v>
      </c>
    </row>
    <row r="107" spans="1:8">
      <c r="A107" s="2839" t="s">
        <v>2838</v>
      </c>
      <c r="B107" s="2839"/>
      <c r="C107" s="2839"/>
      <c r="D107" s="1141">
        <v>0.1</v>
      </c>
      <c r="E107" s="1141">
        <v>9.9999999999999995E-8</v>
      </c>
      <c r="F107" s="1141">
        <v>0.28000000000000003</v>
      </c>
      <c r="G107" s="1142">
        <v>0.12</v>
      </c>
      <c r="H107" s="1141">
        <v>0.09</v>
      </c>
    </row>
    <row r="108" spans="1:8">
      <c r="A108" s="2839" t="s">
        <v>2837</v>
      </c>
      <c r="B108" s="2839"/>
      <c r="C108" s="2839"/>
      <c r="D108" s="1141">
        <v>0.05</v>
      </c>
      <c r="E108" s="1141">
        <v>9.9999999999999995E-8</v>
      </c>
      <c r="F108" s="1141">
        <v>0.16</v>
      </c>
      <c r="G108" s="1142">
        <v>0.03</v>
      </c>
      <c r="H108" s="1141">
        <v>0.05</v>
      </c>
    </row>
    <row r="109" spans="1:8">
      <c r="A109" s="2839" t="s">
        <v>2836</v>
      </c>
      <c r="B109" s="2839"/>
      <c r="C109" s="2839"/>
      <c r="D109" s="1141">
        <v>0.09</v>
      </c>
      <c r="E109" s="1141">
        <v>9.9999999999999995E-8</v>
      </c>
      <c r="F109" s="1141">
        <v>0.18</v>
      </c>
      <c r="G109" s="1142">
        <v>7.0000000000000007E-2</v>
      </c>
      <c r="H109" s="1141">
        <v>0.09</v>
      </c>
    </row>
    <row r="110" spans="1:8">
      <c r="A110" s="2839" t="s">
        <v>2835</v>
      </c>
      <c r="B110" s="2839"/>
      <c r="C110" s="2839"/>
      <c r="D110" s="1141">
        <v>0.1</v>
      </c>
      <c r="E110" s="1141">
        <v>9.9999999999999995E-8</v>
      </c>
      <c r="F110" s="1141">
        <v>0.2</v>
      </c>
      <c r="G110" s="1142">
        <v>0.1</v>
      </c>
      <c r="H110" s="1141">
        <v>0.09</v>
      </c>
    </row>
    <row r="111" spans="1:8">
      <c r="A111" s="2839" t="s">
        <v>2834</v>
      </c>
      <c r="B111" s="2839"/>
      <c r="C111" s="2839"/>
      <c r="D111" s="1141">
        <v>0.1</v>
      </c>
      <c r="E111" s="1141">
        <v>0.09</v>
      </c>
      <c r="F111" s="1141">
        <v>0.45</v>
      </c>
      <c r="G111" s="1142">
        <v>7.0000000000000007E-2</v>
      </c>
      <c r="H111" s="1141">
        <v>0.2</v>
      </c>
    </row>
    <row r="112" spans="1:8">
      <c r="A112" s="2839" t="s">
        <v>2833</v>
      </c>
      <c r="B112" s="2839"/>
      <c r="C112" s="2839"/>
      <c r="D112" s="1141">
        <v>0.23</v>
      </c>
      <c r="E112" s="1141">
        <v>0.15</v>
      </c>
      <c r="F112" s="1141">
        <v>0.42</v>
      </c>
      <c r="G112" s="1142">
        <v>0.1</v>
      </c>
      <c r="H112" s="1141">
        <v>0.2</v>
      </c>
    </row>
    <row r="113" spans="1:8">
      <c r="A113" s="2839" t="s">
        <v>2832</v>
      </c>
      <c r="B113" s="2839"/>
      <c r="C113" s="2839"/>
      <c r="D113" s="1141">
        <v>0.14000000000000001</v>
      </c>
      <c r="E113" s="1141">
        <v>0.06</v>
      </c>
      <c r="F113" s="1141">
        <v>0.45</v>
      </c>
      <c r="G113" s="1142">
        <v>0.1</v>
      </c>
      <c r="H113" s="1141">
        <v>0.28999999999999998</v>
      </c>
    </row>
    <row r="114" spans="1:8">
      <c r="A114" s="2839" t="s">
        <v>2831</v>
      </c>
      <c r="B114" s="2839"/>
      <c r="C114" s="2839"/>
      <c r="D114" s="1141">
        <v>0.11</v>
      </c>
      <c r="E114" s="1141">
        <v>0.12</v>
      </c>
      <c r="F114" s="1141">
        <v>0.22</v>
      </c>
      <c r="G114" s="1142">
        <v>0.24</v>
      </c>
      <c r="H114" s="1141">
        <v>0.14000000000000001</v>
      </c>
    </row>
    <row r="115" spans="1:8">
      <c r="A115" s="2839" t="s">
        <v>2830</v>
      </c>
      <c r="B115" s="2839"/>
      <c r="C115" s="2839"/>
      <c r="D115" s="1141">
        <v>0.18</v>
      </c>
      <c r="E115" s="1141">
        <v>9.9999999999999995E-8</v>
      </c>
      <c r="F115" s="1141">
        <v>0.49</v>
      </c>
      <c r="G115" s="1142">
        <v>0.18</v>
      </c>
      <c r="H115" s="1141">
        <v>0.28999999999999998</v>
      </c>
    </row>
    <row r="116" spans="1:8">
      <c r="A116" s="2839" t="s">
        <v>2829</v>
      </c>
      <c r="B116" s="2839"/>
      <c r="C116" s="2839"/>
      <c r="D116" s="1141">
        <v>0.06</v>
      </c>
      <c r="E116" s="1141">
        <v>9.9999999999999995E-8</v>
      </c>
      <c r="F116" s="1141">
        <v>0.24</v>
      </c>
      <c r="G116" s="1142">
        <v>1.07</v>
      </c>
      <c r="H116" s="1141">
        <v>0.05</v>
      </c>
    </row>
    <row r="117" spans="1:8">
      <c r="A117" s="2839" t="s">
        <v>2828</v>
      </c>
      <c r="B117" s="2839"/>
      <c r="C117" s="2839"/>
      <c r="D117" s="1141">
        <v>0.13</v>
      </c>
      <c r="E117" s="1141">
        <v>9.9999999999999995E-8</v>
      </c>
      <c r="F117" s="1141">
        <v>0.28000000000000003</v>
      </c>
      <c r="G117" s="1142">
        <v>0.37</v>
      </c>
      <c r="H117" s="1141">
        <v>0.09</v>
      </c>
    </row>
    <row r="118" spans="1:8">
      <c r="A118" s="2839" t="s">
        <v>2827</v>
      </c>
      <c r="B118" s="2839"/>
      <c r="C118" s="2839"/>
      <c r="D118" s="1141">
        <v>0.19</v>
      </c>
      <c r="E118" s="1141">
        <v>9.9999999999999995E-8</v>
      </c>
      <c r="F118" s="1141">
        <v>0.3</v>
      </c>
      <c r="G118" s="1142">
        <v>0.46</v>
      </c>
      <c r="H118" s="1141">
        <v>0.12</v>
      </c>
    </row>
    <row r="119" spans="1:8">
      <c r="A119" s="2839" t="s">
        <v>2826</v>
      </c>
      <c r="B119" s="2839"/>
      <c r="C119" s="2839"/>
      <c r="D119" s="1141">
        <v>0.1</v>
      </c>
      <c r="E119" s="1141">
        <v>9.9999999999999995E-8</v>
      </c>
      <c r="F119" s="1141">
        <v>0.28000000000000003</v>
      </c>
      <c r="G119" s="1142">
        <v>0.15</v>
      </c>
      <c r="H119" s="1141">
        <v>0.09</v>
      </c>
    </row>
    <row r="120" spans="1:8">
      <c r="A120" s="2839" t="s">
        <v>2825</v>
      </c>
      <c r="B120" s="2839"/>
      <c r="C120" s="2839"/>
      <c r="D120" s="1141">
        <v>0.23</v>
      </c>
      <c r="E120" s="1141">
        <v>9.9999999999999995E-8</v>
      </c>
      <c r="F120" s="1141">
        <v>0.32</v>
      </c>
      <c r="G120" s="1142">
        <v>0.28000000000000003</v>
      </c>
      <c r="H120" s="1141">
        <v>0.16</v>
      </c>
    </row>
    <row r="121" spans="1:8">
      <c r="A121" s="2839" t="s">
        <v>2824</v>
      </c>
      <c r="B121" s="2839"/>
      <c r="C121" s="2839"/>
      <c r="D121" s="1141">
        <v>0.38</v>
      </c>
      <c r="E121" s="1141">
        <v>9.9999999999999995E-8</v>
      </c>
      <c r="F121" s="1141">
        <v>0.36</v>
      </c>
      <c r="G121" s="1142">
        <v>0.42</v>
      </c>
      <c r="H121" s="1141">
        <v>0.27</v>
      </c>
    </row>
    <row r="122" spans="1:8">
      <c r="A122" s="2849"/>
      <c r="B122" s="2849"/>
      <c r="C122" s="2849"/>
      <c r="D122" s="1168"/>
      <c r="E122" s="1168"/>
      <c r="F122" s="1168"/>
      <c r="G122" s="1167"/>
      <c r="H122" s="1166"/>
    </row>
    <row r="123" spans="1:8">
      <c r="A123" s="1165"/>
      <c r="B123" s="1165"/>
      <c r="C123" s="1164"/>
      <c r="D123" s="1162"/>
      <c r="E123" s="1162"/>
      <c r="F123" s="1162"/>
      <c r="G123" s="1163"/>
      <c r="H123" s="1162"/>
    </row>
    <row r="124" spans="1:8">
      <c r="A124" s="1161" t="s">
        <v>2823</v>
      </c>
      <c r="B124" s="1160"/>
      <c r="C124" s="1160"/>
      <c r="D124" s="1158" t="s">
        <v>2822</v>
      </c>
      <c r="E124" s="1158" t="s">
        <v>2822</v>
      </c>
      <c r="F124" s="1158" t="s">
        <v>2822</v>
      </c>
      <c r="G124" s="1159" t="s">
        <v>2822</v>
      </c>
      <c r="H124" s="1158" t="s">
        <v>2822</v>
      </c>
    </row>
    <row r="125" spans="1:8">
      <c r="A125" s="2847" t="s">
        <v>2821</v>
      </c>
      <c r="B125" s="2847"/>
      <c r="C125" s="2847"/>
      <c r="D125" s="1141">
        <v>11.9</v>
      </c>
      <c r="E125" s="1141">
        <v>9.9999999999999995E-8</v>
      </c>
      <c r="F125" s="1141">
        <v>20</v>
      </c>
      <c r="G125" s="1142">
        <v>10</v>
      </c>
      <c r="H125" s="1141">
        <v>25</v>
      </c>
    </row>
    <row r="126" spans="1:8">
      <c r="A126" s="2847" t="s">
        <v>2820</v>
      </c>
      <c r="B126" s="2847"/>
      <c r="C126" s="2847"/>
      <c r="D126" s="1141">
        <v>130.9</v>
      </c>
      <c r="E126" s="1141">
        <v>9.9999999999999995E-8</v>
      </c>
      <c r="F126" s="1141">
        <v>240</v>
      </c>
      <c r="G126" s="1142">
        <v>120</v>
      </c>
      <c r="H126" s="1141">
        <v>300</v>
      </c>
    </row>
    <row r="127" spans="1:8">
      <c r="A127" s="2856" t="s">
        <v>2819</v>
      </c>
      <c r="B127" s="2856"/>
      <c r="C127" s="2856"/>
      <c r="D127" s="1141" t="s">
        <v>2818</v>
      </c>
      <c r="E127" s="1141">
        <v>9.9999999999999995E-8</v>
      </c>
      <c r="F127" s="1141"/>
      <c r="G127" s="1142" t="s">
        <v>2817</v>
      </c>
      <c r="H127" s="1141" t="s">
        <v>2816</v>
      </c>
    </row>
    <row r="128" spans="1:8" ht="24.75" customHeight="1">
      <c r="A128" s="2856" t="s">
        <v>2815</v>
      </c>
      <c r="B128" s="2856"/>
      <c r="C128" s="2856"/>
      <c r="D128" s="1141" t="s">
        <v>2814</v>
      </c>
      <c r="E128" s="1141"/>
      <c r="F128" s="1141" t="s">
        <v>2813</v>
      </c>
      <c r="G128" s="1142">
        <v>7.2</v>
      </c>
      <c r="H128" s="1141" t="s">
        <v>2812</v>
      </c>
    </row>
    <row r="129" spans="1:8" ht="24.75">
      <c r="A129" s="2856" t="s">
        <v>2811</v>
      </c>
      <c r="B129" s="2856"/>
      <c r="C129" s="2856"/>
      <c r="D129" s="1157" t="s">
        <v>2810</v>
      </c>
      <c r="E129" s="1141">
        <v>9.9999999999999995E-8</v>
      </c>
      <c r="F129" s="1141">
        <v>65</v>
      </c>
      <c r="G129" s="1142">
        <v>22</v>
      </c>
      <c r="H129" s="1141">
        <v>80</v>
      </c>
    </row>
    <row r="130" spans="1:8" ht="36.75">
      <c r="A130" s="2856" t="s">
        <v>2809</v>
      </c>
      <c r="B130" s="2856"/>
      <c r="C130" s="2856"/>
      <c r="D130" s="1157" t="s">
        <v>2808</v>
      </c>
      <c r="E130" s="1141">
        <v>9.9999999999999995E-8</v>
      </c>
      <c r="F130" s="1141">
        <v>97.5</v>
      </c>
      <c r="G130" s="1142">
        <v>22</v>
      </c>
      <c r="H130" s="1141">
        <v>135</v>
      </c>
    </row>
    <row r="131" spans="1:8" ht="24.75">
      <c r="A131" s="2856" t="s">
        <v>2807</v>
      </c>
      <c r="B131" s="2856"/>
      <c r="C131" s="2856"/>
      <c r="D131" s="1157" t="s">
        <v>2806</v>
      </c>
      <c r="E131" s="1141">
        <v>9.9999999999999995E-8</v>
      </c>
      <c r="F131" s="1141">
        <v>75</v>
      </c>
      <c r="G131" s="1142">
        <v>22</v>
      </c>
      <c r="H131" s="1141">
        <v>135</v>
      </c>
    </row>
    <row r="132" spans="1:8" ht="24.75">
      <c r="A132" s="2856" t="s">
        <v>2805</v>
      </c>
      <c r="B132" s="2856"/>
      <c r="C132" s="2856"/>
      <c r="D132" s="1157" t="s">
        <v>2804</v>
      </c>
      <c r="E132" s="1141">
        <v>9.9999999999999995E-8</v>
      </c>
      <c r="F132" s="1141">
        <v>90</v>
      </c>
      <c r="G132" s="1142">
        <v>90</v>
      </c>
      <c r="H132" s="1141">
        <v>90</v>
      </c>
    </row>
    <row r="133" spans="1:8" ht="36.75">
      <c r="A133" s="2856" t="s">
        <v>2803</v>
      </c>
      <c r="B133" s="2856"/>
      <c r="C133" s="2856"/>
      <c r="D133" s="1157" t="s">
        <v>2802</v>
      </c>
      <c r="E133" s="1141">
        <v>9.9999999999999995E-8</v>
      </c>
      <c r="F133" s="1141">
        <v>135</v>
      </c>
      <c r="G133" s="1142">
        <v>135</v>
      </c>
      <c r="H133" s="1141">
        <v>90</v>
      </c>
    </row>
    <row r="134" spans="1:8" ht="30" customHeight="1">
      <c r="A134" s="2856" t="s">
        <v>2799</v>
      </c>
      <c r="B134" s="2856"/>
      <c r="C134" s="2856"/>
      <c r="D134" s="1141">
        <v>42</v>
      </c>
      <c r="E134" s="1141">
        <v>9.9999999999999995E-8</v>
      </c>
      <c r="F134" s="1141">
        <v>42</v>
      </c>
      <c r="G134" s="1142" t="s">
        <v>2798</v>
      </c>
      <c r="H134" s="1141" t="s">
        <v>2351</v>
      </c>
    </row>
    <row r="135" spans="1:8" ht="29.25" customHeight="1">
      <c r="A135" s="2856" t="s">
        <v>2797</v>
      </c>
      <c r="B135" s="2856"/>
      <c r="C135" s="2856"/>
      <c r="D135" s="1141">
        <v>63</v>
      </c>
      <c r="E135" s="1141">
        <v>9.9999999999999995E-8</v>
      </c>
      <c r="F135" s="1141">
        <v>63</v>
      </c>
      <c r="G135" s="1142" t="s">
        <v>2796</v>
      </c>
      <c r="H135" s="1141" t="s">
        <v>2351</v>
      </c>
    </row>
    <row r="136" spans="1:8" ht="30.75" customHeight="1">
      <c r="A136" s="2856" t="s">
        <v>2801</v>
      </c>
      <c r="B136" s="2856"/>
      <c r="C136" s="2856"/>
      <c r="D136" s="1141">
        <v>70</v>
      </c>
      <c r="E136" s="1141">
        <v>9.9999999999999995E-8</v>
      </c>
      <c r="F136" s="1141">
        <v>70</v>
      </c>
      <c r="G136" s="1142">
        <v>70</v>
      </c>
      <c r="H136" s="1141">
        <v>80</v>
      </c>
    </row>
    <row r="137" spans="1:8" ht="27.75" customHeight="1">
      <c r="A137" s="2856" t="s">
        <v>2800</v>
      </c>
      <c r="B137" s="2856"/>
      <c r="C137" s="2856"/>
      <c r="D137" s="1141">
        <v>105</v>
      </c>
      <c r="E137" s="1141">
        <v>9.9999999999999995E-8</v>
      </c>
      <c r="F137" s="1141">
        <v>105</v>
      </c>
      <c r="G137" s="1142">
        <v>105</v>
      </c>
      <c r="H137" s="1141">
        <v>110</v>
      </c>
    </row>
    <row r="138" spans="1:8" ht="24.75" customHeight="1">
      <c r="A138" s="2856" t="s">
        <v>2799</v>
      </c>
      <c r="B138" s="2856"/>
      <c r="C138" s="2856"/>
      <c r="D138" s="1141">
        <v>42</v>
      </c>
      <c r="E138" s="1141">
        <v>9.9999999999999995E-8</v>
      </c>
      <c r="F138" s="1141">
        <v>42</v>
      </c>
      <c r="G138" s="1142" t="s">
        <v>2798</v>
      </c>
      <c r="H138" s="1141" t="s">
        <v>2351</v>
      </c>
    </row>
    <row r="139" spans="1:8" ht="33" customHeight="1">
      <c r="A139" s="2856" t="s">
        <v>2797</v>
      </c>
      <c r="B139" s="2856"/>
      <c r="C139" s="2856"/>
      <c r="D139" s="1141">
        <v>63</v>
      </c>
      <c r="E139" s="1141">
        <v>9.9999999999999995E-8</v>
      </c>
      <c r="F139" s="1141">
        <v>63</v>
      </c>
      <c r="G139" s="1142" t="s">
        <v>2796</v>
      </c>
      <c r="H139" s="1141" t="s">
        <v>2351</v>
      </c>
    </row>
    <row r="140" spans="1:8" ht="27" customHeight="1">
      <c r="A140" s="2871" t="s">
        <v>2795</v>
      </c>
      <c r="B140" s="2871"/>
      <c r="C140" s="2871"/>
      <c r="D140" s="1156" t="s">
        <v>2794</v>
      </c>
      <c r="E140" s="1154">
        <v>9.9999999999999995E-8</v>
      </c>
      <c r="F140" s="1154">
        <v>0.28999999999999998</v>
      </c>
      <c r="G140" s="1155">
        <v>0.1</v>
      </c>
      <c r="H140" s="1154">
        <v>0.2</v>
      </c>
    </row>
    <row r="141" spans="1:8">
      <c r="A141" s="1153"/>
      <c r="B141" s="1153"/>
      <c r="C141" s="1153"/>
      <c r="D141" s="1152"/>
      <c r="E141" s="1151"/>
      <c r="F141" s="1149"/>
      <c r="G141" s="1150"/>
      <c r="H141" s="1149"/>
    </row>
    <row r="142" spans="1:8" ht="15" customHeight="1">
      <c r="A142" s="2868" t="s">
        <v>2793</v>
      </c>
      <c r="B142" s="2869"/>
      <c r="C142" s="2870"/>
      <c r="D142" s="1147" t="s">
        <v>2792</v>
      </c>
      <c r="E142" s="1147" t="s">
        <v>2792</v>
      </c>
      <c r="F142" s="1147" t="s">
        <v>2792</v>
      </c>
      <c r="G142" s="1148" t="s">
        <v>2792</v>
      </c>
      <c r="H142" s="1147" t="s">
        <v>2792</v>
      </c>
    </row>
    <row r="143" spans="1:8">
      <c r="A143" s="2858" t="s">
        <v>2789</v>
      </c>
      <c r="B143" s="2859"/>
      <c r="C143" s="2860"/>
      <c r="D143" s="1141">
        <v>45</v>
      </c>
      <c r="E143" s="1141">
        <v>9.9999999999999995E-8</v>
      </c>
      <c r="F143" s="1141" t="s">
        <v>2786</v>
      </c>
      <c r="G143" s="1142" t="s">
        <v>2351</v>
      </c>
      <c r="H143" s="1141">
        <v>75</v>
      </c>
    </row>
    <row r="144" spans="1:8">
      <c r="A144" s="2858" t="s">
        <v>257</v>
      </c>
      <c r="B144" s="2859"/>
      <c r="C144" s="2860"/>
      <c r="D144" s="1141">
        <v>45</v>
      </c>
      <c r="E144" s="1141">
        <v>9.9999999999999995E-8</v>
      </c>
      <c r="F144" s="1141" t="s">
        <v>2786</v>
      </c>
      <c r="G144" s="1142" t="s">
        <v>2351</v>
      </c>
      <c r="H144" s="1141">
        <v>75</v>
      </c>
    </row>
    <row r="145" spans="1:8">
      <c r="A145" s="2858" t="s">
        <v>2788</v>
      </c>
      <c r="B145" s="2859"/>
      <c r="C145" s="2860"/>
      <c r="D145" s="1141">
        <v>45</v>
      </c>
      <c r="E145" s="1141">
        <v>9.9999999999999995E-8</v>
      </c>
      <c r="F145" s="1141" t="s">
        <v>2786</v>
      </c>
      <c r="G145" s="1142" t="s">
        <v>2351</v>
      </c>
      <c r="H145" s="1141">
        <v>75</v>
      </c>
    </row>
    <row r="146" spans="1:8">
      <c r="A146" s="2858" t="s">
        <v>2787</v>
      </c>
      <c r="B146" s="2859"/>
      <c r="C146" s="2860"/>
      <c r="D146" s="1141">
        <v>45</v>
      </c>
      <c r="E146" s="1141">
        <v>9.9999999999999995E-8</v>
      </c>
      <c r="F146" s="1141" t="s">
        <v>2786</v>
      </c>
      <c r="G146" s="1142" t="s">
        <v>2351</v>
      </c>
      <c r="H146" s="1141">
        <v>75</v>
      </c>
    </row>
    <row r="147" spans="1:8" ht="24">
      <c r="A147" s="2872"/>
      <c r="B147" s="2872"/>
      <c r="C147" s="2873"/>
      <c r="D147" s="1145" t="s">
        <v>2791</v>
      </c>
      <c r="E147" s="1145" t="s">
        <v>2791</v>
      </c>
      <c r="F147" s="1145" t="s">
        <v>2791</v>
      </c>
      <c r="G147" s="1146" t="s">
        <v>2791</v>
      </c>
      <c r="H147" s="1145" t="s">
        <v>2791</v>
      </c>
    </row>
    <row r="148" spans="1:8">
      <c r="A148" s="2861" t="s">
        <v>2789</v>
      </c>
      <c r="B148" s="2861"/>
      <c r="C148" s="2861"/>
      <c r="D148" s="1141">
        <v>10</v>
      </c>
      <c r="E148" s="1141">
        <v>9.9999999999999995E-8</v>
      </c>
      <c r="F148" s="1141" t="s">
        <v>2786</v>
      </c>
      <c r="G148" s="1142" t="s">
        <v>2351</v>
      </c>
      <c r="H148" s="1141" t="s">
        <v>2351</v>
      </c>
    </row>
    <row r="149" spans="1:8">
      <c r="A149" s="2861" t="s">
        <v>257</v>
      </c>
      <c r="B149" s="2861"/>
      <c r="C149" s="2861"/>
      <c r="D149" s="1141">
        <v>10</v>
      </c>
      <c r="E149" s="1141">
        <v>9.9999999999999995E-8</v>
      </c>
      <c r="F149" s="1141" t="s">
        <v>2786</v>
      </c>
      <c r="G149" s="1142" t="s">
        <v>2351</v>
      </c>
      <c r="H149" s="1141" t="s">
        <v>2351</v>
      </c>
    </row>
    <row r="150" spans="1:8">
      <c r="A150" s="2861" t="s">
        <v>2788</v>
      </c>
      <c r="B150" s="2861"/>
      <c r="C150" s="2861"/>
      <c r="D150" s="1141">
        <v>10</v>
      </c>
      <c r="E150" s="1141">
        <v>9.9999999999999995E-8</v>
      </c>
      <c r="F150" s="1141" t="s">
        <v>2786</v>
      </c>
      <c r="G150" s="1142" t="s">
        <v>2351</v>
      </c>
      <c r="H150" s="1141" t="s">
        <v>2351</v>
      </c>
    </row>
    <row r="151" spans="1:8">
      <c r="A151" s="2861" t="s">
        <v>2787</v>
      </c>
      <c r="B151" s="2861"/>
      <c r="C151" s="2861"/>
      <c r="D151" s="1141">
        <v>10</v>
      </c>
      <c r="E151" s="1141">
        <v>9.9999999999999995E-8</v>
      </c>
      <c r="F151" s="1141" t="s">
        <v>2786</v>
      </c>
      <c r="G151" s="1142" t="s">
        <v>2351</v>
      </c>
      <c r="H151" s="1141" t="s">
        <v>2351</v>
      </c>
    </row>
    <row r="152" spans="1:8">
      <c r="A152" s="2861"/>
      <c r="B152" s="2861"/>
      <c r="C152" s="2861"/>
      <c r="D152" s="1143" t="s">
        <v>2790</v>
      </c>
      <c r="E152" s="1143" t="s">
        <v>2790</v>
      </c>
      <c r="F152" s="1143" t="s">
        <v>2790</v>
      </c>
      <c r="G152" s="1144" t="s">
        <v>2790</v>
      </c>
      <c r="H152" s="1143" t="s">
        <v>2790</v>
      </c>
    </row>
    <row r="153" spans="1:8">
      <c r="A153" s="2858" t="s">
        <v>2789</v>
      </c>
      <c r="B153" s="2859"/>
      <c r="C153" s="2860"/>
      <c r="D153" s="1141">
        <v>1.04</v>
      </c>
      <c r="E153" s="1141">
        <v>9.9999999999999995E-8</v>
      </c>
      <c r="F153" s="1141" t="s">
        <v>2786</v>
      </c>
      <c r="G153" s="1142" t="s">
        <v>2351</v>
      </c>
      <c r="H153" s="1141" t="s">
        <v>2351</v>
      </c>
    </row>
    <row r="154" spans="1:8">
      <c r="A154" s="2861" t="s">
        <v>257</v>
      </c>
      <c r="B154" s="2861"/>
      <c r="C154" s="2861"/>
      <c r="D154" s="1141">
        <v>1.04</v>
      </c>
      <c r="E154" s="1141">
        <v>9.9999999999999995E-8</v>
      </c>
      <c r="F154" s="1141" t="s">
        <v>2786</v>
      </c>
      <c r="G154" s="1142" t="s">
        <v>2351</v>
      </c>
      <c r="H154" s="1141" t="s">
        <v>2351</v>
      </c>
    </row>
    <row r="155" spans="1:8">
      <c r="A155" s="2861" t="s">
        <v>2788</v>
      </c>
      <c r="B155" s="2861"/>
      <c r="C155" s="2861"/>
      <c r="D155" s="1141">
        <v>1.04</v>
      </c>
      <c r="E155" s="1141">
        <v>9.9999999999999995E-8</v>
      </c>
      <c r="F155" s="1141" t="s">
        <v>2786</v>
      </c>
      <c r="G155" s="1142" t="s">
        <v>2351</v>
      </c>
      <c r="H155" s="1141" t="s">
        <v>2351</v>
      </c>
    </row>
    <row r="156" spans="1:8">
      <c r="A156" s="2861" t="s">
        <v>2787</v>
      </c>
      <c r="B156" s="2861"/>
      <c r="C156" s="2861"/>
      <c r="D156" s="1141">
        <v>1.04</v>
      </c>
      <c r="E156" s="1141">
        <v>9.9999999999999995E-8</v>
      </c>
      <c r="F156" s="1141" t="s">
        <v>2786</v>
      </c>
      <c r="G156" s="1142" t="s">
        <v>2351</v>
      </c>
      <c r="H156" s="1141" t="s">
        <v>2351</v>
      </c>
    </row>
    <row r="157" spans="1:8" ht="15" customHeight="1">
      <c r="A157" s="1140"/>
      <c r="B157" s="1140"/>
      <c r="C157" s="1140"/>
      <c r="D157" s="1138"/>
      <c r="E157" s="1138"/>
      <c r="F157" s="1138"/>
      <c r="G157" s="1139"/>
      <c r="H157" s="1138"/>
    </row>
    <row r="158" spans="1:8" ht="24.75">
      <c r="A158" s="2862" t="s">
        <v>2785</v>
      </c>
      <c r="B158" s="2863"/>
      <c r="C158" s="2864"/>
      <c r="D158" s="1136" t="s">
        <v>2784</v>
      </c>
      <c r="E158" s="1136" t="s">
        <v>2783</v>
      </c>
      <c r="F158" s="1133" t="s">
        <v>2782</v>
      </c>
      <c r="G158" s="1137" t="s">
        <v>2781</v>
      </c>
      <c r="H158" s="1133" t="s">
        <v>2780</v>
      </c>
    </row>
    <row r="159" spans="1:8" ht="24.75">
      <c r="A159" s="2862" t="s">
        <v>2779</v>
      </c>
      <c r="B159" s="2863"/>
      <c r="C159" s="2864"/>
      <c r="D159" s="1136" t="s">
        <v>2778</v>
      </c>
      <c r="E159" s="1133" t="s">
        <v>2777</v>
      </c>
      <c r="F159" s="1133" t="s">
        <v>2776</v>
      </c>
      <c r="G159" s="1134" t="s">
        <v>2775</v>
      </c>
      <c r="H159" s="1133" t="s">
        <v>2774</v>
      </c>
    </row>
    <row r="160" spans="1:8" ht="36.75">
      <c r="A160" s="2862" t="s">
        <v>2773</v>
      </c>
      <c r="B160" s="2863"/>
      <c r="C160" s="2864"/>
      <c r="D160" s="1135" t="s">
        <v>2772</v>
      </c>
      <c r="E160" s="1133">
        <v>8</v>
      </c>
      <c r="F160" s="1136" t="s">
        <v>2771</v>
      </c>
      <c r="G160" s="1134">
        <v>12</v>
      </c>
      <c r="H160" s="1133">
        <v>29</v>
      </c>
    </row>
    <row r="161" spans="1:8" ht="36.75">
      <c r="A161" s="2862" t="s">
        <v>2770</v>
      </c>
      <c r="B161" s="2863"/>
      <c r="C161" s="2864"/>
      <c r="D161" s="1135" t="s">
        <v>2769</v>
      </c>
      <c r="E161" s="1133">
        <v>4</v>
      </c>
      <c r="F161" s="1133">
        <v>0</v>
      </c>
      <c r="G161" s="1134" t="s">
        <v>2351</v>
      </c>
      <c r="H161" s="1133">
        <v>9</v>
      </c>
    </row>
    <row r="162" spans="1:8">
      <c r="A162" s="1126"/>
      <c r="B162" s="1126"/>
      <c r="C162" s="1126"/>
      <c r="D162" s="1131"/>
      <c r="E162" s="1131"/>
      <c r="F162" s="1131"/>
      <c r="G162" s="1132"/>
      <c r="H162" s="1131"/>
    </row>
    <row r="163" spans="1:8">
      <c r="A163" s="2857" t="s">
        <v>2768</v>
      </c>
      <c r="B163" s="2857"/>
      <c r="C163" s="2842"/>
      <c r="D163" s="1127" t="s">
        <v>2765</v>
      </c>
      <c r="E163" s="1127"/>
      <c r="F163" s="1127" t="s">
        <v>2764</v>
      </c>
      <c r="G163" s="1128" t="s">
        <v>2767</v>
      </c>
      <c r="H163" s="1127" t="s">
        <v>2762</v>
      </c>
    </row>
    <row r="164" spans="1:8">
      <c r="A164" s="1126"/>
      <c r="B164" s="1126"/>
      <c r="C164" s="1126"/>
      <c r="D164" s="1124" t="s">
        <v>1747</v>
      </c>
      <c r="E164" s="1124"/>
      <c r="F164" s="1124" t="s">
        <v>1747</v>
      </c>
      <c r="G164" s="1125" t="s">
        <v>1140</v>
      </c>
      <c r="H164" s="1124" t="s">
        <v>2761</v>
      </c>
    </row>
    <row r="165" spans="1:8">
      <c r="A165" s="1126"/>
      <c r="B165" s="1126"/>
      <c r="C165" s="1126"/>
      <c r="D165" s="1129"/>
      <c r="E165" s="1129"/>
      <c r="F165" s="1129"/>
      <c r="G165" s="1130"/>
      <c r="H165" s="1129"/>
    </row>
    <row r="166" spans="1:8">
      <c r="A166" s="2857" t="s">
        <v>2766</v>
      </c>
      <c r="B166" s="2857"/>
      <c r="C166" s="2857"/>
      <c r="D166" s="1127" t="s">
        <v>2765</v>
      </c>
      <c r="E166" s="1127"/>
      <c r="F166" s="1127" t="s">
        <v>2764</v>
      </c>
      <c r="G166" s="1128" t="s">
        <v>2763</v>
      </c>
      <c r="H166" s="1127" t="s">
        <v>2762</v>
      </c>
    </row>
    <row r="167" spans="1:8">
      <c r="A167" s="1126"/>
      <c r="B167" s="1126"/>
      <c r="C167" s="1126"/>
      <c r="D167" s="1124" t="s">
        <v>1747</v>
      </c>
      <c r="E167" s="1124"/>
      <c r="F167" s="1124" t="s">
        <v>1747</v>
      </c>
      <c r="G167" s="1125" t="s">
        <v>1140</v>
      </c>
      <c r="H167" s="1124" t="s">
        <v>2761</v>
      </c>
    </row>
  </sheetData>
  <sheetProtection sheet="1" objects="1" scenarios="1" selectLockedCells="1" selectUnlockedCells="1"/>
  <mergeCells count="145">
    <mergeCell ref="A71:C71"/>
    <mergeCell ref="A100:C100"/>
    <mergeCell ref="A149:C149"/>
    <mergeCell ref="A147:C147"/>
    <mergeCell ref="A150:C150"/>
    <mergeCell ref="A148:C148"/>
    <mergeCell ref="B44:C44"/>
    <mergeCell ref="B63:C63"/>
    <mergeCell ref="A122:C122"/>
    <mergeCell ref="A46:C46"/>
    <mergeCell ref="A47:C47"/>
    <mergeCell ref="A48:C48"/>
    <mergeCell ref="A113:C113"/>
    <mergeCell ref="A106:C106"/>
    <mergeCell ref="A89:C89"/>
    <mergeCell ref="A60:C60"/>
    <mergeCell ref="B75:C75"/>
    <mergeCell ref="A57:C57"/>
    <mergeCell ref="A61:C61"/>
    <mergeCell ref="A58:C58"/>
    <mergeCell ref="A59:C59"/>
    <mergeCell ref="A69:C69"/>
    <mergeCell ref="A55:C55"/>
    <mergeCell ref="A72:C72"/>
    <mergeCell ref="A73:C73"/>
    <mergeCell ref="A74:C74"/>
    <mergeCell ref="A88:C88"/>
    <mergeCell ref="A120:C120"/>
    <mergeCell ref="A95:C95"/>
    <mergeCell ref="A144:C144"/>
    <mergeCell ref="A145:C145"/>
    <mergeCell ref="A90:C90"/>
    <mergeCell ref="A91:C91"/>
    <mergeCell ref="A127:C127"/>
    <mergeCell ref="A128:C128"/>
    <mergeCell ref="A114:C114"/>
    <mergeCell ref="A133:C133"/>
    <mergeCell ref="A130:C130"/>
    <mergeCell ref="A142:C142"/>
    <mergeCell ref="A143:C143"/>
    <mergeCell ref="A136:C136"/>
    <mergeCell ref="A137:C137"/>
    <mergeCell ref="A138:C138"/>
    <mergeCell ref="A139:C139"/>
    <mergeCell ref="A140:C140"/>
    <mergeCell ref="A109:C109"/>
    <mergeCell ref="A104:C104"/>
    <mergeCell ref="A96:C96"/>
    <mergeCell ref="A166:C166"/>
    <mergeCell ref="A156:C156"/>
    <mergeCell ref="A158:C158"/>
    <mergeCell ref="A159:C159"/>
    <mergeCell ref="A151:C151"/>
    <mergeCell ref="A155:C155"/>
    <mergeCell ref="A153:C153"/>
    <mergeCell ref="A160:C160"/>
    <mergeCell ref="A161:C161"/>
    <mergeCell ref="A152:C152"/>
    <mergeCell ref="A154:C154"/>
    <mergeCell ref="A38:C38"/>
    <mergeCell ref="A40:C40"/>
    <mergeCell ref="A37:C37"/>
    <mergeCell ref="A41:C41"/>
    <mergeCell ref="A42:C42"/>
    <mergeCell ref="A62:C62"/>
    <mergeCell ref="A135:C135"/>
    <mergeCell ref="A129:C129"/>
    <mergeCell ref="A163:C163"/>
    <mergeCell ref="A134:C134"/>
    <mergeCell ref="A131:C131"/>
    <mergeCell ref="A132:C132"/>
    <mergeCell ref="A78:C78"/>
    <mergeCell ref="A79:C79"/>
    <mergeCell ref="A115:C115"/>
    <mergeCell ref="A116:C116"/>
    <mergeCell ref="A108:C108"/>
    <mergeCell ref="A103:C103"/>
    <mergeCell ref="A98:C98"/>
    <mergeCell ref="A99:C99"/>
    <mergeCell ref="A146:C146"/>
    <mergeCell ref="A121:C121"/>
    <mergeCell ref="A86:C86"/>
    <mergeCell ref="A87:C87"/>
    <mergeCell ref="A19:C19"/>
    <mergeCell ref="A20:C20"/>
    <mergeCell ref="A21:C21"/>
    <mergeCell ref="A22:C22"/>
    <mergeCell ref="B49:C49"/>
    <mergeCell ref="A39:C39"/>
    <mergeCell ref="A33:C33"/>
    <mergeCell ref="A34:C34"/>
    <mergeCell ref="A8:C8"/>
    <mergeCell ref="A9:C9"/>
    <mergeCell ref="A10:C10"/>
    <mergeCell ref="A11:C11"/>
    <mergeCell ref="A12:C12"/>
    <mergeCell ref="A23:C23"/>
    <mergeCell ref="A15:C15"/>
    <mergeCell ref="A16:C16"/>
    <mergeCell ref="A17:C17"/>
    <mergeCell ref="A35:C35"/>
    <mergeCell ref="A36:C36"/>
    <mergeCell ref="B26:C26"/>
    <mergeCell ref="B31:C31"/>
    <mergeCell ref="A28:C28"/>
    <mergeCell ref="A29:C29"/>
    <mergeCell ref="A30:C30"/>
    <mergeCell ref="A93:C93"/>
    <mergeCell ref="A125:C125"/>
    <mergeCell ref="A126:C126"/>
    <mergeCell ref="A110:C110"/>
    <mergeCell ref="A118:C118"/>
    <mergeCell ref="A119:C119"/>
    <mergeCell ref="A111:C111"/>
    <mergeCell ref="A112:C112"/>
    <mergeCell ref="A117:C117"/>
    <mergeCell ref="A105:C105"/>
    <mergeCell ref="A97:C97"/>
    <mergeCell ref="A94:C94"/>
    <mergeCell ref="A102:C102"/>
    <mergeCell ref="A107:C107"/>
    <mergeCell ref="A7:C7"/>
    <mergeCell ref="A80:C80"/>
    <mergeCell ref="A81:C81"/>
    <mergeCell ref="A82:C82"/>
    <mergeCell ref="A83:C83"/>
    <mergeCell ref="A92:C92"/>
    <mergeCell ref="A77:C77"/>
    <mergeCell ref="A18:C18"/>
    <mergeCell ref="A13:C13"/>
    <mergeCell ref="A14:C14"/>
    <mergeCell ref="A43:C43"/>
    <mergeCell ref="A51:C51"/>
    <mergeCell ref="A52:C52"/>
    <mergeCell ref="A53:C53"/>
    <mergeCell ref="A68:C68"/>
    <mergeCell ref="A65:C65"/>
    <mergeCell ref="A66:C66"/>
    <mergeCell ref="A67:C67"/>
    <mergeCell ref="A70:C70"/>
    <mergeCell ref="A85:C85"/>
    <mergeCell ref="A24:C24"/>
    <mergeCell ref="A25:C25"/>
    <mergeCell ref="A64:C64"/>
    <mergeCell ref="A54:C54"/>
  </mergeCells>
  <pageMargins left="0.2" right="0.2" top="0.75" bottom="0.75" header="0.3" footer="0.3"/>
  <pageSetup scale="91" orientation="landscape" r:id="rId1"/>
</worksheet>
</file>

<file path=xl/worksheets/sheet9.xml><?xml version="1.0" encoding="utf-8"?>
<worksheet xmlns="http://schemas.openxmlformats.org/spreadsheetml/2006/main" xmlns:r="http://schemas.openxmlformats.org/officeDocument/2006/relationships">
  <dimension ref="A1:Z102"/>
  <sheetViews>
    <sheetView view="pageBreakPreview" zoomScaleNormal="100" zoomScaleSheetLayoutView="100" workbookViewId="0"/>
  </sheetViews>
  <sheetFormatPr defaultRowHeight="15"/>
  <cols>
    <col min="1" max="1" width="24.5703125" style="1200" customWidth="1"/>
    <col min="2" max="2" width="24.28515625" style="1200" bestFit="1" customWidth="1"/>
    <col min="3" max="3" width="5.85546875" style="1200" bestFit="1" customWidth="1"/>
    <col min="4" max="4" width="12.7109375" style="1200" hidden="1" customWidth="1"/>
    <col min="5" max="5" width="11.42578125" style="1200" hidden="1" customWidth="1"/>
    <col min="6" max="6" width="9.85546875" style="1200" hidden="1" customWidth="1"/>
    <col min="7" max="7" width="15.42578125" style="1200" hidden="1" customWidth="1"/>
    <col min="8" max="8" width="10" style="1200" hidden="1" customWidth="1"/>
    <col min="9" max="9" width="10.85546875" style="1200" hidden="1" customWidth="1"/>
    <col min="10" max="10" width="14.7109375" style="1200" hidden="1" customWidth="1"/>
    <col min="11" max="11" width="10" style="1200" hidden="1" customWidth="1"/>
    <col min="12" max="12" width="12.7109375" style="1200" hidden="1" customWidth="1"/>
    <col min="13" max="13" width="12.28515625" style="1200" customWidth="1"/>
    <col min="14" max="14" width="9.140625" style="1200"/>
    <col min="15" max="15" width="15" style="1200" customWidth="1"/>
    <col min="16" max="16" width="11.85546875" style="1200" hidden="1" customWidth="1"/>
    <col min="17" max="17" width="0" style="1200" hidden="1" customWidth="1"/>
    <col min="18" max="18" width="9.85546875" style="1200" hidden="1" customWidth="1"/>
    <col min="19" max="16384" width="9.140625" style="1200"/>
  </cols>
  <sheetData>
    <row r="1" spans="1:18">
      <c r="A1" s="1198" t="s">
        <v>220</v>
      </c>
      <c r="B1" s="1199"/>
      <c r="C1" s="1199"/>
      <c r="D1" s="1199"/>
      <c r="E1" s="1199"/>
      <c r="F1" s="1199"/>
      <c r="G1" s="1199"/>
      <c r="H1" s="1199"/>
      <c r="I1" s="1199"/>
      <c r="J1" s="1199"/>
      <c r="K1" s="1199"/>
      <c r="L1" s="1199"/>
    </row>
    <row r="2" spans="1:18">
      <c r="A2" s="1198" t="s">
        <v>2934</v>
      </c>
      <c r="B2" s="1199"/>
      <c r="C2" s="1199"/>
      <c r="D2" s="1199"/>
      <c r="E2" s="1199"/>
      <c r="F2" s="1199"/>
      <c r="G2" s="1199"/>
      <c r="H2" s="1199"/>
      <c r="I2" s="1199"/>
      <c r="J2" s="1199"/>
      <c r="K2" s="1199"/>
      <c r="L2" s="1199"/>
    </row>
    <row r="3" spans="1:18" ht="15.75" thickBot="1">
      <c r="A3" s="1198" t="s">
        <v>2935</v>
      </c>
      <c r="B3" s="1199"/>
      <c r="C3" s="1199"/>
      <c r="D3" s="1199"/>
      <c r="E3" s="1199"/>
      <c r="F3" s="1199"/>
      <c r="G3" s="1199"/>
      <c r="H3" s="1199"/>
      <c r="I3" s="1199"/>
      <c r="J3" s="1199"/>
      <c r="K3" s="1199"/>
      <c r="L3" s="1199"/>
      <c r="M3" s="1201"/>
      <c r="N3" s="1201"/>
      <c r="O3" s="1201"/>
      <c r="P3" s="1201"/>
      <c r="Q3" s="1201"/>
      <c r="R3" s="1201"/>
    </row>
    <row r="4" spans="1:18" ht="15.75" thickBot="1">
      <c r="D4" s="2924" t="s">
        <v>2936</v>
      </c>
      <c r="E4" s="2925"/>
      <c r="F4" s="2926"/>
      <c r="G4" s="2927" t="s">
        <v>2937</v>
      </c>
      <c r="H4" s="2928"/>
      <c r="I4" s="2929"/>
      <c r="J4" s="2927" t="s">
        <v>2938</v>
      </c>
      <c r="K4" s="2928"/>
      <c r="L4" s="2929"/>
      <c r="M4" s="2928" t="s">
        <v>2939</v>
      </c>
      <c r="N4" s="2928"/>
      <c r="O4" s="2929"/>
      <c r="P4" s="2928" t="s">
        <v>2940</v>
      </c>
      <c r="Q4" s="2928"/>
      <c r="R4" s="2929"/>
    </row>
    <row r="5" spans="1:18" ht="37.5" thickBot="1">
      <c r="A5" s="1202"/>
      <c r="B5" s="1203"/>
      <c r="C5" s="1204" t="s">
        <v>2941</v>
      </c>
      <c r="D5" s="1205" t="s">
        <v>2942</v>
      </c>
      <c r="E5" s="1206" t="s">
        <v>2943</v>
      </c>
      <c r="F5" s="1207"/>
      <c r="G5" s="1205" t="s">
        <v>2942</v>
      </c>
      <c r="H5" s="1206" t="s">
        <v>2943</v>
      </c>
      <c r="I5" s="1208"/>
      <c r="J5" s="1209" t="s">
        <v>2942</v>
      </c>
      <c r="K5" s="1206" t="s">
        <v>2943</v>
      </c>
      <c r="L5" s="1208"/>
      <c r="M5" s="1209" t="s">
        <v>2942</v>
      </c>
      <c r="N5" s="1206" t="s">
        <v>2943</v>
      </c>
      <c r="O5" s="1208"/>
      <c r="P5" s="1209" t="s">
        <v>2942</v>
      </c>
      <c r="Q5" s="1206" t="s">
        <v>2943</v>
      </c>
      <c r="R5" s="1208"/>
    </row>
    <row r="6" spans="1:18" ht="36.75">
      <c r="A6" s="1210" t="s">
        <v>2944</v>
      </c>
      <c r="B6" s="1211" t="s">
        <v>2945</v>
      </c>
      <c r="C6" s="1212" t="s">
        <v>2946</v>
      </c>
      <c r="D6" s="1213" t="s">
        <v>2947</v>
      </c>
      <c r="E6" s="1214" t="s">
        <v>2948</v>
      </c>
      <c r="F6" s="1215" t="s">
        <v>2949</v>
      </c>
      <c r="G6" s="1213" t="s">
        <v>2947</v>
      </c>
      <c r="H6" s="1214" t="s">
        <v>2948</v>
      </c>
      <c r="I6" s="1216" t="s">
        <v>2949</v>
      </c>
      <c r="J6" s="1217" t="s">
        <v>2947</v>
      </c>
      <c r="K6" s="1214" t="s">
        <v>2948</v>
      </c>
      <c r="L6" s="1216" t="s">
        <v>2949</v>
      </c>
      <c r="M6" s="1213" t="s">
        <v>2947</v>
      </c>
      <c r="N6" s="1214" t="s">
        <v>2948</v>
      </c>
      <c r="O6" s="1216" t="s">
        <v>2949</v>
      </c>
      <c r="P6" s="1217" t="s">
        <v>2947</v>
      </c>
      <c r="Q6" s="1214" t="s">
        <v>2948</v>
      </c>
      <c r="R6" s="1216" t="s">
        <v>2949</v>
      </c>
    </row>
    <row r="7" spans="1:18">
      <c r="A7" s="2930" t="s">
        <v>2950</v>
      </c>
      <c r="B7" s="2931"/>
      <c r="C7" s="2932"/>
      <c r="D7" s="2922"/>
      <c r="E7" s="2918"/>
      <c r="F7" s="2933"/>
      <c r="G7" s="2922"/>
      <c r="H7" s="2918"/>
      <c r="I7" s="2919"/>
      <c r="J7" s="2923"/>
      <c r="K7" s="2918"/>
      <c r="L7" s="2919"/>
      <c r="M7" s="2906"/>
      <c r="N7" s="2908"/>
      <c r="O7" s="2935"/>
      <c r="P7" s="2900"/>
      <c r="Q7" s="2892"/>
      <c r="R7" s="2880"/>
    </row>
    <row r="8" spans="1:18">
      <c r="A8" s="2920" t="s">
        <v>2951</v>
      </c>
      <c r="B8" s="2921"/>
      <c r="C8" s="2932"/>
      <c r="D8" s="2922"/>
      <c r="E8" s="2918"/>
      <c r="F8" s="2934"/>
      <c r="G8" s="2922"/>
      <c r="H8" s="2918"/>
      <c r="I8" s="2919"/>
      <c r="J8" s="2923"/>
      <c r="K8" s="2918"/>
      <c r="L8" s="2919"/>
      <c r="M8" s="2907"/>
      <c r="N8" s="2909"/>
      <c r="O8" s="2936"/>
      <c r="P8" s="2901"/>
      <c r="Q8" s="2893"/>
      <c r="R8" s="2881"/>
    </row>
    <row r="9" spans="1:18">
      <c r="A9" s="1218" t="s">
        <v>2952</v>
      </c>
      <c r="B9" s="1219" t="s">
        <v>2953</v>
      </c>
      <c r="C9" s="1220" t="s">
        <v>392</v>
      </c>
      <c r="D9" s="1221">
        <v>500</v>
      </c>
      <c r="E9" s="1222">
        <v>140</v>
      </c>
      <c r="F9" s="1223">
        <f>SUM(D9:E9)</f>
        <v>640</v>
      </c>
      <c r="G9" s="1224" t="s">
        <v>363</v>
      </c>
      <c r="H9" s="1225" t="str">
        <f t="shared" ref="H9:H14" si="0">+G9</f>
        <v>No Bid</v>
      </c>
      <c r="I9" s="1226" t="s">
        <v>363</v>
      </c>
      <c r="J9" s="1227">
        <v>500</v>
      </c>
      <c r="K9" s="1222">
        <v>150</v>
      </c>
      <c r="L9" s="1228">
        <f>SUM(J9:K9)</f>
        <v>650</v>
      </c>
      <c r="M9" s="1229">
        <v>500</v>
      </c>
      <c r="N9" s="1230">
        <v>170</v>
      </c>
      <c r="O9" s="1231">
        <f>SUM(M9:N9)</f>
        <v>670</v>
      </c>
      <c r="P9" s="1227">
        <v>700</v>
      </c>
      <c r="Q9" s="1222">
        <v>500</v>
      </c>
      <c r="R9" s="1228">
        <f>SUM(P9:Q9)</f>
        <v>1200</v>
      </c>
    </row>
    <row r="10" spans="1:18">
      <c r="A10" s="1218" t="s">
        <v>2954</v>
      </c>
      <c r="B10" s="1219" t="s">
        <v>2955</v>
      </c>
      <c r="C10" s="1220" t="s">
        <v>391</v>
      </c>
      <c r="D10" s="1232" t="str">
        <f t="shared" ref="D10:G14" si="1">+C10</f>
        <v>No</v>
      </c>
      <c r="E10" s="1233" t="str">
        <f t="shared" si="1"/>
        <v>No</v>
      </c>
      <c r="F10" s="1234" t="str">
        <f t="shared" si="1"/>
        <v>No</v>
      </c>
      <c r="G10" s="1224" t="str">
        <f t="shared" si="1"/>
        <v>No</v>
      </c>
      <c r="H10" s="1225" t="str">
        <f t="shared" si="0"/>
        <v>No</v>
      </c>
      <c r="I10" s="1226" t="s">
        <v>391</v>
      </c>
      <c r="J10" s="1235" t="s">
        <v>391</v>
      </c>
      <c r="K10" s="1233" t="s">
        <v>391</v>
      </c>
      <c r="L10" s="1236" t="str">
        <f>+K10</f>
        <v>No</v>
      </c>
      <c r="M10" s="1224" t="s">
        <v>391</v>
      </c>
      <c r="N10" s="1237" t="s">
        <v>391</v>
      </c>
      <c r="O10" s="1238" t="s">
        <v>391</v>
      </c>
      <c r="P10" s="1235" t="s">
        <v>391</v>
      </c>
      <c r="Q10" s="1233" t="s">
        <v>391</v>
      </c>
      <c r="R10" s="1236" t="s">
        <v>391</v>
      </c>
    </row>
    <row r="11" spans="1:18">
      <c r="A11" s="1218" t="s">
        <v>2956</v>
      </c>
      <c r="B11" s="1219" t="s">
        <v>2957</v>
      </c>
      <c r="C11" s="1220" t="s">
        <v>391</v>
      </c>
      <c r="D11" s="1232" t="str">
        <f t="shared" si="1"/>
        <v>No</v>
      </c>
      <c r="E11" s="1233" t="str">
        <f t="shared" si="1"/>
        <v>No</v>
      </c>
      <c r="F11" s="1234" t="str">
        <f t="shared" si="1"/>
        <v>No</v>
      </c>
      <c r="G11" s="1224" t="str">
        <f t="shared" si="1"/>
        <v>No</v>
      </c>
      <c r="H11" s="1225" t="str">
        <f t="shared" si="0"/>
        <v>No</v>
      </c>
      <c r="I11" s="1226" t="s">
        <v>391</v>
      </c>
      <c r="J11" s="1235" t="s">
        <v>391</v>
      </c>
      <c r="K11" s="1233" t="s">
        <v>391</v>
      </c>
      <c r="L11" s="1236" t="str">
        <f>+K11</f>
        <v>No</v>
      </c>
      <c r="M11" s="1224" t="s">
        <v>391</v>
      </c>
      <c r="N11" s="1237" t="s">
        <v>391</v>
      </c>
      <c r="O11" s="1238" t="s">
        <v>391</v>
      </c>
      <c r="P11" s="1235" t="s">
        <v>391</v>
      </c>
      <c r="Q11" s="1233" t="s">
        <v>391</v>
      </c>
      <c r="R11" s="1236" t="s">
        <v>391</v>
      </c>
    </row>
    <row r="12" spans="1:18">
      <c r="A12" s="1218" t="s">
        <v>2958</v>
      </c>
      <c r="B12" s="1219" t="s">
        <v>2959</v>
      </c>
      <c r="C12" s="1220" t="s">
        <v>391</v>
      </c>
      <c r="D12" s="1232" t="str">
        <f t="shared" si="1"/>
        <v>No</v>
      </c>
      <c r="E12" s="1233" t="str">
        <f t="shared" si="1"/>
        <v>No</v>
      </c>
      <c r="F12" s="1234" t="str">
        <f t="shared" si="1"/>
        <v>No</v>
      </c>
      <c r="G12" s="1224" t="str">
        <f t="shared" si="1"/>
        <v>No</v>
      </c>
      <c r="H12" s="1225" t="str">
        <f t="shared" si="0"/>
        <v>No</v>
      </c>
      <c r="I12" s="1226" t="s">
        <v>391</v>
      </c>
      <c r="J12" s="1235" t="s">
        <v>391</v>
      </c>
      <c r="K12" s="1233" t="s">
        <v>391</v>
      </c>
      <c r="L12" s="1236" t="str">
        <f>+K12</f>
        <v>No</v>
      </c>
      <c r="M12" s="1224" t="s">
        <v>391</v>
      </c>
      <c r="N12" s="1237" t="s">
        <v>391</v>
      </c>
      <c r="O12" s="1238" t="s">
        <v>391</v>
      </c>
      <c r="P12" s="1235" t="s">
        <v>391</v>
      </c>
      <c r="Q12" s="1233" t="s">
        <v>391</v>
      </c>
      <c r="R12" s="1236" t="s">
        <v>391</v>
      </c>
    </row>
    <row r="13" spans="1:18">
      <c r="A13" s="1218" t="s">
        <v>2960</v>
      </c>
      <c r="B13" s="1219" t="s">
        <v>2961</v>
      </c>
      <c r="C13" s="1220" t="s">
        <v>391</v>
      </c>
      <c r="D13" s="1232" t="str">
        <f t="shared" si="1"/>
        <v>No</v>
      </c>
      <c r="E13" s="1233" t="str">
        <f t="shared" si="1"/>
        <v>No</v>
      </c>
      <c r="F13" s="1234" t="str">
        <f t="shared" si="1"/>
        <v>No</v>
      </c>
      <c r="G13" s="1224" t="str">
        <f t="shared" si="1"/>
        <v>No</v>
      </c>
      <c r="H13" s="1225" t="str">
        <f t="shared" si="0"/>
        <v>No</v>
      </c>
      <c r="I13" s="1226" t="s">
        <v>391</v>
      </c>
      <c r="J13" s="1235" t="s">
        <v>391</v>
      </c>
      <c r="K13" s="1233" t="s">
        <v>391</v>
      </c>
      <c r="L13" s="1236" t="str">
        <f>+K13</f>
        <v>No</v>
      </c>
      <c r="M13" s="1224" t="s">
        <v>391</v>
      </c>
      <c r="N13" s="1237" t="s">
        <v>391</v>
      </c>
      <c r="O13" s="1238" t="s">
        <v>391</v>
      </c>
      <c r="P13" s="1235" t="s">
        <v>391</v>
      </c>
      <c r="Q13" s="1233" t="s">
        <v>391</v>
      </c>
      <c r="R13" s="1236" t="s">
        <v>391</v>
      </c>
    </row>
    <row r="14" spans="1:18">
      <c r="A14" s="1218" t="s">
        <v>196</v>
      </c>
      <c r="B14" s="1219" t="s">
        <v>2962</v>
      </c>
      <c r="C14" s="1220" t="s">
        <v>391</v>
      </c>
      <c r="D14" s="1232" t="str">
        <f t="shared" si="1"/>
        <v>No</v>
      </c>
      <c r="E14" s="1233" t="str">
        <f t="shared" si="1"/>
        <v>No</v>
      </c>
      <c r="F14" s="1234" t="str">
        <f t="shared" si="1"/>
        <v>No</v>
      </c>
      <c r="G14" s="1224" t="str">
        <f t="shared" si="1"/>
        <v>No</v>
      </c>
      <c r="H14" s="1225" t="str">
        <f t="shared" si="0"/>
        <v>No</v>
      </c>
      <c r="I14" s="1226" t="s">
        <v>391</v>
      </c>
      <c r="J14" s="1235" t="s">
        <v>391</v>
      </c>
      <c r="K14" s="1233" t="s">
        <v>391</v>
      </c>
      <c r="L14" s="1236" t="str">
        <f>+K14</f>
        <v>No</v>
      </c>
      <c r="M14" s="1224" t="s">
        <v>391</v>
      </c>
      <c r="N14" s="1237" t="s">
        <v>391</v>
      </c>
      <c r="O14" s="1238" t="s">
        <v>391</v>
      </c>
      <c r="P14" s="1235" t="s">
        <v>391</v>
      </c>
      <c r="Q14" s="1233" t="s">
        <v>391</v>
      </c>
      <c r="R14" s="1236" t="s">
        <v>391</v>
      </c>
    </row>
    <row r="15" spans="1:18">
      <c r="A15" s="1239"/>
      <c r="B15" s="1240"/>
      <c r="C15" s="1241"/>
      <c r="D15" s="1242"/>
      <c r="E15" s="1242"/>
      <c r="F15" s="1242">
        <f>SUM(F9:F14)</f>
        <v>640</v>
      </c>
      <c r="G15" s="1242"/>
      <c r="H15" s="1243"/>
      <c r="I15" s="1244"/>
      <c r="J15" s="1242"/>
      <c r="K15" s="1242"/>
      <c r="L15" s="1242">
        <f>SUM(L9:L14)</f>
        <v>650</v>
      </c>
      <c r="M15" s="1242"/>
      <c r="N15" s="1242"/>
      <c r="O15" s="1245">
        <f>SUM(O9:O14)</f>
        <v>670</v>
      </c>
      <c r="P15" s="1242"/>
      <c r="Q15" s="1242"/>
      <c r="R15" s="1246">
        <f>SUM(R9:R14)</f>
        <v>1200</v>
      </c>
    </row>
    <row r="16" spans="1:18">
      <c r="A16" s="2914" t="s">
        <v>2963</v>
      </c>
      <c r="B16" s="2913"/>
      <c r="C16" s="2894"/>
      <c r="D16" s="2912"/>
      <c r="E16" s="2912"/>
      <c r="F16" s="2912"/>
      <c r="G16" s="2913"/>
      <c r="H16" s="2915"/>
      <c r="I16" s="2913"/>
      <c r="J16" s="2912"/>
      <c r="K16" s="2912"/>
      <c r="L16" s="1247"/>
      <c r="M16" s="2894"/>
      <c r="N16" s="2895"/>
      <c r="O16" s="2898"/>
      <c r="P16" s="2900"/>
      <c r="Q16" s="2892"/>
      <c r="R16" s="2880"/>
    </row>
    <row r="17" spans="1:18">
      <c r="A17" s="2882" t="s">
        <v>2964</v>
      </c>
      <c r="B17" s="2883"/>
      <c r="C17" s="2889"/>
      <c r="D17" s="2891"/>
      <c r="E17" s="2891"/>
      <c r="F17" s="2891"/>
      <c r="G17" s="2883"/>
      <c r="H17" s="2886"/>
      <c r="I17" s="2883"/>
      <c r="J17" s="2891"/>
      <c r="K17" s="2891"/>
      <c r="L17" s="1248"/>
      <c r="M17" s="2889"/>
      <c r="N17" s="2896"/>
      <c r="O17" s="2899"/>
      <c r="P17" s="2901"/>
      <c r="Q17" s="2893"/>
      <c r="R17" s="2881"/>
    </row>
    <row r="18" spans="1:18">
      <c r="A18" s="1218" t="s">
        <v>2965</v>
      </c>
      <c r="B18" s="1219" t="s">
        <v>2966</v>
      </c>
      <c r="C18" s="1220" t="s">
        <v>392</v>
      </c>
      <c r="D18" s="1232" t="s">
        <v>391</v>
      </c>
      <c r="E18" s="1222">
        <v>190</v>
      </c>
      <c r="F18" s="1223">
        <f>SUM(D18:E18)</f>
        <v>190</v>
      </c>
      <c r="G18" s="1249" t="s">
        <v>363</v>
      </c>
      <c r="H18" s="1250" t="s">
        <v>363</v>
      </c>
      <c r="I18" s="1251" t="s">
        <v>363</v>
      </c>
      <c r="J18" s="1235" t="s">
        <v>391</v>
      </c>
      <c r="K18" s="1222">
        <v>150</v>
      </c>
      <c r="L18" s="1252">
        <f>SUM(J18:K18)</f>
        <v>150</v>
      </c>
      <c r="M18" s="1224" t="s">
        <v>391</v>
      </c>
      <c r="N18" s="1230">
        <v>170</v>
      </c>
      <c r="O18" s="1231">
        <v>170</v>
      </c>
      <c r="P18" s="1235" t="s">
        <v>391</v>
      </c>
      <c r="Q18" s="1222">
        <v>500</v>
      </c>
      <c r="R18" s="1228">
        <f>SUM(P18:Q18)</f>
        <v>500</v>
      </c>
    </row>
    <row r="19" spans="1:18">
      <c r="A19" s="2887" t="s">
        <v>2967</v>
      </c>
      <c r="B19" s="2884"/>
      <c r="C19" s="2888"/>
      <c r="D19" s="2890"/>
      <c r="E19" s="2890"/>
      <c r="F19" s="2890"/>
      <c r="G19" s="2884"/>
      <c r="H19" s="2885"/>
      <c r="I19" s="2884"/>
      <c r="J19" s="2890"/>
      <c r="K19" s="2890"/>
      <c r="L19" s="1253"/>
      <c r="M19" s="2894"/>
      <c r="N19" s="2895"/>
      <c r="O19" s="2898"/>
      <c r="P19" s="2900"/>
      <c r="Q19" s="2892"/>
      <c r="R19" s="2880"/>
    </row>
    <row r="20" spans="1:18">
      <c r="A20" s="2882" t="s">
        <v>2968</v>
      </c>
      <c r="B20" s="2883"/>
      <c r="C20" s="2889"/>
      <c r="D20" s="2891"/>
      <c r="E20" s="2891"/>
      <c r="F20" s="2891"/>
      <c r="G20" s="2883"/>
      <c r="H20" s="2886"/>
      <c r="I20" s="2883"/>
      <c r="J20" s="2891"/>
      <c r="K20" s="2891"/>
      <c r="L20" s="1248"/>
      <c r="M20" s="2889"/>
      <c r="N20" s="2896"/>
      <c r="O20" s="2899"/>
      <c r="P20" s="2901"/>
      <c r="Q20" s="2893"/>
      <c r="R20" s="2881"/>
    </row>
    <row r="21" spans="1:18">
      <c r="A21" s="1218" t="s">
        <v>200</v>
      </c>
      <c r="B21" s="1219" t="s">
        <v>2969</v>
      </c>
      <c r="C21" s="1220" t="s">
        <v>392</v>
      </c>
      <c r="D21" s="1221">
        <v>1000</v>
      </c>
      <c r="E21" s="1222">
        <v>230</v>
      </c>
      <c r="F21" s="1223">
        <f>SUM(D21:E21)</f>
        <v>1230</v>
      </c>
      <c r="G21" s="1249" t="s">
        <v>363</v>
      </c>
      <c r="H21" s="1254" t="s">
        <v>363</v>
      </c>
      <c r="I21" s="1255" t="s">
        <v>363</v>
      </c>
      <c r="J21" s="1227">
        <v>1000</v>
      </c>
      <c r="K21" s="1222">
        <v>150</v>
      </c>
      <c r="L21" s="1228">
        <f>SUM(J21:K21)</f>
        <v>1150</v>
      </c>
      <c r="M21" s="1229">
        <v>1000</v>
      </c>
      <c r="N21" s="1230">
        <v>170</v>
      </c>
      <c r="O21" s="1231">
        <f>SUM(M21:N21)</f>
        <v>1170</v>
      </c>
      <c r="P21" s="1227">
        <v>2400</v>
      </c>
      <c r="Q21" s="1222">
        <v>5995</v>
      </c>
      <c r="R21" s="1228">
        <f>SUM(P21:Q21)</f>
        <v>8395</v>
      </c>
    </row>
    <row r="22" spans="1:18">
      <c r="A22" s="1218" t="s">
        <v>2970</v>
      </c>
      <c r="B22" s="1219" t="s">
        <v>2971</v>
      </c>
      <c r="C22" s="1220" t="s">
        <v>392</v>
      </c>
      <c r="D22" s="1221">
        <v>500</v>
      </c>
      <c r="E22" s="1222">
        <v>500</v>
      </c>
      <c r="F22" s="1223">
        <f>SUM(D22:E22)</f>
        <v>1000</v>
      </c>
      <c r="G22" s="1249" t="s">
        <v>363</v>
      </c>
      <c r="H22" s="1254" t="s">
        <v>363</v>
      </c>
      <c r="I22" s="1255" t="s">
        <v>363</v>
      </c>
      <c r="J22" s="1227">
        <v>600</v>
      </c>
      <c r="K22" s="1222">
        <v>150</v>
      </c>
      <c r="L22" s="1228">
        <f>SUM(J22:K22)</f>
        <v>750</v>
      </c>
      <c r="M22" s="1229">
        <v>600</v>
      </c>
      <c r="N22" s="1230">
        <v>170</v>
      </c>
      <c r="O22" s="1231">
        <f>SUM(M22:N22)</f>
        <v>770</v>
      </c>
      <c r="P22" s="1227">
        <v>1800</v>
      </c>
      <c r="Q22" s="1222">
        <v>8995</v>
      </c>
      <c r="R22" s="1228">
        <f>SUM(P22:Q22)</f>
        <v>10795</v>
      </c>
    </row>
    <row r="23" spans="1:18">
      <c r="A23" s="1218" t="s">
        <v>2491</v>
      </c>
      <c r="B23" s="1219" t="s">
        <v>2972</v>
      </c>
      <c r="C23" s="1220" t="s">
        <v>392</v>
      </c>
      <c r="D23" s="1221">
        <v>300</v>
      </c>
      <c r="E23" s="1222">
        <v>110</v>
      </c>
      <c r="F23" s="1223">
        <f>SUM(D23:E23)</f>
        <v>410</v>
      </c>
      <c r="G23" s="1249" t="s">
        <v>363</v>
      </c>
      <c r="H23" s="1254" t="s">
        <v>363</v>
      </c>
      <c r="I23" s="1255" t="s">
        <v>363</v>
      </c>
      <c r="J23" s="1227">
        <v>300</v>
      </c>
      <c r="K23" s="1222">
        <v>150</v>
      </c>
      <c r="L23" s="1228">
        <f>SUM(J23:K23)</f>
        <v>450</v>
      </c>
      <c r="M23" s="1229">
        <v>300</v>
      </c>
      <c r="N23" s="1230">
        <v>170</v>
      </c>
      <c r="O23" s="1231">
        <f>SUM(M23:N23)</f>
        <v>470</v>
      </c>
      <c r="P23" s="1227">
        <v>2400</v>
      </c>
      <c r="Q23" s="1222">
        <v>4560</v>
      </c>
      <c r="R23" s="1228">
        <f>SUM(P23:Q23)</f>
        <v>6960</v>
      </c>
    </row>
    <row r="24" spans="1:18">
      <c r="A24" s="1218" t="s">
        <v>2973</v>
      </c>
      <c r="B24" s="1219" t="s">
        <v>2974</v>
      </c>
      <c r="C24" s="1220" t="s">
        <v>391</v>
      </c>
      <c r="D24" s="1232" t="str">
        <f t="shared" ref="D24:H27" si="2">+C24</f>
        <v>No</v>
      </c>
      <c r="E24" s="1233" t="str">
        <f t="shared" si="2"/>
        <v>No</v>
      </c>
      <c r="F24" s="1234" t="str">
        <f t="shared" si="2"/>
        <v>No</v>
      </c>
      <c r="G24" s="1224" t="str">
        <f t="shared" si="2"/>
        <v>No</v>
      </c>
      <c r="H24" s="1225" t="str">
        <f t="shared" si="2"/>
        <v>No</v>
      </c>
      <c r="I24" s="1226" t="s">
        <v>391</v>
      </c>
      <c r="J24" s="1235" t="s">
        <v>391</v>
      </c>
      <c r="K24" s="1233" t="s">
        <v>391</v>
      </c>
      <c r="L24" s="1236" t="str">
        <f>+K24</f>
        <v>No</v>
      </c>
      <c r="M24" s="1224" t="s">
        <v>391</v>
      </c>
      <c r="N24" s="1237" t="s">
        <v>391</v>
      </c>
      <c r="O24" s="1238" t="s">
        <v>391</v>
      </c>
      <c r="P24" s="1235" t="s">
        <v>391</v>
      </c>
      <c r="Q24" s="1233" t="s">
        <v>391</v>
      </c>
      <c r="R24" s="1236" t="s">
        <v>391</v>
      </c>
    </row>
    <row r="25" spans="1:18">
      <c r="A25" s="1218" t="s">
        <v>2975</v>
      </c>
      <c r="B25" s="1219" t="s">
        <v>2976</v>
      </c>
      <c r="C25" s="1220" t="s">
        <v>391</v>
      </c>
      <c r="D25" s="1232" t="str">
        <f t="shared" si="2"/>
        <v>No</v>
      </c>
      <c r="E25" s="1233" t="str">
        <f t="shared" si="2"/>
        <v>No</v>
      </c>
      <c r="F25" s="1234" t="str">
        <f t="shared" si="2"/>
        <v>No</v>
      </c>
      <c r="G25" s="1224" t="str">
        <f t="shared" si="2"/>
        <v>No</v>
      </c>
      <c r="H25" s="1225" t="str">
        <f t="shared" si="2"/>
        <v>No</v>
      </c>
      <c r="I25" s="1226" t="s">
        <v>391</v>
      </c>
      <c r="J25" s="1235" t="s">
        <v>391</v>
      </c>
      <c r="K25" s="1233" t="s">
        <v>391</v>
      </c>
      <c r="L25" s="1236" t="str">
        <f>+K25</f>
        <v>No</v>
      </c>
      <c r="M25" s="1224" t="s">
        <v>391</v>
      </c>
      <c r="N25" s="1237" t="s">
        <v>391</v>
      </c>
      <c r="O25" s="1238" t="s">
        <v>391</v>
      </c>
      <c r="P25" s="1235" t="s">
        <v>391</v>
      </c>
      <c r="Q25" s="1233" t="s">
        <v>391</v>
      </c>
      <c r="R25" s="1236" t="s">
        <v>391</v>
      </c>
    </row>
    <row r="26" spans="1:18">
      <c r="A26" s="1218" t="s">
        <v>2977</v>
      </c>
      <c r="B26" s="1219" t="s">
        <v>2978</v>
      </c>
      <c r="C26" s="1220" t="s">
        <v>391</v>
      </c>
      <c r="D26" s="1232" t="str">
        <f t="shared" si="2"/>
        <v>No</v>
      </c>
      <c r="E26" s="1233" t="str">
        <f t="shared" si="2"/>
        <v>No</v>
      </c>
      <c r="F26" s="1234" t="str">
        <f t="shared" si="2"/>
        <v>No</v>
      </c>
      <c r="G26" s="1224" t="str">
        <f t="shared" si="2"/>
        <v>No</v>
      </c>
      <c r="H26" s="1225" t="str">
        <f t="shared" si="2"/>
        <v>No</v>
      </c>
      <c r="I26" s="1226" t="s">
        <v>391</v>
      </c>
      <c r="J26" s="1235" t="s">
        <v>391</v>
      </c>
      <c r="K26" s="1233" t="s">
        <v>391</v>
      </c>
      <c r="L26" s="1236" t="str">
        <f>+K26</f>
        <v>No</v>
      </c>
      <c r="M26" s="1224" t="s">
        <v>391</v>
      </c>
      <c r="N26" s="1237" t="s">
        <v>391</v>
      </c>
      <c r="O26" s="1238" t="s">
        <v>391</v>
      </c>
      <c r="P26" s="1235" t="s">
        <v>391</v>
      </c>
      <c r="Q26" s="1233" t="s">
        <v>391</v>
      </c>
      <c r="R26" s="1236" t="s">
        <v>391</v>
      </c>
    </row>
    <row r="27" spans="1:18">
      <c r="A27" s="1218" t="s">
        <v>2979</v>
      </c>
      <c r="B27" s="1219" t="s">
        <v>2980</v>
      </c>
      <c r="C27" s="1220" t="s">
        <v>391</v>
      </c>
      <c r="D27" s="1232" t="str">
        <f t="shared" si="2"/>
        <v>No</v>
      </c>
      <c r="E27" s="1233" t="str">
        <f t="shared" si="2"/>
        <v>No</v>
      </c>
      <c r="F27" s="1234" t="str">
        <f t="shared" si="2"/>
        <v>No</v>
      </c>
      <c r="G27" s="1224" t="str">
        <f t="shared" si="2"/>
        <v>No</v>
      </c>
      <c r="H27" s="1225" t="str">
        <f t="shared" si="2"/>
        <v>No</v>
      </c>
      <c r="I27" s="1226" t="s">
        <v>391</v>
      </c>
      <c r="J27" s="1235" t="s">
        <v>391</v>
      </c>
      <c r="K27" s="1233" t="s">
        <v>391</v>
      </c>
      <c r="L27" s="1236" t="str">
        <f>+K27</f>
        <v>No</v>
      </c>
      <c r="M27" s="1224" t="s">
        <v>391</v>
      </c>
      <c r="N27" s="1237" t="s">
        <v>391</v>
      </c>
      <c r="O27" s="1238" t="s">
        <v>391</v>
      </c>
      <c r="P27" s="1235" t="s">
        <v>391</v>
      </c>
      <c r="Q27" s="1233" t="s">
        <v>391</v>
      </c>
      <c r="R27" s="1236" t="s">
        <v>391</v>
      </c>
    </row>
    <row r="28" spans="1:18" s="1267" customFormat="1">
      <c r="A28" s="1256"/>
      <c r="B28" s="1257"/>
      <c r="C28" s="1258"/>
      <c r="D28" s="1259"/>
      <c r="E28" s="1259"/>
      <c r="F28" s="1259">
        <f>SUM(F21:F27)</f>
        <v>2640</v>
      </c>
      <c r="G28" s="1260"/>
      <c r="H28" s="1261"/>
      <c r="I28" s="1262"/>
      <c r="J28" s="1259"/>
      <c r="K28" s="1259"/>
      <c r="L28" s="1263">
        <f>SUM(L21:L27)</f>
        <v>2350</v>
      </c>
      <c r="M28" s="1264"/>
      <c r="N28" s="1265"/>
      <c r="O28" s="1245">
        <f>SUM(O21:O27)</f>
        <v>2410</v>
      </c>
      <c r="P28" s="1266"/>
      <c r="Q28" s="1266"/>
      <c r="R28" s="1259">
        <f>SUM(R21:R27)</f>
        <v>26150</v>
      </c>
    </row>
    <row r="29" spans="1:18">
      <c r="A29" s="2887" t="s">
        <v>2981</v>
      </c>
      <c r="B29" s="2884"/>
      <c r="C29" s="2888"/>
      <c r="D29" s="2890"/>
      <c r="E29" s="2890"/>
      <c r="F29" s="2890"/>
      <c r="G29" s="2884"/>
      <c r="H29" s="2885"/>
      <c r="I29" s="2884"/>
      <c r="J29" s="2890"/>
      <c r="K29" s="2890"/>
      <c r="L29" s="1253"/>
      <c r="M29" s="2894"/>
      <c r="N29" s="2895"/>
      <c r="O29" s="2898"/>
      <c r="P29" s="2900"/>
      <c r="Q29" s="2892"/>
      <c r="R29" s="2880"/>
    </row>
    <row r="30" spans="1:18">
      <c r="A30" s="2882" t="s">
        <v>2982</v>
      </c>
      <c r="B30" s="2883"/>
      <c r="C30" s="2889"/>
      <c r="D30" s="2891"/>
      <c r="E30" s="2891"/>
      <c r="F30" s="2891"/>
      <c r="G30" s="2883"/>
      <c r="H30" s="2886"/>
      <c r="I30" s="2883"/>
      <c r="J30" s="2891"/>
      <c r="K30" s="2891"/>
      <c r="L30" s="1248"/>
      <c r="M30" s="2889"/>
      <c r="N30" s="2896"/>
      <c r="O30" s="2899"/>
      <c r="P30" s="2901"/>
      <c r="Q30" s="2893"/>
      <c r="R30" s="2881"/>
    </row>
    <row r="31" spans="1:18">
      <c r="A31" s="1218" t="s">
        <v>2983</v>
      </c>
      <c r="B31" s="1219" t="s">
        <v>2984</v>
      </c>
      <c r="C31" s="1220" t="s">
        <v>392</v>
      </c>
      <c r="D31" s="1221">
        <v>800</v>
      </c>
      <c r="E31" s="1222">
        <v>1020</v>
      </c>
      <c r="F31" s="1223">
        <f>SUM(D31:E31)</f>
        <v>1820</v>
      </c>
      <c r="G31" s="1249" t="s">
        <v>363</v>
      </c>
      <c r="H31" s="1254" t="s">
        <v>363</v>
      </c>
      <c r="I31" s="1255" t="s">
        <v>363</v>
      </c>
      <c r="J31" s="1227">
        <v>800</v>
      </c>
      <c r="K31" s="1222">
        <v>150</v>
      </c>
      <c r="L31" s="1228">
        <f>SUM(J31:K31)</f>
        <v>950</v>
      </c>
      <c r="M31" s="1229">
        <v>800</v>
      </c>
      <c r="N31" s="1230">
        <v>170</v>
      </c>
      <c r="O31" s="1231">
        <f>SUM(M31:N31)</f>
        <v>970</v>
      </c>
      <c r="P31" s="1227">
        <v>2400</v>
      </c>
      <c r="Q31" s="1222">
        <v>5800</v>
      </c>
      <c r="R31" s="1228">
        <f>SUM(P31:Q31)</f>
        <v>8200</v>
      </c>
    </row>
    <row r="32" spans="1:18">
      <c r="A32" s="1218" t="s">
        <v>2985</v>
      </c>
      <c r="B32" s="1219" t="s">
        <v>2986</v>
      </c>
      <c r="C32" s="1220" t="s">
        <v>392</v>
      </c>
      <c r="D32" s="1221">
        <v>500</v>
      </c>
      <c r="E32" s="1222">
        <v>380</v>
      </c>
      <c r="F32" s="1223">
        <f>SUM(D32:E32)</f>
        <v>880</v>
      </c>
      <c r="G32" s="1249" t="s">
        <v>363</v>
      </c>
      <c r="H32" s="1254" t="s">
        <v>363</v>
      </c>
      <c r="I32" s="1255" t="s">
        <v>363</v>
      </c>
      <c r="J32" s="1227">
        <v>500</v>
      </c>
      <c r="K32" s="1222">
        <v>150</v>
      </c>
      <c r="L32" s="1228">
        <f>SUM(J32:K32)</f>
        <v>650</v>
      </c>
      <c r="M32" s="1229">
        <v>500</v>
      </c>
      <c r="N32" s="1230">
        <v>170</v>
      </c>
      <c r="O32" s="1231">
        <f>SUM(M32:N32)</f>
        <v>670</v>
      </c>
      <c r="P32" s="1227">
        <v>1600</v>
      </c>
      <c r="Q32" s="1222">
        <v>1800</v>
      </c>
      <c r="R32" s="1228">
        <f>SUM(P32:Q32)</f>
        <v>3400</v>
      </c>
    </row>
    <row r="33" spans="1:18" s="1276" customFormat="1">
      <c r="A33" s="1268"/>
      <c r="B33" s="1269"/>
      <c r="C33" s="1270"/>
      <c r="D33" s="1271"/>
      <c r="E33" s="1271"/>
      <c r="F33" s="1272">
        <f>SUM(F31:F32)</f>
        <v>2700</v>
      </c>
      <c r="G33" s="1270"/>
      <c r="H33" s="1270"/>
      <c r="I33" s="1270"/>
      <c r="J33" s="1271"/>
      <c r="K33" s="1271"/>
      <c r="L33" s="1273">
        <f>SUM(L31:L32)</f>
        <v>1600</v>
      </c>
      <c r="M33" s="1274"/>
      <c r="N33" s="1274"/>
      <c r="O33" s="1275">
        <f>SUM(O31:O32)</f>
        <v>1640</v>
      </c>
      <c r="P33" s="1274"/>
      <c r="Q33" s="1274"/>
      <c r="R33" s="1272">
        <f>SUM(R31:R32)</f>
        <v>11600</v>
      </c>
    </row>
    <row r="34" spans="1:18">
      <c r="A34" s="2914" t="s">
        <v>2987</v>
      </c>
      <c r="B34" s="2913"/>
      <c r="C34" s="2888"/>
      <c r="D34" s="2890"/>
      <c r="E34" s="2890"/>
      <c r="F34" s="2890"/>
      <c r="G34" s="2884"/>
      <c r="H34" s="2885"/>
      <c r="I34" s="2884"/>
      <c r="J34" s="2890"/>
      <c r="K34" s="2890"/>
      <c r="L34" s="1247"/>
      <c r="M34" s="2894"/>
      <c r="N34" s="2895"/>
      <c r="O34" s="2898"/>
      <c r="P34" s="2900"/>
      <c r="Q34" s="2892"/>
      <c r="R34" s="2880"/>
    </row>
    <row r="35" spans="1:18">
      <c r="A35" s="2882" t="s">
        <v>2988</v>
      </c>
      <c r="B35" s="2883"/>
      <c r="C35" s="2889"/>
      <c r="D35" s="2891"/>
      <c r="E35" s="2891"/>
      <c r="F35" s="2891"/>
      <c r="G35" s="2883"/>
      <c r="H35" s="2886"/>
      <c r="I35" s="2883"/>
      <c r="J35" s="2891"/>
      <c r="K35" s="2891"/>
      <c r="L35" s="1248"/>
      <c r="M35" s="2889"/>
      <c r="N35" s="2896"/>
      <c r="O35" s="2899"/>
      <c r="P35" s="2901"/>
      <c r="Q35" s="2893"/>
      <c r="R35" s="2881"/>
    </row>
    <row r="36" spans="1:18">
      <c r="A36" s="1218" t="s">
        <v>2989</v>
      </c>
      <c r="B36" s="1219" t="s">
        <v>2990</v>
      </c>
      <c r="C36" s="1220" t="s">
        <v>392</v>
      </c>
      <c r="D36" s="1221">
        <v>450</v>
      </c>
      <c r="E36" s="1222">
        <v>110</v>
      </c>
      <c r="F36" s="1223">
        <f>SUM(D36:E36)</f>
        <v>560</v>
      </c>
      <c r="G36" s="1249" t="s">
        <v>363</v>
      </c>
      <c r="H36" s="1254" t="s">
        <v>363</v>
      </c>
      <c r="I36" s="1255" t="s">
        <v>363</v>
      </c>
      <c r="J36" s="1227">
        <v>450</v>
      </c>
      <c r="K36" s="1222">
        <v>150</v>
      </c>
      <c r="L36" s="1228">
        <f>SUM(J36:K36)</f>
        <v>600</v>
      </c>
      <c r="M36" s="1277">
        <v>450</v>
      </c>
      <c r="N36" s="1278"/>
      <c r="O36" s="1279">
        <v>620</v>
      </c>
      <c r="P36" s="1227">
        <v>600</v>
      </c>
      <c r="Q36" s="1222">
        <v>500</v>
      </c>
      <c r="R36" s="1228">
        <f>SUM(P36:Q36)</f>
        <v>1100</v>
      </c>
    </row>
    <row r="37" spans="1:18">
      <c r="A37" s="1218" t="s">
        <v>2991</v>
      </c>
      <c r="B37" s="1219" t="s">
        <v>2990</v>
      </c>
      <c r="C37" s="1220" t="s">
        <v>392</v>
      </c>
      <c r="D37" s="1232">
        <v>0</v>
      </c>
      <c r="E37" s="1222">
        <v>110</v>
      </c>
      <c r="F37" s="1223">
        <f>SUM(D37:E37)</f>
        <v>110</v>
      </c>
      <c r="G37" s="1249" t="s">
        <v>363</v>
      </c>
      <c r="H37" s="1254" t="s">
        <v>363</v>
      </c>
      <c r="I37" s="1255" t="s">
        <v>363</v>
      </c>
      <c r="J37" s="1235">
        <v>0</v>
      </c>
      <c r="K37" s="1233">
        <v>0</v>
      </c>
      <c r="L37" s="1236">
        <v>0</v>
      </c>
      <c r="M37" s="1280">
        <v>0</v>
      </c>
      <c r="N37" s="1281">
        <v>0</v>
      </c>
      <c r="O37" s="1282">
        <v>0</v>
      </c>
      <c r="P37" s="1227">
        <v>600</v>
      </c>
      <c r="Q37" s="1222">
        <v>500</v>
      </c>
      <c r="R37" s="1228">
        <f>SUM(P37:Q37)</f>
        <v>1100</v>
      </c>
    </row>
    <row r="38" spans="1:18">
      <c r="A38" s="1218" t="s">
        <v>2992</v>
      </c>
      <c r="B38" s="1219" t="s">
        <v>2993</v>
      </c>
      <c r="C38" s="1220" t="s">
        <v>392</v>
      </c>
      <c r="D38" s="1232" t="s">
        <v>391</v>
      </c>
      <c r="E38" s="1222">
        <v>40</v>
      </c>
      <c r="F38" s="1223">
        <f>SUM(D38:E38)</f>
        <v>40</v>
      </c>
      <c r="G38" s="1249" t="s">
        <v>363</v>
      </c>
      <c r="H38" s="1254" t="s">
        <v>363</v>
      </c>
      <c r="I38" s="1255" t="s">
        <v>363</v>
      </c>
      <c r="J38" s="1235" t="s">
        <v>391</v>
      </c>
      <c r="K38" s="1222">
        <v>150</v>
      </c>
      <c r="L38" s="1228">
        <f>SUM(J38:K38)</f>
        <v>150</v>
      </c>
      <c r="M38" s="1224" t="s">
        <v>391</v>
      </c>
      <c r="N38" s="1230">
        <v>170</v>
      </c>
      <c r="O38" s="1231">
        <v>170</v>
      </c>
      <c r="P38" s="1235" t="s">
        <v>391</v>
      </c>
      <c r="Q38" s="1222">
        <v>500</v>
      </c>
      <c r="R38" s="1228">
        <f>SUM(P38:Q38)</f>
        <v>500</v>
      </c>
    </row>
    <row r="39" spans="1:18">
      <c r="A39" s="1218" t="s">
        <v>2994</v>
      </c>
      <c r="B39" s="1219" t="s">
        <v>2995</v>
      </c>
      <c r="C39" s="1220" t="s">
        <v>391</v>
      </c>
      <c r="D39" s="1232" t="s">
        <v>391</v>
      </c>
      <c r="E39" s="1233" t="s">
        <v>391</v>
      </c>
      <c r="F39" s="1234" t="s">
        <v>391</v>
      </c>
      <c r="G39" s="1249" t="s">
        <v>363</v>
      </c>
      <c r="H39" s="1254" t="s">
        <v>363</v>
      </c>
      <c r="I39" s="1255" t="s">
        <v>363</v>
      </c>
      <c r="J39" s="1232" t="s">
        <v>391</v>
      </c>
      <c r="K39" s="1233" t="s">
        <v>391</v>
      </c>
      <c r="L39" s="1234" t="s">
        <v>391</v>
      </c>
      <c r="M39" s="1224" t="s">
        <v>391</v>
      </c>
      <c r="N39" s="1237" t="s">
        <v>391</v>
      </c>
      <c r="O39" s="1238" t="s">
        <v>391</v>
      </c>
      <c r="P39" s="1235" t="s">
        <v>391</v>
      </c>
      <c r="Q39" s="1233" t="s">
        <v>391</v>
      </c>
      <c r="R39" s="1236" t="s">
        <v>391</v>
      </c>
    </row>
    <row r="40" spans="1:18">
      <c r="A40" s="1218" t="s">
        <v>2996</v>
      </c>
      <c r="B40" s="1219" t="s">
        <v>2997</v>
      </c>
      <c r="C40" s="1220" t="s">
        <v>392</v>
      </c>
      <c r="D40" s="1232" t="s">
        <v>391</v>
      </c>
      <c r="E40" s="1222">
        <v>40</v>
      </c>
      <c r="F40" s="1223">
        <f>SUM(D40:E40)</f>
        <v>40</v>
      </c>
      <c r="G40" s="1249" t="s">
        <v>363</v>
      </c>
      <c r="H40" s="1254" t="s">
        <v>363</v>
      </c>
      <c r="I40" s="1255" t="s">
        <v>363</v>
      </c>
      <c r="J40" s="1235" t="s">
        <v>391</v>
      </c>
      <c r="K40" s="1222">
        <v>150</v>
      </c>
      <c r="L40" s="1228">
        <f>SUM(J40:K40)</f>
        <v>150</v>
      </c>
      <c r="M40" s="1224" t="s">
        <v>391</v>
      </c>
      <c r="N40" s="1230">
        <v>170</v>
      </c>
      <c r="O40" s="1231">
        <v>170</v>
      </c>
      <c r="P40" s="1235" t="s">
        <v>391</v>
      </c>
      <c r="Q40" s="1222">
        <v>500</v>
      </c>
      <c r="R40" s="1228">
        <f>SUM(P40:Q40)</f>
        <v>500</v>
      </c>
    </row>
    <row r="41" spans="1:18">
      <c r="A41" s="1218" t="s">
        <v>2998</v>
      </c>
      <c r="B41" s="1219" t="s">
        <v>2999</v>
      </c>
      <c r="C41" s="1220" t="s">
        <v>391</v>
      </c>
      <c r="D41" s="1232" t="str">
        <f t="shared" ref="D41:H42" si="3">+C41</f>
        <v>No</v>
      </c>
      <c r="E41" s="1233" t="str">
        <f t="shared" si="3"/>
        <v>No</v>
      </c>
      <c r="F41" s="1234" t="str">
        <f t="shared" si="3"/>
        <v>No</v>
      </c>
      <c r="G41" s="1224" t="str">
        <f t="shared" si="3"/>
        <v>No</v>
      </c>
      <c r="H41" s="1225" t="str">
        <f t="shared" si="3"/>
        <v>No</v>
      </c>
      <c r="I41" s="1226" t="s">
        <v>391</v>
      </c>
      <c r="J41" s="1235" t="s">
        <v>391</v>
      </c>
      <c r="K41" s="1233" t="s">
        <v>391</v>
      </c>
      <c r="L41" s="1236" t="str">
        <f>+K41</f>
        <v>No</v>
      </c>
      <c r="M41" s="1224" t="s">
        <v>391</v>
      </c>
      <c r="N41" s="1237" t="s">
        <v>391</v>
      </c>
      <c r="O41" s="1238" t="s">
        <v>391</v>
      </c>
      <c r="P41" s="1235" t="s">
        <v>391</v>
      </c>
      <c r="Q41" s="1233" t="s">
        <v>391</v>
      </c>
      <c r="R41" s="1236" t="s">
        <v>391</v>
      </c>
    </row>
    <row r="42" spans="1:18">
      <c r="A42" s="1218" t="s">
        <v>3000</v>
      </c>
      <c r="B42" s="1219" t="s">
        <v>3001</v>
      </c>
      <c r="C42" s="1220" t="s">
        <v>391</v>
      </c>
      <c r="D42" s="1232" t="str">
        <f t="shared" si="3"/>
        <v>No</v>
      </c>
      <c r="E42" s="1233" t="str">
        <f t="shared" si="3"/>
        <v>No</v>
      </c>
      <c r="F42" s="1234" t="str">
        <f t="shared" si="3"/>
        <v>No</v>
      </c>
      <c r="G42" s="1224" t="str">
        <f t="shared" si="3"/>
        <v>No</v>
      </c>
      <c r="H42" s="1225" t="str">
        <f t="shared" si="3"/>
        <v>No</v>
      </c>
      <c r="I42" s="1226" t="s">
        <v>391</v>
      </c>
      <c r="J42" s="1235" t="s">
        <v>391</v>
      </c>
      <c r="K42" s="1233" t="s">
        <v>391</v>
      </c>
      <c r="L42" s="1236" t="str">
        <f>+K42</f>
        <v>No</v>
      </c>
      <c r="M42" s="1224" t="s">
        <v>391</v>
      </c>
      <c r="N42" s="1237" t="s">
        <v>391</v>
      </c>
      <c r="O42" s="1238" t="s">
        <v>391</v>
      </c>
      <c r="P42" s="1235" t="s">
        <v>391</v>
      </c>
      <c r="Q42" s="1233" t="s">
        <v>391</v>
      </c>
      <c r="R42" s="1236" t="s">
        <v>391</v>
      </c>
    </row>
    <row r="43" spans="1:18" s="1267" customFormat="1">
      <c r="A43" s="1256"/>
      <c r="B43" s="1257"/>
      <c r="C43" s="1258"/>
      <c r="D43" s="1259"/>
      <c r="E43" s="1259"/>
      <c r="F43" s="1259">
        <f>SUM(F36:F42)</f>
        <v>750</v>
      </c>
      <c r="G43" s="1260"/>
      <c r="H43" s="1261"/>
      <c r="I43" s="1262"/>
      <c r="J43" s="1259"/>
      <c r="K43" s="1259"/>
      <c r="L43" s="1263">
        <f>SUM(L36:L42)</f>
        <v>900</v>
      </c>
      <c r="M43" s="1264"/>
      <c r="N43" s="1265"/>
      <c r="O43" s="1245">
        <f>SUM(O36:O42)</f>
        <v>960</v>
      </c>
      <c r="P43" s="1266"/>
      <c r="Q43" s="1266"/>
      <c r="R43" s="1259">
        <f>SUM(R36:R42)</f>
        <v>3200</v>
      </c>
    </row>
    <row r="44" spans="1:18">
      <c r="A44" s="2887" t="s">
        <v>3002</v>
      </c>
      <c r="B44" s="2884"/>
      <c r="C44" s="2888"/>
      <c r="D44" s="2890"/>
      <c r="E44" s="2890"/>
      <c r="F44" s="2890"/>
      <c r="G44" s="2884"/>
      <c r="H44" s="2885"/>
      <c r="I44" s="2884"/>
      <c r="J44" s="2890"/>
      <c r="K44" s="2890"/>
      <c r="L44" s="1253"/>
      <c r="M44" s="2894"/>
      <c r="N44" s="2895"/>
      <c r="O44" s="2898"/>
      <c r="P44" s="2900"/>
      <c r="Q44" s="2892"/>
      <c r="R44" s="2880"/>
    </row>
    <row r="45" spans="1:18">
      <c r="A45" s="2882" t="s">
        <v>3003</v>
      </c>
      <c r="B45" s="2883"/>
      <c r="C45" s="2889"/>
      <c r="D45" s="2891"/>
      <c r="E45" s="2891"/>
      <c r="F45" s="2891"/>
      <c r="G45" s="2883"/>
      <c r="H45" s="2886"/>
      <c r="I45" s="2883"/>
      <c r="J45" s="2891"/>
      <c r="K45" s="2891"/>
      <c r="L45" s="1248"/>
      <c r="M45" s="2889"/>
      <c r="N45" s="2896"/>
      <c r="O45" s="2899"/>
      <c r="P45" s="2901"/>
      <c r="Q45" s="2893"/>
      <c r="R45" s="2881"/>
    </row>
    <row r="46" spans="1:18">
      <c r="A46" s="1218" t="s">
        <v>3004</v>
      </c>
      <c r="B46" s="1219" t="s">
        <v>3005</v>
      </c>
      <c r="C46" s="1220" t="s">
        <v>392</v>
      </c>
      <c r="D46" s="1221">
        <v>400</v>
      </c>
      <c r="E46" s="1233" t="s">
        <v>3006</v>
      </c>
      <c r="F46" s="1283">
        <f>SUM(D46:E46)</f>
        <v>400</v>
      </c>
      <c r="G46" s="1249" t="s">
        <v>363</v>
      </c>
      <c r="H46" s="1254" t="s">
        <v>363</v>
      </c>
      <c r="I46" s="1255" t="s">
        <v>363</v>
      </c>
      <c r="J46" s="1227">
        <v>450</v>
      </c>
      <c r="K46" s="1222">
        <v>150</v>
      </c>
      <c r="L46" s="1228">
        <f>SUM(J46:K46)</f>
        <v>600</v>
      </c>
      <c r="M46" s="1229">
        <v>400</v>
      </c>
      <c r="N46" s="1230">
        <v>170</v>
      </c>
      <c r="O46" s="1231">
        <f>SUM(M46:N46)</f>
        <v>570</v>
      </c>
      <c r="P46" s="1227">
        <v>800</v>
      </c>
      <c r="Q46" s="1222">
        <v>800</v>
      </c>
      <c r="R46" s="1228">
        <f>SUM(P46:Q46)</f>
        <v>1600</v>
      </c>
    </row>
    <row r="47" spans="1:18">
      <c r="A47" s="2887" t="s">
        <v>3007</v>
      </c>
      <c r="B47" s="2884"/>
      <c r="C47" s="2888"/>
      <c r="D47" s="2890"/>
      <c r="E47" s="2890"/>
      <c r="F47" s="2890"/>
      <c r="G47" s="2884"/>
      <c r="H47" s="2885"/>
      <c r="I47" s="2884"/>
      <c r="J47" s="2890"/>
      <c r="K47" s="2890"/>
      <c r="L47" s="1253"/>
      <c r="M47" s="2894"/>
      <c r="N47" s="2895"/>
      <c r="O47" s="2898"/>
      <c r="P47" s="2900"/>
      <c r="Q47" s="2892"/>
      <c r="R47" s="2880"/>
    </row>
    <row r="48" spans="1:18">
      <c r="A48" s="2882" t="s">
        <v>3008</v>
      </c>
      <c r="B48" s="2883"/>
      <c r="C48" s="2889"/>
      <c r="D48" s="2891"/>
      <c r="E48" s="2891"/>
      <c r="F48" s="2891"/>
      <c r="G48" s="2883"/>
      <c r="H48" s="2886"/>
      <c r="I48" s="2883"/>
      <c r="J48" s="2891"/>
      <c r="K48" s="2891"/>
      <c r="L48" s="1248"/>
      <c r="M48" s="2889"/>
      <c r="N48" s="2896"/>
      <c r="O48" s="2899"/>
      <c r="P48" s="2901"/>
      <c r="Q48" s="2893"/>
      <c r="R48" s="2881"/>
    </row>
    <row r="49" spans="1:18">
      <c r="A49" s="1218" t="s">
        <v>3009</v>
      </c>
      <c r="B49" s="1219" t="s">
        <v>3010</v>
      </c>
      <c r="C49" s="1220" t="s">
        <v>392</v>
      </c>
      <c r="D49" s="1232" t="s">
        <v>391</v>
      </c>
      <c r="E49" s="1222"/>
      <c r="F49" s="1223">
        <f>SUM(D49:E49)</f>
        <v>0</v>
      </c>
      <c r="G49" s="1249" t="s">
        <v>363</v>
      </c>
      <c r="H49" s="1254" t="s">
        <v>363</v>
      </c>
      <c r="I49" s="1255" t="s">
        <v>363</v>
      </c>
      <c r="J49" s="1235" t="s">
        <v>391</v>
      </c>
      <c r="K49" s="1222">
        <v>150</v>
      </c>
      <c r="L49" s="1228">
        <f>SUM(J49:K49)</f>
        <v>150</v>
      </c>
      <c r="M49" s="1224" t="s">
        <v>391</v>
      </c>
      <c r="N49" s="1230">
        <v>170</v>
      </c>
      <c r="O49" s="1231">
        <v>170</v>
      </c>
      <c r="P49" s="1235" t="s">
        <v>391</v>
      </c>
      <c r="Q49" s="1222">
        <v>1800</v>
      </c>
      <c r="R49" s="1228">
        <f>SUM(P49:Q49)</f>
        <v>1800</v>
      </c>
    </row>
    <row r="50" spans="1:18">
      <c r="A50" s="1218" t="s">
        <v>3011</v>
      </c>
      <c r="B50" s="1219" t="s">
        <v>3012</v>
      </c>
      <c r="C50" s="1220" t="s">
        <v>392</v>
      </c>
      <c r="D50" s="1232" t="s">
        <v>391</v>
      </c>
      <c r="E50" s="1222"/>
      <c r="F50" s="1223">
        <f>SUM(D50:E50)</f>
        <v>0</v>
      </c>
      <c r="G50" s="1249" t="s">
        <v>363</v>
      </c>
      <c r="H50" s="1254" t="s">
        <v>363</v>
      </c>
      <c r="I50" s="1255" t="s">
        <v>363</v>
      </c>
      <c r="J50" s="1235" t="s">
        <v>391</v>
      </c>
      <c r="K50" s="1278"/>
      <c r="L50" s="1279">
        <f>SUM(J50:K50)</f>
        <v>0</v>
      </c>
      <c r="M50" s="1224" t="s">
        <v>391</v>
      </c>
      <c r="N50" s="1230">
        <v>170</v>
      </c>
      <c r="O50" s="1231">
        <v>170</v>
      </c>
      <c r="P50" s="1235" t="s">
        <v>391</v>
      </c>
      <c r="Q50" s="1222">
        <v>500</v>
      </c>
      <c r="R50" s="1228">
        <f>SUM(P50:Q50)</f>
        <v>500</v>
      </c>
    </row>
    <row r="51" spans="1:18">
      <c r="A51" s="1218" t="s">
        <v>3013</v>
      </c>
      <c r="B51" s="1219" t="s">
        <v>3014</v>
      </c>
      <c r="C51" s="1220" t="s">
        <v>392</v>
      </c>
      <c r="D51" s="1221">
        <v>500</v>
      </c>
      <c r="E51" s="1222">
        <v>110</v>
      </c>
      <c r="F51" s="1223">
        <f>SUM(D51:E51)</f>
        <v>610</v>
      </c>
      <c r="G51" s="1249" t="s">
        <v>363</v>
      </c>
      <c r="H51" s="1254" t="s">
        <v>363</v>
      </c>
      <c r="I51" s="1255" t="s">
        <v>363</v>
      </c>
      <c r="J51" s="1227">
        <v>500</v>
      </c>
      <c r="K51" s="1222">
        <v>150</v>
      </c>
      <c r="L51" s="1228">
        <f>SUM(J51:K51)</f>
        <v>650</v>
      </c>
      <c r="M51" s="1229">
        <v>500</v>
      </c>
      <c r="N51" s="1230">
        <v>170</v>
      </c>
      <c r="O51" s="1231">
        <f>SUM(M51:N51)</f>
        <v>670</v>
      </c>
      <c r="P51" s="1227">
        <v>800</v>
      </c>
      <c r="Q51" s="1222">
        <v>500</v>
      </c>
      <c r="R51" s="1228">
        <f>SUM(P51:Q51)</f>
        <v>1300</v>
      </c>
    </row>
    <row r="52" spans="1:18" s="1286" customFormat="1">
      <c r="A52" s="1268"/>
      <c r="B52" s="1269"/>
      <c r="C52" s="1270"/>
      <c r="D52" s="1271"/>
      <c r="E52" s="1271"/>
      <c r="F52" s="1284">
        <f>SUM(F49:F51)</f>
        <v>610</v>
      </c>
      <c r="G52" s="1270"/>
      <c r="H52" s="1270"/>
      <c r="I52" s="1270"/>
      <c r="J52" s="1271"/>
      <c r="K52" s="1271"/>
      <c r="L52" s="1285">
        <f>SUM(L49:L51)</f>
        <v>800</v>
      </c>
      <c r="M52" s="1274"/>
      <c r="N52" s="1274"/>
      <c r="O52" s="1245">
        <f>SUM(O49:O51)</f>
        <v>1010</v>
      </c>
      <c r="P52" s="1274"/>
      <c r="Q52" s="1274"/>
      <c r="R52" s="1285">
        <f>SUM(R49:R51)</f>
        <v>3600</v>
      </c>
    </row>
    <row r="53" spans="1:18">
      <c r="A53" s="2887" t="s">
        <v>3015</v>
      </c>
      <c r="B53" s="2884"/>
      <c r="C53" s="2888"/>
      <c r="D53" s="2890"/>
      <c r="E53" s="2890"/>
      <c r="F53" s="2890"/>
      <c r="G53" s="2884"/>
      <c r="H53" s="2885"/>
      <c r="I53" s="2884"/>
      <c r="J53" s="2890"/>
      <c r="K53" s="2890"/>
      <c r="L53" s="1253"/>
      <c r="M53" s="2894"/>
      <c r="N53" s="2895"/>
      <c r="O53" s="2898"/>
      <c r="P53" s="2900"/>
      <c r="Q53" s="2892"/>
      <c r="R53" s="2880"/>
    </row>
    <row r="54" spans="1:18">
      <c r="A54" s="2882" t="s">
        <v>3016</v>
      </c>
      <c r="B54" s="2883"/>
      <c r="C54" s="2889"/>
      <c r="D54" s="2891"/>
      <c r="E54" s="2891"/>
      <c r="F54" s="2891"/>
      <c r="G54" s="2883"/>
      <c r="H54" s="2886"/>
      <c r="I54" s="2883"/>
      <c r="J54" s="2891"/>
      <c r="K54" s="2891"/>
      <c r="L54" s="1248"/>
      <c r="M54" s="2889"/>
      <c r="N54" s="2896"/>
      <c r="O54" s="2899"/>
      <c r="P54" s="2901"/>
      <c r="Q54" s="2893"/>
      <c r="R54" s="2881"/>
    </row>
    <row r="55" spans="1:18">
      <c r="A55" s="1218" t="s">
        <v>3017</v>
      </c>
      <c r="B55" s="1219" t="s">
        <v>3018</v>
      </c>
      <c r="C55" s="1220" t="s">
        <v>392</v>
      </c>
      <c r="D55" s="1232" t="s">
        <v>391</v>
      </c>
      <c r="E55" s="1222">
        <v>130</v>
      </c>
      <c r="F55" s="1283">
        <f>SUM(D55:E55)</f>
        <v>130</v>
      </c>
      <c r="G55" s="1249" t="s">
        <v>363</v>
      </c>
      <c r="H55" s="1254" t="s">
        <v>363</v>
      </c>
      <c r="I55" s="1255" t="s">
        <v>363</v>
      </c>
      <c r="J55" s="1235" t="s">
        <v>391</v>
      </c>
      <c r="K55" s="1222">
        <v>150</v>
      </c>
      <c r="L55" s="1228">
        <f>SUM(J55:K55)</f>
        <v>150</v>
      </c>
      <c r="M55" s="1224" t="s">
        <v>391</v>
      </c>
      <c r="N55" s="1237" t="s">
        <v>391</v>
      </c>
      <c r="O55" s="1238">
        <v>0</v>
      </c>
      <c r="P55" s="1235" t="s">
        <v>391</v>
      </c>
      <c r="Q55" s="1233" t="s">
        <v>391</v>
      </c>
      <c r="R55" s="1236">
        <v>0</v>
      </c>
    </row>
    <row r="56" spans="1:18">
      <c r="A56" s="2887" t="s">
        <v>3019</v>
      </c>
      <c r="B56" s="2884"/>
      <c r="C56" s="2888"/>
      <c r="D56" s="2890"/>
      <c r="E56" s="2890"/>
      <c r="F56" s="2890"/>
      <c r="G56" s="2884"/>
      <c r="H56" s="2885"/>
      <c r="I56" s="2884"/>
      <c r="J56" s="2890"/>
      <c r="K56" s="2890"/>
      <c r="L56" s="1253"/>
      <c r="M56" s="2894"/>
      <c r="N56" s="2895"/>
      <c r="O56" s="2916"/>
      <c r="P56" s="2900"/>
      <c r="Q56" s="2892"/>
      <c r="R56" s="2880"/>
    </row>
    <row r="57" spans="1:18">
      <c r="A57" s="2882" t="s">
        <v>3020</v>
      </c>
      <c r="B57" s="2883"/>
      <c r="C57" s="2889"/>
      <c r="D57" s="2891"/>
      <c r="E57" s="2891"/>
      <c r="F57" s="2891"/>
      <c r="G57" s="2883"/>
      <c r="H57" s="2886"/>
      <c r="I57" s="2883"/>
      <c r="J57" s="2891"/>
      <c r="K57" s="2891"/>
      <c r="L57" s="1248"/>
      <c r="M57" s="2889"/>
      <c r="N57" s="2896"/>
      <c r="O57" s="2917"/>
      <c r="P57" s="2901"/>
      <c r="Q57" s="2893"/>
      <c r="R57" s="2881"/>
    </row>
    <row r="58" spans="1:18">
      <c r="A58" s="1218" t="s">
        <v>3019</v>
      </c>
      <c r="B58" s="1219" t="s">
        <v>3021</v>
      </c>
      <c r="C58" s="1220" t="s">
        <v>391</v>
      </c>
      <c r="D58" s="1232" t="str">
        <f>+C58</f>
        <v>No</v>
      </c>
      <c r="E58" s="1233" t="str">
        <f>+D58</f>
        <v>No</v>
      </c>
      <c r="F58" s="1234" t="str">
        <f>+E58</f>
        <v>No</v>
      </c>
      <c r="G58" s="1224" t="str">
        <f>+F58</f>
        <v>No</v>
      </c>
      <c r="H58" s="1225" t="str">
        <f>+G58</f>
        <v>No</v>
      </c>
      <c r="I58" s="1226" t="s">
        <v>391</v>
      </c>
      <c r="J58" s="1235" t="s">
        <v>391</v>
      </c>
      <c r="K58" s="1233" t="s">
        <v>391</v>
      </c>
      <c r="L58" s="1236" t="str">
        <f>+K58</f>
        <v>No</v>
      </c>
      <c r="M58" s="1224" t="s">
        <v>391</v>
      </c>
      <c r="N58" s="1237" t="s">
        <v>391</v>
      </c>
      <c r="O58" s="1238" t="s">
        <v>391</v>
      </c>
      <c r="P58" s="1235" t="s">
        <v>391</v>
      </c>
      <c r="Q58" s="1233" t="s">
        <v>391</v>
      </c>
      <c r="R58" s="1236">
        <v>0</v>
      </c>
    </row>
    <row r="59" spans="1:18">
      <c r="A59" s="2887" t="s">
        <v>3022</v>
      </c>
      <c r="B59" s="2884"/>
      <c r="C59" s="2888"/>
      <c r="D59" s="2890"/>
      <c r="E59" s="2890"/>
      <c r="F59" s="2890"/>
      <c r="G59" s="2884"/>
      <c r="H59" s="2885"/>
      <c r="I59" s="2884"/>
      <c r="J59" s="2890"/>
      <c r="K59" s="2890"/>
      <c r="L59" s="1253"/>
      <c r="M59" s="2894"/>
      <c r="N59" s="2895"/>
      <c r="O59" s="2898"/>
      <c r="P59" s="2900"/>
      <c r="Q59" s="2892"/>
      <c r="R59" s="2880"/>
    </row>
    <row r="60" spans="1:18">
      <c r="A60" s="2882" t="s">
        <v>3023</v>
      </c>
      <c r="B60" s="2883"/>
      <c r="C60" s="2889"/>
      <c r="D60" s="2891"/>
      <c r="E60" s="2891"/>
      <c r="F60" s="2891"/>
      <c r="G60" s="2883"/>
      <c r="H60" s="2886"/>
      <c r="I60" s="2883"/>
      <c r="J60" s="2891"/>
      <c r="K60" s="2891"/>
      <c r="L60" s="1248"/>
      <c r="M60" s="2889"/>
      <c r="N60" s="2896"/>
      <c r="O60" s="2899"/>
      <c r="P60" s="2901"/>
      <c r="Q60" s="2893"/>
      <c r="R60" s="2881"/>
    </row>
    <row r="61" spans="1:18">
      <c r="A61" s="1218" t="s">
        <v>3024</v>
      </c>
      <c r="B61" s="1219" t="s">
        <v>3025</v>
      </c>
      <c r="C61" s="1220" t="s">
        <v>391</v>
      </c>
      <c r="D61" s="1232" t="str">
        <f>+C61</f>
        <v>No</v>
      </c>
      <c r="E61" s="1233" t="str">
        <f>+D61</f>
        <v>No</v>
      </c>
      <c r="F61" s="1234" t="str">
        <f>+E61</f>
        <v>No</v>
      </c>
      <c r="G61" s="1224" t="str">
        <f>+F61</f>
        <v>No</v>
      </c>
      <c r="H61" s="1225" t="str">
        <f>+G61</f>
        <v>No</v>
      </c>
      <c r="I61" s="1226" t="s">
        <v>391</v>
      </c>
      <c r="J61" s="1235" t="s">
        <v>391</v>
      </c>
      <c r="K61" s="1233" t="s">
        <v>391</v>
      </c>
      <c r="L61" s="1236" t="str">
        <f>+K61</f>
        <v>No</v>
      </c>
      <c r="M61" s="1224" t="s">
        <v>391</v>
      </c>
      <c r="N61" s="1237" t="s">
        <v>391</v>
      </c>
      <c r="O61" s="1238" t="s">
        <v>391</v>
      </c>
      <c r="P61" s="1235" t="s">
        <v>391</v>
      </c>
      <c r="Q61" s="1233" t="s">
        <v>391</v>
      </c>
      <c r="R61" s="1236" t="s">
        <v>391</v>
      </c>
    </row>
    <row r="62" spans="1:18">
      <c r="A62" s="1218" t="s">
        <v>3026</v>
      </c>
      <c r="B62" s="1219" t="s">
        <v>3027</v>
      </c>
      <c r="C62" s="1220" t="s">
        <v>392</v>
      </c>
      <c r="D62" s="1221">
        <v>300</v>
      </c>
      <c r="E62" s="1222">
        <v>110</v>
      </c>
      <c r="F62" s="1287">
        <f>SUM(D62:E62)</f>
        <v>410</v>
      </c>
      <c r="G62" s="1249" t="s">
        <v>363</v>
      </c>
      <c r="H62" s="1254" t="s">
        <v>363</v>
      </c>
      <c r="I62" s="1255" t="s">
        <v>363</v>
      </c>
      <c r="J62" s="1227">
        <v>300</v>
      </c>
      <c r="K62" s="1222">
        <v>150</v>
      </c>
      <c r="L62" s="1228">
        <f>SUM(J62:K62)</f>
        <v>450</v>
      </c>
      <c r="M62" s="1229">
        <v>300</v>
      </c>
      <c r="N62" s="1230">
        <v>170</v>
      </c>
      <c r="O62" s="1231">
        <f>SUM(M62:N62)</f>
        <v>470</v>
      </c>
      <c r="P62" s="1227">
        <v>600</v>
      </c>
      <c r="Q62" s="1222">
        <v>500</v>
      </c>
      <c r="R62" s="1228">
        <f>SUM(P62:Q62)</f>
        <v>1100</v>
      </c>
    </row>
    <row r="63" spans="1:18">
      <c r="A63" s="1218" t="s">
        <v>3028</v>
      </c>
      <c r="B63" s="1219" t="s">
        <v>3029</v>
      </c>
      <c r="C63" s="1220" t="s">
        <v>391</v>
      </c>
      <c r="D63" s="1232" t="str">
        <f t="shared" ref="D63:H67" si="4">+C63</f>
        <v>No</v>
      </c>
      <c r="E63" s="1233" t="str">
        <f t="shared" si="4"/>
        <v>No</v>
      </c>
      <c r="F63" s="1234" t="str">
        <f t="shared" si="4"/>
        <v>No</v>
      </c>
      <c r="G63" s="1224" t="str">
        <f t="shared" si="4"/>
        <v>No</v>
      </c>
      <c r="H63" s="1225" t="str">
        <f t="shared" si="4"/>
        <v>No</v>
      </c>
      <c r="I63" s="1226" t="s">
        <v>391</v>
      </c>
      <c r="J63" s="1235" t="s">
        <v>391</v>
      </c>
      <c r="K63" s="1233" t="s">
        <v>391</v>
      </c>
      <c r="L63" s="1236" t="str">
        <f>+K63</f>
        <v>No</v>
      </c>
      <c r="M63" s="1224" t="s">
        <v>391</v>
      </c>
      <c r="N63" s="1237" t="s">
        <v>391</v>
      </c>
      <c r="O63" s="1238" t="s">
        <v>391</v>
      </c>
      <c r="P63" s="1235" t="s">
        <v>391</v>
      </c>
      <c r="Q63" s="1233" t="s">
        <v>391</v>
      </c>
      <c r="R63" s="1236" t="s">
        <v>391</v>
      </c>
    </row>
    <row r="64" spans="1:18">
      <c r="A64" s="1218" t="s">
        <v>3030</v>
      </c>
      <c r="B64" s="1219" t="s">
        <v>3031</v>
      </c>
      <c r="C64" s="1220" t="s">
        <v>391</v>
      </c>
      <c r="D64" s="1232" t="str">
        <f t="shared" si="4"/>
        <v>No</v>
      </c>
      <c r="E64" s="1233" t="str">
        <f t="shared" si="4"/>
        <v>No</v>
      </c>
      <c r="F64" s="1234" t="str">
        <f t="shared" si="4"/>
        <v>No</v>
      </c>
      <c r="G64" s="1224" t="str">
        <f t="shared" si="4"/>
        <v>No</v>
      </c>
      <c r="H64" s="1225" t="str">
        <f t="shared" si="4"/>
        <v>No</v>
      </c>
      <c r="I64" s="1226" t="s">
        <v>391</v>
      </c>
      <c r="J64" s="1235" t="s">
        <v>391</v>
      </c>
      <c r="K64" s="1233" t="s">
        <v>391</v>
      </c>
      <c r="L64" s="1236" t="str">
        <f>+K64</f>
        <v>No</v>
      </c>
      <c r="M64" s="1224" t="s">
        <v>391</v>
      </c>
      <c r="N64" s="1237" t="s">
        <v>391</v>
      </c>
      <c r="O64" s="1238" t="s">
        <v>391</v>
      </c>
      <c r="P64" s="1235" t="s">
        <v>391</v>
      </c>
      <c r="Q64" s="1233" t="s">
        <v>391</v>
      </c>
      <c r="R64" s="1236" t="s">
        <v>391</v>
      </c>
    </row>
    <row r="65" spans="1:26">
      <c r="A65" s="1218" t="s">
        <v>3032</v>
      </c>
      <c r="B65" s="1219" t="s">
        <v>3033</v>
      </c>
      <c r="C65" s="1220" t="s">
        <v>391</v>
      </c>
      <c r="D65" s="1232" t="str">
        <f t="shared" si="4"/>
        <v>No</v>
      </c>
      <c r="E65" s="1233" t="str">
        <f t="shared" si="4"/>
        <v>No</v>
      </c>
      <c r="F65" s="1234" t="str">
        <f t="shared" si="4"/>
        <v>No</v>
      </c>
      <c r="G65" s="1224" t="str">
        <f t="shared" si="4"/>
        <v>No</v>
      </c>
      <c r="H65" s="1225" t="str">
        <f t="shared" si="4"/>
        <v>No</v>
      </c>
      <c r="I65" s="1226" t="s">
        <v>391</v>
      </c>
      <c r="J65" s="1235" t="s">
        <v>391</v>
      </c>
      <c r="K65" s="1233" t="s">
        <v>391</v>
      </c>
      <c r="L65" s="1236" t="str">
        <f>+K65</f>
        <v>No</v>
      </c>
      <c r="M65" s="1224" t="s">
        <v>391</v>
      </c>
      <c r="N65" s="1237" t="s">
        <v>391</v>
      </c>
      <c r="O65" s="1238" t="s">
        <v>391</v>
      </c>
      <c r="P65" s="1235" t="s">
        <v>391</v>
      </c>
      <c r="Q65" s="1233" t="s">
        <v>391</v>
      </c>
      <c r="R65" s="1236" t="s">
        <v>391</v>
      </c>
    </row>
    <row r="66" spans="1:26">
      <c r="A66" s="1218" t="s">
        <v>3034</v>
      </c>
      <c r="B66" s="1219" t="s">
        <v>3035</v>
      </c>
      <c r="C66" s="1220" t="s">
        <v>391</v>
      </c>
      <c r="D66" s="1232" t="str">
        <f t="shared" si="4"/>
        <v>No</v>
      </c>
      <c r="E66" s="1233" t="str">
        <f t="shared" si="4"/>
        <v>No</v>
      </c>
      <c r="F66" s="1234" t="str">
        <f t="shared" si="4"/>
        <v>No</v>
      </c>
      <c r="G66" s="1224" t="str">
        <f t="shared" si="4"/>
        <v>No</v>
      </c>
      <c r="H66" s="1225" t="str">
        <f t="shared" si="4"/>
        <v>No</v>
      </c>
      <c r="I66" s="1226" t="s">
        <v>391</v>
      </c>
      <c r="J66" s="1235" t="s">
        <v>391</v>
      </c>
      <c r="K66" s="1233" t="s">
        <v>391</v>
      </c>
      <c r="L66" s="1236" t="str">
        <f>+K66</f>
        <v>No</v>
      </c>
      <c r="M66" s="1224" t="s">
        <v>391</v>
      </c>
      <c r="N66" s="1237" t="s">
        <v>391</v>
      </c>
      <c r="O66" s="1238" t="s">
        <v>391</v>
      </c>
      <c r="P66" s="1235" t="s">
        <v>391</v>
      </c>
      <c r="Q66" s="1233" t="s">
        <v>391</v>
      </c>
      <c r="R66" s="1236" t="s">
        <v>391</v>
      </c>
    </row>
    <row r="67" spans="1:26">
      <c r="A67" s="1218" t="s">
        <v>3036</v>
      </c>
      <c r="B67" s="1219" t="s">
        <v>3037</v>
      </c>
      <c r="C67" s="1220" t="s">
        <v>391</v>
      </c>
      <c r="D67" s="1232" t="str">
        <f t="shared" si="4"/>
        <v>No</v>
      </c>
      <c r="E67" s="1233" t="str">
        <f t="shared" si="4"/>
        <v>No</v>
      </c>
      <c r="F67" s="1234" t="str">
        <f t="shared" si="4"/>
        <v>No</v>
      </c>
      <c r="G67" s="1224" t="str">
        <f t="shared" si="4"/>
        <v>No</v>
      </c>
      <c r="H67" s="1225" t="str">
        <f t="shared" si="4"/>
        <v>No</v>
      </c>
      <c r="I67" s="1226" t="s">
        <v>391</v>
      </c>
      <c r="J67" s="1235" t="s">
        <v>391</v>
      </c>
      <c r="K67" s="1233" t="s">
        <v>391</v>
      </c>
      <c r="L67" s="1236" t="str">
        <f>+K67</f>
        <v>No</v>
      </c>
      <c r="M67" s="1224" t="s">
        <v>391</v>
      </c>
      <c r="N67" s="1237" t="s">
        <v>391</v>
      </c>
      <c r="O67" s="1238" t="s">
        <v>391</v>
      </c>
      <c r="P67" s="1235" t="s">
        <v>391</v>
      </c>
      <c r="Q67" s="1233" t="s">
        <v>391</v>
      </c>
      <c r="R67" s="1236" t="s">
        <v>391</v>
      </c>
    </row>
    <row r="68" spans="1:26">
      <c r="A68" s="1218" t="s">
        <v>3038</v>
      </c>
      <c r="B68" s="1219" t="s">
        <v>3039</v>
      </c>
      <c r="C68" s="1220" t="s">
        <v>392</v>
      </c>
      <c r="D68" s="1221">
        <v>500</v>
      </c>
      <c r="E68" s="1222">
        <v>110</v>
      </c>
      <c r="F68" s="1223">
        <f>SUM(D68:E68)</f>
        <v>610</v>
      </c>
      <c r="G68" s="1249" t="s">
        <v>363</v>
      </c>
      <c r="H68" s="1254" t="s">
        <v>363</v>
      </c>
      <c r="I68" s="1255" t="s">
        <v>363</v>
      </c>
      <c r="J68" s="1227">
        <v>500</v>
      </c>
      <c r="K68" s="1222">
        <v>150</v>
      </c>
      <c r="L68" s="1228">
        <f>SUM(J68:K68)</f>
        <v>650</v>
      </c>
      <c r="M68" s="1229">
        <v>500</v>
      </c>
      <c r="N68" s="1230">
        <v>170</v>
      </c>
      <c r="O68" s="1231">
        <f>SUM(M68:N68)</f>
        <v>670</v>
      </c>
      <c r="P68" s="1227">
        <v>600</v>
      </c>
      <c r="Q68" s="1222">
        <v>500</v>
      </c>
      <c r="R68" s="1228">
        <f>SUM(P68:Q68)</f>
        <v>1100</v>
      </c>
    </row>
    <row r="69" spans="1:26">
      <c r="A69" s="1218" t="s">
        <v>3040</v>
      </c>
      <c r="B69" s="1219" t="s">
        <v>3041</v>
      </c>
      <c r="C69" s="1220" t="s">
        <v>391</v>
      </c>
      <c r="D69" s="1232" t="str">
        <f>+C69</f>
        <v>No</v>
      </c>
      <c r="E69" s="1233" t="str">
        <f>+D69</f>
        <v>No</v>
      </c>
      <c r="F69" s="1234" t="str">
        <f>+E69</f>
        <v>No</v>
      </c>
      <c r="G69" s="1224" t="str">
        <f>+F69</f>
        <v>No</v>
      </c>
      <c r="H69" s="1225" t="str">
        <f>+G69</f>
        <v>No</v>
      </c>
      <c r="I69" s="1226" t="s">
        <v>391</v>
      </c>
      <c r="J69" s="1235" t="s">
        <v>391</v>
      </c>
      <c r="K69" s="1233" t="s">
        <v>391</v>
      </c>
      <c r="L69" s="1236" t="str">
        <f>+K69</f>
        <v>No</v>
      </c>
      <c r="M69" s="1224" t="s">
        <v>391</v>
      </c>
      <c r="N69" s="1237" t="s">
        <v>391</v>
      </c>
      <c r="O69" s="1238" t="s">
        <v>391</v>
      </c>
      <c r="P69" s="1235" t="s">
        <v>391</v>
      </c>
      <c r="Q69" s="1233" t="s">
        <v>391</v>
      </c>
      <c r="R69" s="1236" t="s">
        <v>391</v>
      </c>
    </row>
    <row r="70" spans="1:26" s="1286" customFormat="1">
      <c r="A70" s="1288"/>
      <c r="B70" s="1289"/>
      <c r="C70" s="1290"/>
      <c r="D70" s="1291"/>
      <c r="E70" s="1291"/>
      <c r="F70" s="1292">
        <f>SUM(F61:F69)</f>
        <v>1020</v>
      </c>
      <c r="G70" s="1291"/>
      <c r="H70" s="1293"/>
      <c r="I70" s="1294"/>
      <c r="J70" s="1291"/>
      <c r="K70" s="1291"/>
      <c r="L70" s="1242">
        <f>SUM(L61:L69)</f>
        <v>1100</v>
      </c>
      <c r="M70" s="1291"/>
      <c r="N70" s="1291"/>
      <c r="O70" s="1245">
        <f>SUM(O61:O69)</f>
        <v>1140</v>
      </c>
      <c r="P70" s="1291"/>
      <c r="Q70" s="1291"/>
      <c r="R70" s="1242">
        <f>SUM(R61:R69)</f>
        <v>2200</v>
      </c>
    </row>
    <row r="71" spans="1:26">
      <c r="A71" s="2914" t="s">
        <v>3042</v>
      </c>
      <c r="B71" s="2913"/>
      <c r="C71" s="2894"/>
      <c r="D71" s="2912"/>
      <c r="E71" s="2912"/>
      <c r="F71" s="2912"/>
      <c r="G71" s="2913"/>
      <c r="H71" s="2915"/>
      <c r="I71" s="2913"/>
      <c r="J71" s="2912"/>
      <c r="K71" s="2912"/>
      <c r="L71" s="1247"/>
      <c r="M71" s="2894"/>
      <c r="N71" s="2895"/>
      <c r="O71" s="2898"/>
      <c r="P71" s="2900"/>
      <c r="Q71" s="2892"/>
      <c r="R71" s="2880"/>
    </row>
    <row r="72" spans="1:26">
      <c r="A72" s="2882" t="s">
        <v>3043</v>
      </c>
      <c r="B72" s="2883"/>
      <c r="C72" s="2889"/>
      <c r="D72" s="2891"/>
      <c r="E72" s="2891"/>
      <c r="F72" s="2891"/>
      <c r="G72" s="2883"/>
      <c r="H72" s="2886"/>
      <c r="I72" s="2883"/>
      <c r="J72" s="2891"/>
      <c r="K72" s="2891"/>
      <c r="L72" s="1248"/>
      <c r="M72" s="2889"/>
      <c r="N72" s="2896"/>
      <c r="O72" s="2899"/>
      <c r="P72" s="2901"/>
      <c r="Q72" s="2893"/>
      <c r="R72" s="2881"/>
      <c r="T72" s="425" t="s">
        <v>220</v>
      </c>
      <c r="U72" s="64"/>
      <c r="V72" s="64"/>
      <c r="W72" s="64"/>
      <c r="X72" s="64"/>
      <c r="Y72" s="64"/>
      <c r="Z72"/>
    </row>
    <row r="73" spans="1:26">
      <c r="A73" s="1218" t="s">
        <v>3044</v>
      </c>
      <c r="B73" s="1219" t="s">
        <v>3045</v>
      </c>
      <c r="C73" s="1220" t="s">
        <v>392</v>
      </c>
      <c r="D73" s="1221">
        <v>400</v>
      </c>
      <c r="E73" s="1222">
        <v>150</v>
      </c>
      <c r="F73" s="1223">
        <f>SUM(D73:E73)</f>
        <v>550</v>
      </c>
      <c r="G73" s="1249" t="s">
        <v>363</v>
      </c>
      <c r="H73" s="1254" t="s">
        <v>363</v>
      </c>
      <c r="I73" s="1255" t="s">
        <v>363</v>
      </c>
      <c r="J73" s="1227">
        <v>400</v>
      </c>
      <c r="K73" s="1222">
        <v>150</v>
      </c>
      <c r="L73" s="1228">
        <f>SUM(J73:K73)</f>
        <v>550</v>
      </c>
      <c r="M73" s="1229">
        <v>400</v>
      </c>
      <c r="N73" s="1230">
        <v>170</v>
      </c>
      <c r="O73" s="1231">
        <f>SUM(M73:N73)</f>
        <v>570</v>
      </c>
      <c r="P73" s="1227">
        <v>600</v>
      </c>
      <c r="Q73" s="1222">
        <v>500</v>
      </c>
      <c r="R73" s="1228">
        <f>SUM(P73:Q73)</f>
        <v>1100</v>
      </c>
      <c r="T73" s="425" t="s">
        <v>1792</v>
      </c>
      <c r="U73" s="64"/>
      <c r="V73" s="64"/>
      <c r="W73" s="64"/>
      <c r="X73" s="64"/>
      <c r="Y73" s="64"/>
      <c r="Z73"/>
    </row>
    <row r="74" spans="1:26">
      <c r="A74" s="1218" t="s">
        <v>3046</v>
      </c>
      <c r="B74" s="1219" t="s">
        <v>2953</v>
      </c>
      <c r="C74" s="1220" t="s">
        <v>392</v>
      </c>
      <c r="D74" s="1221">
        <v>400</v>
      </c>
      <c r="E74" s="1222">
        <v>150</v>
      </c>
      <c r="F74" s="1223">
        <f>SUM(D74:E74)</f>
        <v>550</v>
      </c>
      <c r="G74" s="1249" t="s">
        <v>363</v>
      </c>
      <c r="H74" s="1254" t="s">
        <v>363</v>
      </c>
      <c r="I74" s="1255" t="s">
        <v>363</v>
      </c>
      <c r="J74" s="1227">
        <v>400</v>
      </c>
      <c r="K74" s="1222">
        <v>150</v>
      </c>
      <c r="L74" s="1228">
        <f>SUM(J74:K74)</f>
        <v>550</v>
      </c>
      <c r="M74" s="1229">
        <v>400</v>
      </c>
      <c r="N74" s="1230">
        <v>170</v>
      </c>
      <c r="O74" s="1231">
        <f>SUM(M74:N74)</f>
        <v>570</v>
      </c>
      <c r="P74" s="1227">
        <v>600</v>
      </c>
      <c r="Q74" s="1222">
        <v>500</v>
      </c>
      <c r="R74" s="1228">
        <f>SUM(P74:Q74)</f>
        <v>1100</v>
      </c>
      <c r="T74" s="572" t="s">
        <v>1793</v>
      </c>
      <c r="U74" s="64"/>
      <c r="V74" s="64"/>
      <c r="W74" s="64"/>
      <c r="X74" s="64"/>
      <c r="Y74" s="64"/>
      <c r="Z74"/>
    </row>
    <row r="75" spans="1:26" s="1286" customFormat="1">
      <c r="A75" s="1268"/>
      <c r="B75" s="1269"/>
      <c r="C75" s="1270"/>
      <c r="D75" s="1271"/>
      <c r="E75" s="1271"/>
      <c r="F75" s="1284">
        <f>SUM(F73:F74)</f>
        <v>1100</v>
      </c>
      <c r="G75" s="1270"/>
      <c r="H75" s="1270"/>
      <c r="I75" s="1270"/>
      <c r="J75" s="1271"/>
      <c r="K75" s="1271"/>
      <c r="L75" s="1284">
        <f>SUM(L73:L74)</f>
        <v>1100</v>
      </c>
      <c r="M75" s="1274"/>
      <c r="N75" s="1274"/>
      <c r="O75" s="1245">
        <f>SUM(O73:O74)</f>
        <v>1140</v>
      </c>
      <c r="P75" s="1274"/>
      <c r="Q75" s="1274"/>
      <c r="R75" s="1285">
        <f>SUM(R73:R74)</f>
        <v>2200</v>
      </c>
      <c r="T75" s="425" t="s">
        <v>1794</v>
      </c>
      <c r="U75" s="64"/>
      <c r="V75" s="64"/>
      <c r="W75" s="64"/>
      <c r="X75" s="64"/>
      <c r="Y75" s="64"/>
      <c r="Z75"/>
    </row>
    <row r="76" spans="1:26">
      <c r="A76" s="2887" t="s">
        <v>3047</v>
      </c>
      <c r="B76" s="2884"/>
      <c r="C76" s="2888"/>
      <c r="D76" s="2890"/>
      <c r="E76" s="2890"/>
      <c r="F76" s="2890"/>
      <c r="G76" s="2884"/>
      <c r="H76" s="2885"/>
      <c r="I76" s="2884"/>
      <c r="J76" s="2890"/>
      <c r="K76" s="2890"/>
      <c r="L76" s="1253"/>
      <c r="M76" s="2894"/>
      <c r="N76" s="2895"/>
      <c r="O76" s="2898"/>
      <c r="P76" s="2900"/>
      <c r="Q76" s="2892"/>
      <c r="R76" s="2880"/>
      <c r="T76" s="425" t="s">
        <v>1795</v>
      </c>
      <c r="U76" s="64"/>
      <c r="V76" s="64"/>
      <c r="W76" s="64"/>
      <c r="X76" s="64"/>
      <c r="Y76" s="64"/>
      <c r="Z76"/>
    </row>
    <row r="77" spans="1:26">
      <c r="A77" s="2882" t="s">
        <v>3048</v>
      </c>
      <c r="B77" s="2883"/>
      <c r="C77" s="2889"/>
      <c r="D77" s="2891"/>
      <c r="E77" s="2891"/>
      <c r="F77" s="2891"/>
      <c r="G77" s="2883"/>
      <c r="H77" s="2886"/>
      <c r="I77" s="2883"/>
      <c r="J77" s="2891"/>
      <c r="K77" s="2891"/>
      <c r="L77" s="1248"/>
      <c r="M77" s="2889"/>
      <c r="N77" s="2896"/>
      <c r="O77" s="2899"/>
      <c r="P77" s="2901"/>
      <c r="Q77" s="2893"/>
      <c r="R77" s="2881"/>
      <c r="T77" s="425" t="s">
        <v>1796</v>
      </c>
      <c r="U77" s="64"/>
      <c r="V77" s="64"/>
      <c r="W77" s="64"/>
      <c r="X77" s="64"/>
      <c r="Y77" s="64"/>
      <c r="Z77"/>
    </row>
    <row r="78" spans="1:26">
      <c r="A78" s="1218" t="s">
        <v>3049</v>
      </c>
      <c r="B78" s="1219" t="s">
        <v>3050</v>
      </c>
      <c r="C78" s="1220" t="s">
        <v>391</v>
      </c>
      <c r="D78" s="1232" t="str">
        <f t="shared" ref="D78:H79" si="5">+C78</f>
        <v>No</v>
      </c>
      <c r="E78" s="1233" t="str">
        <f t="shared" si="5"/>
        <v>No</v>
      </c>
      <c r="F78" s="1234" t="str">
        <f t="shared" si="5"/>
        <v>No</v>
      </c>
      <c r="G78" s="1224" t="str">
        <f t="shared" si="5"/>
        <v>No</v>
      </c>
      <c r="H78" s="1225" t="str">
        <f t="shared" si="5"/>
        <v>No</v>
      </c>
      <c r="I78" s="1226" t="s">
        <v>391</v>
      </c>
      <c r="J78" s="1235" t="s">
        <v>391</v>
      </c>
      <c r="K78" s="1233" t="s">
        <v>391</v>
      </c>
      <c r="L78" s="1236" t="str">
        <f>+K78</f>
        <v>No</v>
      </c>
      <c r="M78" s="1224" t="s">
        <v>391</v>
      </c>
      <c r="N78" s="1237" t="s">
        <v>391</v>
      </c>
      <c r="O78" s="1238" t="s">
        <v>391</v>
      </c>
      <c r="P78" s="1235" t="s">
        <v>391</v>
      </c>
      <c r="Q78" s="1233" t="s">
        <v>391</v>
      </c>
      <c r="R78" s="1236" t="s">
        <v>391</v>
      </c>
      <c r="T78"/>
      <c r="U78"/>
      <c r="V78"/>
      <c r="W78"/>
      <c r="X78"/>
      <c r="Y78"/>
      <c r="Z78"/>
    </row>
    <row r="79" spans="1:26">
      <c r="A79" s="1218" t="s">
        <v>3051</v>
      </c>
      <c r="B79" s="1219" t="s">
        <v>3052</v>
      </c>
      <c r="C79" s="1220" t="s">
        <v>391</v>
      </c>
      <c r="D79" s="1232" t="str">
        <f t="shared" si="5"/>
        <v>No</v>
      </c>
      <c r="E79" s="1233" t="str">
        <f t="shared" si="5"/>
        <v>No</v>
      </c>
      <c r="F79" s="1234" t="str">
        <f t="shared" si="5"/>
        <v>No</v>
      </c>
      <c r="G79" s="1224" t="str">
        <f t="shared" si="5"/>
        <v>No</v>
      </c>
      <c r="H79" s="1225" t="str">
        <f t="shared" si="5"/>
        <v>No</v>
      </c>
      <c r="I79" s="1226" t="s">
        <v>391</v>
      </c>
      <c r="J79" s="1235" t="s">
        <v>391</v>
      </c>
      <c r="K79" s="1233" t="s">
        <v>391</v>
      </c>
      <c r="L79" s="1236" t="str">
        <f>+K79</f>
        <v>No</v>
      </c>
      <c r="M79" s="1224" t="s">
        <v>391</v>
      </c>
      <c r="N79" s="1237" t="s">
        <v>391</v>
      </c>
      <c r="O79" s="1238" t="s">
        <v>391</v>
      </c>
      <c r="P79" s="1235" t="s">
        <v>391</v>
      </c>
      <c r="Q79" s="1233" t="s">
        <v>391</v>
      </c>
      <c r="R79" s="1236" t="s">
        <v>391</v>
      </c>
      <c r="T79" s="573" t="s">
        <v>1797</v>
      </c>
      <c r="U79"/>
      <c r="V79"/>
      <c r="W79"/>
      <c r="X79"/>
      <c r="Y79"/>
      <c r="Z79"/>
    </row>
    <row r="80" spans="1:26" s="1286" customFormat="1">
      <c r="A80" s="1268"/>
      <c r="B80" s="1269"/>
      <c r="C80" s="1270"/>
      <c r="D80" s="1295"/>
      <c r="E80" s="1295"/>
      <c r="F80" s="1295"/>
      <c r="G80" s="1295"/>
      <c r="H80" s="1296"/>
      <c r="I80" s="1297"/>
      <c r="J80" s="1295"/>
      <c r="K80" s="1295"/>
      <c r="L80" s="1295"/>
      <c r="M80" s="1298"/>
      <c r="N80" s="1298"/>
      <c r="O80" s="1298"/>
      <c r="P80" s="1298"/>
      <c r="Q80" s="1298"/>
      <c r="R80" s="1299"/>
      <c r="T80" s="573" t="s">
        <v>1798</v>
      </c>
      <c r="U80"/>
      <c r="V80"/>
      <c r="W80"/>
      <c r="X80"/>
      <c r="Y80"/>
      <c r="Z80"/>
    </row>
    <row r="81" spans="1:26">
      <c r="A81" s="2887" t="s">
        <v>3053</v>
      </c>
      <c r="B81" s="2884"/>
      <c r="C81" s="2888"/>
      <c r="D81" s="2890"/>
      <c r="E81" s="2890"/>
      <c r="F81" s="2890"/>
      <c r="G81" s="2884"/>
      <c r="H81" s="2885"/>
      <c r="I81" s="2884"/>
      <c r="J81" s="2890"/>
      <c r="K81" s="2890"/>
      <c r="L81" s="1253"/>
      <c r="M81" s="2894"/>
      <c r="N81" s="2895"/>
      <c r="O81" s="2898"/>
      <c r="P81" s="2900"/>
      <c r="Q81" s="2892"/>
      <c r="R81" s="2880"/>
      <c r="T81" s="573"/>
      <c r="U81"/>
      <c r="V81"/>
      <c r="W81"/>
      <c r="X81"/>
      <c r="Y81"/>
      <c r="Z81"/>
    </row>
    <row r="82" spans="1:26">
      <c r="A82" s="2882" t="s">
        <v>3054</v>
      </c>
      <c r="B82" s="2883"/>
      <c r="C82" s="2889"/>
      <c r="D82" s="2891"/>
      <c r="E82" s="2891"/>
      <c r="F82" s="2891"/>
      <c r="G82" s="2883"/>
      <c r="H82" s="2886"/>
      <c r="I82" s="2883"/>
      <c r="J82" s="2891"/>
      <c r="K82" s="2891"/>
      <c r="L82" s="1248"/>
      <c r="M82" s="2889"/>
      <c r="N82" s="2896"/>
      <c r="O82" s="2899"/>
      <c r="P82" s="2901"/>
      <c r="Q82" s="2893"/>
      <c r="R82" s="2881"/>
      <c r="T82"/>
      <c r="U82"/>
      <c r="V82"/>
      <c r="W82"/>
      <c r="X82"/>
      <c r="Y82"/>
      <c r="Z82"/>
    </row>
    <row r="83" spans="1:26">
      <c r="A83" s="1218" t="s">
        <v>3055</v>
      </c>
      <c r="B83" s="1219" t="s">
        <v>3056</v>
      </c>
      <c r="C83" s="1220" t="s">
        <v>391</v>
      </c>
      <c r="D83" s="1232" t="str">
        <f>+C83</f>
        <v>No</v>
      </c>
      <c r="E83" s="1233" t="str">
        <f>+D83</f>
        <v>No</v>
      </c>
      <c r="F83" s="1234" t="str">
        <f>+E83</f>
        <v>No</v>
      </c>
      <c r="G83" s="1224" t="str">
        <f>+F83</f>
        <v>No</v>
      </c>
      <c r="H83" s="1225" t="str">
        <f>+G83</f>
        <v>No</v>
      </c>
      <c r="I83" s="1226" t="s">
        <v>391</v>
      </c>
      <c r="J83" s="1235" t="s">
        <v>391</v>
      </c>
      <c r="K83" s="1233" t="s">
        <v>391</v>
      </c>
      <c r="L83" s="1236" t="str">
        <f>+K83</f>
        <v>No</v>
      </c>
      <c r="M83" s="1224" t="s">
        <v>391</v>
      </c>
      <c r="N83" s="1237" t="s">
        <v>391</v>
      </c>
      <c r="O83" s="1238" t="s">
        <v>391</v>
      </c>
      <c r="P83" s="1235" t="s">
        <v>391</v>
      </c>
      <c r="Q83" s="1233" t="s">
        <v>391</v>
      </c>
      <c r="R83" s="1236" t="s">
        <v>391</v>
      </c>
      <c r="T83"/>
      <c r="U83"/>
      <c r="V83"/>
      <c r="W83"/>
      <c r="X83"/>
      <c r="Y83"/>
      <c r="Z83"/>
    </row>
    <row r="84" spans="1:26">
      <c r="A84" s="2887" t="s">
        <v>3057</v>
      </c>
      <c r="B84" s="2884"/>
      <c r="C84" s="2888"/>
      <c r="D84" s="2890"/>
      <c r="E84" s="2890"/>
      <c r="F84" s="2902"/>
      <c r="G84" s="2887"/>
      <c r="H84" s="2885"/>
      <c r="I84" s="2904"/>
      <c r="J84" s="2890"/>
      <c r="K84" s="2890"/>
      <c r="L84" s="1300"/>
      <c r="M84" s="2906"/>
      <c r="N84" s="2908"/>
      <c r="O84" s="2910"/>
      <c r="P84" s="2900"/>
      <c r="Q84" s="2892"/>
      <c r="R84" s="2880"/>
    </row>
    <row r="85" spans="1:26">
      <c r="A85" s="2882" t="s">
        <v>3058</v>
      </c>
      <c r="B85" s="2883"/>
      <c r="C85" s="2889"/>
      <c r="D85" s="2891"/>
      <c r="E85" s="2891"/>
      <c r="F85" s="2903"/>
      <c r="G85" s="2882"/>
      <c r="H85" s="2886"/>
      <c r="I85" s="2905"/>
      <c r="J85" s="2891"/>
      <c r="K85" s="2891"/>
      <c r="L85" s="1301"/>
      <c r="M85" s="2907"/>
      <c r="N85" s="2909"/>
      <c r="O85" s="2911"/>
      <c r="P85" s="2901"/>
      <c r="Q85" s="2893"/>
      <c r="R85" s="2881"/>
    </row>
    <row r="86" spans="1:26">
      <c r="A86" s="1218" t="s">
        <v>3017</v>
      </c>
      <c r="B86" s="1219" t="s">
        <v>3059</v>
      </c>
      <c r="C86" s="1220" t="s">
        <v>391</v>
      </c>
      <c r="D86" s="1232" t="str">
        <f t="shared" ref="D86:H89" si="6">+C86</f>
        <v>No</v>
      </c>
      <c r="E86" s="1233" t="str">
        <f t="shared" si="6"/>
        <v>No</v>
      </c>
      <c r="F86" s="1234" t="str">
        <f t="shared" si="6"/>
        <v>No</v>
      </c>
      <c r="G86" s="1224" t="str">
        <f t="shared" si="6"/>
        <v>No</v>
      </c>
      <c r="H86" s="1225" t="str">
        <f t="shared" si="6"/>
        <v>No</v>
      </c>
      <c r="I86" s="1226" t="s">
        <v>391</v>
      </c>
      <c r="J86" s="1235" t="s">
        <v>391</v>
      </c>
      <c r="K86" s="1233" t="s">
        <v>391</v>
      </c>
      <c r="L86" s="1236" t="str">
        <f>+K86</f>
        <v>No</v>
      </c>
      <c r="M86" s="1224" t="s">
        <v>391</v>
      </c>
      <c r="N86" s="1237" t="s">
        <v>391</v>
      </c>
      <c r="O86" s="1238" t="s">
        <v>391</v>
      </c>
      <c r="P86" s="1235" t="s">
        <v>391</v>
      </c>
      <c r="Q86" s="1233" t="s">
        <v>391</v>
      </c>
      <c r="R86" s="1236" t="s">
        <v>391</v>
      </c>
    </row>
    <row r="87" spans="1:26">
      <c r="A87" s="1218" t="s">
        <v>3060</v>
      </c>
      <c r="B87" s="1219" t="s">
        <v>3061</v>
      </c>
      <c r="C87" s="1220" t="s">
        <v>391</v>
      </c>
      <c r="D87" s="1232" t="str">
        <f t="shared" si="6"/>
        <v>No</v>
      </c>
      <c r="E87" s="1233" t="str">
        <f t="shared" si="6"/>
        <v>No</v>
      </c>
      <c r="F87" s="1234" t="str">
        <f t="shared" si="6"/>
        <v>No</v>
      </c>
      <c r="G87" s="1224" t="str">
        <f t="shared" si="6"/>
        <v>No</v>
      </c>
      <c r="H87" s="1225" t="str">
        <f t="shared" si="6"/>
        <v>No</v>
      </c>
      <c r="I87" s="1226" t="s">
        <v>391</v>
      </c>
      <c r="J87" s="1235" t="s">
        <v>391</v>
      </c>
      <c r="K87" s="1233" t="s">
        <v>391</v>
      </c>
      <c r="L87" s="1236" t="str">
        <f>+K87</f>
        <v>No</v>
      </c>
      <c r="M87" s="1224" t="s">
        <v>391</v>
      </c>
      <c r="N87" s="1237" t="s">
        <v>391</v>
      </c>
      <c r="O87" s="1238" t="s">
        <v>391</v>
      </c>
      <c r="P87" s="1235" t="s">
        <v>391</v>
      </c>
      <c r="Q87" s="1233" t="s">
        <v>391</v>
      </c>
      <c r="R87" s="1236" t="s">
        <v>391</v>
      </c>
    </row>
    <row r="88" spans="1:26">
      <c r="A88" s="1218" t="s">
        <v>3062</v>
      </c>
      <c r="B88" s="1219" t="s">
        <v>3063</v>
      </c>
      <c r="C88" s="1220" t="s">
        <v>391</v>
      </c>
      <c r="D88" s="1232" t="str">
        <f t="shared" si="6"/>
        <v>No</v>
      </c>
      <c r="E88" s="1233" t="str">
        <f t="shared" si="6"/>
        <v>No</v>
      </c>
      <c r="F88" s="1234" t="str">
        <f t="shared" si="6"/>
        <v>No</v>
      </c>
      <c r="G88" s="1224" t="str">
        <f t="shared" si="6"/>
        <v>No</v>
      </c>
      <c r="H88" s="1225" t="str">
        <f t="shared" si="6"/>
        <v>No</v>
      </c>
      <c r="I88" s="1226" t="s">
        <v>391</v>
      </c>
      <c r="J88" s="1235" t="s">
        <v>391</v>
      </c>
      <c r="K88" s="1233" t="s">
        <v>391</v>
      </c>
      <c r="L88" s="1236" t="str">
        <f>+K88</f>
        <v>No</v>
      </c>
      <c r="M88" s="1224" t="s">
        <v>391</v>
      </c>
      <c r="N88" s="1237" t="s">
        <v>391</v>
      </c>
      <c r="O88" s="1238" t="s">
        <v>391</v>
      </c>
      <c r="P88" s="1235" t="s">
        <v>391</v>
      </c>
      <c r="Q88" s="1233" t="s">
        <v>391</v>
      </c>
      <c r="R88" s="1236" t="s">
        <v>391</v>
      </c>
    </row>
    <row r="89" spans="1:26">
      <c r="A89" s="1218" t="s">
        <v>3064</v>
      </c>
      <c r="B89" s="1219" t="s">
        <v>3065</v>
      </c>
      <c r="C89" s="1220" t="s">
        <v>391</v>
      </c>
      <c r="D89" s="1232" t="str">
        <f t="shared" si="6"/>
        <v>No</v>
      </c>
      <c r="E89" s="1233" t="str">
        <f t="shared" si="6"/>
        <v>No</v>
      </c>
      <c r="F89" s="1234" t="str">
        <f t="shared" si="6"/>
        <v>No</v>
      </c>
      <c r="G89" s="1224" t="str">
        <f t="shared" si="6"/>
        <v>No</v>
      </c>
      <c r="H89" s="1225" t="str">
        <f t="shared" si="6"/>
        <v>No</v>
      </c>
      <c r="I89" s="1226" t="s">
        <v>391</v>
      </c>
      <c r="J89" s="1235" t="s">
        <v>391</v>
      </c>
      <c r="K89" s="1233" t="s">
        <v>391</v>
      </c>
      <c r="L89" s="1236" t="str">
        <f>+K89</f>
        <v>No</v>
      </c>
      <c r="M89" s="1224" t="s">
        <v>391</v>
      </c>
      <c r="N89" s="1237" t="s">
        <v>391</v>
      </c>
      <c r="O89" s="1238" t="s">
        <v>391</v>
      </c>
      <c r="P89" s="1235" t="s">
        <v>391</v>
      </c>
      <c r="Q89" s="1233" t="s">
        <v>391</v>
      </c>
      <c r="R89" s="1236" t="s">
        <v>391</v>
      </c>
    </row>
    <row r="90" spans="1:26" s="1286" customFormat="1">
      <c r="A90" s="1268"/>
      <c r="B90" s="1269"/>
      <c r="C90" s="1270"/>
      <c r="D90" s="1295"/>
      <c r="E90" s="1295"/>
      <c r="F90" s="1295"/>
      <c r="G90" s="1295"/>
      <c r="H90" s="1296"/>
      <c r="I90" s="1297"/>
      <c r="J90" s="1295"/>
      <c r="K90" s="1295"/>
      <c r="L90" s="1295"/>
      <c r="M90" s="1298"/>
      <c r="N90" s="1298"/>
      <c r="O90" s="1298"/>
      <c r="P90" s="1298"/>
      <c r="Q90" s="1298"/>
      <c r="R90" s="1299"/>
    </row>
    <row r="91" spans="1:26">
      <c r="A91" s="2887" t="s">
        <v>3066</v>
      </c>
      <c r="B91" s="2884"/>
      <c r="C91" s="2888"/>
      <c r="D91" s="2890"/>
      <c r="E91" s="2890"/>
      <c r="F91" s="2890"/>
      <c r="G91" s="2884"/>
      <c r="H91" s="2885"/>
      <c r="I91" s="2884"/>
      <c r="J91" s="2890"/>
      <c r="K91" s="2890"/>
      <c r="L91" s="1253"/>
      <c r="M91" s="2894"/>
      <c r="N91" s="2895"/>
      <c r="O91" s="2898"/>
      <c r="P91" s="2900"/>
      <c r="Q91" s="2892"/>
      <c r="R91" s="2880"/>
    </row>
    <row r="92" spans="1:26">
      <c r="A92" s="2882" t="s">
        <v>3067</v>
      </c>
      <c r="B92" s="2883"/>
      <c r="C92" s="2889"/>
      <c r="D92" s="2891"/>
      <c r="E92" s="2891"/>
      <c r="F92" s="2891"/>
      <c r="G92" s="2883"/>
      <c r="H92" s="2886"/>
      <c r="I92" s="2883"/>
      <c r="J92" s="2891"/>
      <c r="K92" s="2891"/>
      <c r="L92" s="1248"/>
      <c r="M92" s="2889"/>
      <c r="N92" s="2896"/>
      <c r="O92" s="2899"/>
      <c r="P92" s="2901"/>
      <c r="Q92" s="2893"/>
      <c r="R92" s="2881"/>
    </row>
    <row r="93" spans="1:26">
      <c r="A93" s="1218" t="s">
        <v>3068</v>
      </c>
      <c r="B93" s="1219" t="s">
        <v>3069</v>
      </c>
      <c r="C93" s="1220" t="s">
        <v>392</v>
      </c>
      <c r="D93" s="1232" t="s">
        <v>391</v>
      </c>
      <c r="E93" s="1222">
        <v>310</v>
      </c>
      <c r="F93" s="1223">
        <f>SUM(D93:E93)</f>
        <v>310</v>
      </c>
      <c r="G93" s="1249" t="s">
        <v>363</v>
      </c>
      <c r="H93" s="1254" t="s">
        <v>363</v>
      </c>
      <c r="I93" s="1255" t="s">
        <v>363</v>
      </c>
      <c r="J93" s="1235" t="s">
        <v>391</v>
      </c>
      <c r="K93" s="1222">
        <v>150</v>
      </c>
      <c r="L93" s="1252">
        <f>SUM(J93:K93)</f>
        <v>150</v>
      </c>
      <c r="M93" s="1224" t="s">
        <v>391</v>
      </c>
      <c r="N93" s="1230">
        <v>170</v>
      </c>
      <c r="O93" s="1231">
        <f>SUM(N93)</f>
        <v>170</v>
      </c>
      <c r="P93" s="1235" t="s">
        <v>391</v>
      </c>
      <c r="Q93" s="1222">
        <v>500</v>
      </c>
      <c r="R93" s="1228">
        <f>SUM(P93:Q93)</f>
        <v>500</v>
      </c>
    </row>
    <row r="94" spans="1:26" s="1286" customFormat="1">
      <c r="A94" s="1268"/>
      <c r="B94" s="1269"/>
      <c r="C94" s="1270"/>
      <c r="D94" s="1295"/>
      <c r="E94" s="1271"/>
      <c r="F94" s="1271"/>
      <c r="G94" s="1270"/>
      <c r="H94" s="1270"/>
      <c r="I94" s="1270"/>
      <c r="J94" s="1295"/>
      <c r="K94" s="1271"/>
      <c r="L94" s="1285"/>
      <c r="M94" s="1298"/>
      <c r="N94" s="1274"/>
      <c r="O94" s="1274"/>
      <c r="P94" s="1298"/>
      <c r="Q94" s="1274"/>
      <c r="R94" s="1302"/>
    </row>
    <row r="95" spans="1:26">
      <c r="A95" s="2887" t="s">
        <v>3070</v>
      </c>
      <c r="B95" s="2884"/>
      <c r="C95" s="2888"/>
      <c r="D95" s="2890"/>
      <c r="E95" s="2890"/>
      <c r="F95" s="2890"/>
      <c r="G95" s="2884"/>
      <c r="H95" s="2885"/>
      <c r="I95" s="2884"/>
      <c r="J95" s="2890"/>
      <c r="K95" s="2890"/>
      <c r="L95" s="1253"/>
      <c r="M95" s="2894"/>
      <c r="N95" s="2895"/>
      <c r="O95" s="2898"/>
      <c r="P95" s="2900"/>
      <c r="Q95" s="2892"/>
      <c r="R95" s="2880"/>
    </row>
    <row r="96" spans="1:26">
      <c r="A96" s="2882" t="s">
        <v>3071</v>
      </c>
      <c r="B96" s="2883"/>
      <c r="C96" s="2889"/>
      <c r="D96" s="2891"/>
      <c r="E96" s="2891"/>
      <c r="F96" s="2891"/>
      <c r="G96" s="2883"/>
      <c r="H96" s="2886"/>
      <c r="I96" s="2883"/>
      <c r="J96" s="2891"/>
      <c r="K96" s="2891"/>
      <c r="L96" s="1248"/>
      <c r="M96" s="2889"/>
      <c r="N96" s="2896"/>
      <c r="O96" s="2899"/>
      <c r="P96" s="2901"/>
      <c r="Q96" s="2893"/>
      <c r="R96" s="2881"/>
    </row>
    <row r="97" spans="1:18">
      <c r="A97" s="1303" t="s">
        <v>3072</v>
      </c>
      <c r="B97" s="1219" t="s">
        <v>3073</v>
      </c>
      <c r="C97" s="1304" t="s">
        <v>392</v>
      </c>
      <c r="D97" s="1222">
        <v>400</v>
      </c>
      <c r="E97" s="1222">
        <v>320</v>
      </c>
      <c r="F97" s="1223">
        <f>SUM(D97:E97)</f>
        <v>720</v>
      </c>
      <c r="G97" s="1249" t="s">
        <v>363</v>
      </c>
      <c r="H97" s="1254" t="s">
        <v>363</v>
      </c>
      <c r="I97" s="1255" t="s">
        <v>363</v>
      </c>
      <c r="J97" s="1227">
        <v>400</v>
      </c>
      <c r="K97" s="1222">
        <v>150</v>
      </c>
      <c r="L97" s="1228">
        <f>SUM(J97:K97)</f>
        <v>550</v>
      </c>
      <c r="M97" s="1229">
        <v>400</v>
      </c>
      <c r="N97" s="1230">
        <v>170</v>
      </c>
      <c r="O97" s="1231">
        <f>SUM(M97:N97)</f>
        <v>570</v>
      </c>
      <c r="P97" s="1227">
        <v>800</v>
      </c>
      <c r="Q97" s="1222">
        <v>600</v>
      </c>
      <c r="R97" s="1228">
        <f>SUM(P97:Q97)</f>
        <v>1400</v>
      </c>
    </row>
    <row r="98" spans="1:18">
      <c r="A98" s="1218" t="s">
        <v>3074</v>
      </c>
      <c r="B98" s="1219" t="s">
        <v>3075</v>
      </c>
      <c r="C98" s="1304" t="s">
        <v>392</v>
      </c>
      <c r="D98" s="1233" t="s">
        <v>3006</v>
      </c>
      <c r="E98" s="1233" t="s">
        <v>3006</v>
      </c>
      <c r="F98" s="1234" t="s">
        <v>3006</v>
      </c>
      <c r="G98" s="1249" t="s">
        <v>363</v>
      </c>
      <c r="H98" s="1254" t="s">
        <v>363</v>
      </c>
      <c r="I98" s="1255" t="s">
        <v>363</v>
      </c>
      <c r="J98" s="1235" t="s">
        <v>3006</v>
      </c>
      <c r="K98" s="1233" t="s">
        <v>3006</v>
      </c>
      <c r="L98" s="1236" t="s">
        <v>3006</v>
      </c>
      <c r="M98" s="1224" t="s">
        <v>3006</v>
      </c>
      <c r="N98" s="1237" t="s">
        <v>3006</v>
      </c>
      <c r="O98" s="1238" t="s">
        <v>3006</v>
      </c>
      <c r="P98" s="1227">
        <v>600</v>
      </c>
      <c r="Q98" s="1222">
        <v>500</v>
      </c>
      <c r="R98" s="1228">
        <f>SUM(P98:Q98)</f>
        <v>1100</v>
      </c>
    </row>
    <row r="99" spans="1:18" ht="15.75" thickBot="1">
      <c r="A99" s="1305" t="s">
        <v>3076</v>
      </c>
      <c r="B99" s="1306" t="s">
        <v>3077</v>
      </c>
      <c r="C99" s="1307" t="s">
        <v>392</v>
      </c>
      <c r="D99" s="1308">
        <v>600</v>
      </c>
      <c r="E99" s="1308">
        <v>110</v>
      </c>
      <c r="F99" s="1309">
        <f>SUM(D99:E99)</f>
        <v>710</v>
      </c>
      <c r="G99" s="1310" t="s">
        <v>363</v>
      </c>
      <c r="H99" s="1311" t="s">
        <v>363</v>
      </c>
      <c r="I99" s="1312" t="s">
        <v>363</v>
      </c>
      <c r="J99" s="1313">
        <v>600</v>
      </c>
      <c r="K99" s="1308">
        <v>150</v>
      </c>
      <c r="L99" s="1314">
        <f>SUM(J99:K99)</f>
        <v>750</v>
      </c>
      <c r="M99" s="1315">
        <v>600</v>
      </c>
      <c r="N99" s="1316">
        <v>170</v>
      </c>
      <c r="O99" s="1317">
        <f>SUM(M99:N99)</f>
        <v>770</v>
      </c>
      <c r="P99" s="1313">
        <v>600</v>
      </c>
      <c r="Q99" s="1308">
        <v>600</v>
      </c>
      <c r="R99" s="1314">
        <f>SUM(P99:Q99)</f>
        <v>1200</v>
      </c>
    </row>
    <row r="100" spans="1:18" ht="15.75" thickTop="1">
      <c r="A100" s="2897"/>
      <c r="B100" s="2897"/>
      <c r="C100" s="2897"/>
      <c r="D100" s="2897"/>
      <c r="E100" s="2897"/>
      <c r="F100" s="1318">
        <f>SUM(F97:F99)</f>
        <v>1430</v>
      </c>
      <c r="G100" s="1319"/>
      <c r="H100" s="1319"/>
      <c r="I100" s="1318"/>
      <c r="J100" s="1320"/>
      <c r="K100" s="1320"/>
      <c r="L100" s="1318">
        <f>SUM(L97:L99)</f>
        <v>1300</v>
      </c>
      <c r="O100" s="1245">
        <f>SUM(O97:O99)</f>
        <v>1340</v>
      </c>
      <c r="R100" s="1318">
        <f>SUM(R97:R99)</f>
        <v>3700</v>
      </c>
    </row>
    <row r="101" spans="1:18">
      <c r="A101" s="1321"/>
      <c r="B101" s="1321"/>
      <c r="C101" s="1321"/>
      <c r="D101" s="1321"/>
      <c r="E101" s="1321" t="s">
        <v>2949</v>
      </c>
      <c r="F101" s="1322">
        <f>+F100+F93+F75+F70+F55+F52+F46+F43+F33+F28+F18+F15</f>
        <v>11920</v>
      </c>
      <c r="I101" s="1323"/>
      <c r="L101" s="1322">
        <f>+L100+L93+L75+L70+L55+L52+L46+L43+L33+L28+L18+L15</f>
        <v>10850</v>
      </c>
      <c r="O101" s="1322">
        <f>+O100+O93+O75+O70+O55+O52+O46+O43+O33+O28+O18+O15</f>
        <v>11220</v>
      </c>
      <c r="P101" s="1322"/>
      <c r="Q101" s="1322"/>
      <c r="R101" s="1322">
        <f>+R100+R93+R75+R70+R55+R52+R46+R43+R33+R28+R18+R15</f>
        <v>56450</v>
      </c>
    </row>
    <row r="102" spans="1:18">
      <c r="A102" s="1321"/>
      <c r="B102" s="1321"/>
      <c r="C102" s="1321"/>
      <c r="D102" s="1321"/>
      <c r="E102" s="1321"/>
      <c r="F102" s="1323"/>
      <c r="I102" s="1323"/>
      <c r="L102" s="1323"/>
    </row>
  </sheetData>
  <mergeCells count="279">
    <mergeCell ref="P16:P17"/>
    <mergeCell ref="Q16:Q17"/>
    <mergeCell ref="R16:R17"/>
    <mergeCell ref="P4:R4"/>
    <mergeCell ref="N16:N17"/>
    <mergeCell ref="O16:O17"/>
    <mergeCell ref="N7:N8"/>
    <mergeCell ref="O7:O8"/>
    <mergeCell ref="Q7:Q8"/>
    <mergeCell ref="R7:R8"/>
    <mergeCell ref="P7:P8"/>
    <mergeCell ref="K7:K8"/>
    <mergeCell ref="L7:L8"/>
    <mergeCell ref="A8:B8"/>
    <mergeCell ref="M7:M8"/>
    <mergeCell ref="G7:G8"/>
    <mergeCell ref="H7:H8"/>
    <mergeCell ref="I7:I8"/>
    <mergeCell ref="J7:J8"/>
    <mergeCell ref="D4:F4"/>
    <mergeCell ref="G4:I4"/>
    <mergeCell ref="J4:L4"/>
    <mergeCell ref="M4:O4"/>
    <mergeCell ref="A7:B7"/>
    <mergeCell ref="C7:C8"/>
    <mergeCell ref="D7:D8"/>
    <mergeCell ref="E7:E8"/>
    <mergeCell ref="F7:F8"/>
    <mergeCell ref="M16:M17"/>
    <mergeCell ref="A16:B16"/>
    <mergeCell ref="C16:C17"/>
    <mergeCell ref="D16:D17"/>
    <mergeCell ref="E16:E17"/>
    <mergeCell ref="F16:F17"/>
    <mergeCell ref="A17:B17"/>
    <mergeCell ref="G16:G17"/>
    <mergeCell ref="H16:H17"/>
    <mergeCell ref="I16:I17"/>
    <mergeCell ref="J16:J17"/>
    <mergeCell ref="K16:K17"/>
    <mergeCell ref="A19:B19"/>
    <mergeCell ref="C19:C20"/>
    <mergeCell ref="D19:D20"/>
    <mergeCell ref="E19:E20"/>
    <mergeCell ref="F19:F20"/>
    <mergeCell ref="G19:G20"/>
    <mergeCell ref="A20:B20"/>
    <mergeCell ref="H19:H20"/>
    <mergeCell ref="I19:I20"/>
    <mergeCell ref="A29:B29"/>
    <mergeCell ref="C29:C30"/>
    <mergeCell ref="D29:D30"/>
    <mergeCell ref="E29:E30"/>
    <mergeCell ref="F29:F30"/>
    <mergeCell ref="K29:K30"/>
    <mergeCell ref="M29:M30"/>
    <mergeCell ref="A30:B30"/>
    <mergeCell ref="G29:G30"/>
    <mergeCell ref="H29:H30"/>
    <mergeCell ref="I29:I30"/>
    <mergeCell ref="J29:J30"/>
    <mergeCell ref="P19:P20"/>
    <mergeCell ref="Q19:Q20"/>
    <mergeCell ref="R19:R20"/>
    <mergeCell ref="N29:N30"/>
    <mergeCell ref="O29:O30"/>
    <mergeCell ref="N44:N45"/>
    <mergeCell ref="O44:O45"/>
    <mergeCell ref="P29:P30"/>
    <mergeCell ref="Q29:Q30"/>
    <mergeCell ref="R29:R30"/>
    <mergeCell ref="N19:N20"/>
    <mergeCell ref="P34:P35"/>
    <mergeCell ref="Q34:Q35"/>
    <mergeCell ref="R34:R35"/>
    <mergeCell ref="P44:P45"/>
    <mergeCell ref="Q44:Q45"/>
    <mergeCell ref="R44:R45"/>
    <mergeCell ref="I34:I35"/>
    <mergeCell ref="J34:J35"/>
    <mergeCell ref="O19:O20"/>
    <mergeCell ref="J19:J20"/>
    <mergeCell ref="K19:K20"/>
    <mergeCell ref="M19:M20"/>
    <mergeCell ref="K34:K35"/>
    <mergeCell ref="M34:M35"/>
    <mergeCell ref="N34:N35"/>
    <mergeCell ref="O34:O35"/>
    <mergeCell ref="A47:B47"/>
    <mergeCell ref="C47:C48"/>
    <mergeCell ref="D47:D48"/>
    <mergeCell ref="E47:E48"/>
    <mergeCell ref="F47:F48"/>
    <mergeCell ref="G47:G48"/>
    <mergeCell ref="A48:B48"/>
    <mergeCell ref="H47:H48"/>
    <mergeCell ref="A35:B35"/>
    <mergeCell ref="A44:B44"/>
    <mergeCell ref="C44:C45"/>
    <mergeCell ref="D44:D45"/>
    <mergeCell ref="E44:E45"/>
    <mergeCell ref="F44:F45"/>
    <mergeCell ref="C34:C35"/>
    <mergeCell ref="D34:D35"/>
    <mergeCell ref="A54:B54"/>
    <mergeCell ref="G53:G54"/>
    <mergeCell ref="H53:H54"/>
    <mergeCell ref="I53:I54"/>
    <mergeCell ref="J53:J54"/>
    <mergeCell ref="P47:P48"/>
    <mergeCell ref="Q47:Q48"/>
    <mergeCell ref="E34:E35"/>
    <mergeCell ref="F34:F35"/>
    <mergeCell ref="G34:G35"/>
    <mergeCell ref="H34:H35"/>
    <mergeCell ref="A53:B53"/>
    <mergeCell ref="C53:C54"/>
    <mergeCell ref="D53:D54"/>
    <mergeCell ref="E53:E54"/>
    <mergeCell ref="F53:F54"/>
    <mergeCell ref="A45:B45"/>
    <mergeCell ref="G44:G45"/>
    <mergeCell ref="H44:H45"/>
    <mergeCell ref="I44:I45"/>
    <mergeCell ref="J44:J45"/>
    <mergeCell ref="K44:K45"/>
    <mergeCell ref="M44:M45"/>
    <mergeCell ref="A34:B34"/>
    <mergeCell ref="R47:R48"/>
    <mergeCell ref="N53:N54"/>
    <mergeCell ref="O53:O54"/>
    <mergeCell ref="N59:N60"/>
    <mergeCell ref="O59:O60"/>
    <mergeCell ref="P53:P54"/>
    <mergeCell ref="Q53:Q54"/>
    <mergeCell ref="R53:R54"/>
    <mergeCell ref="N47:N48"/>
    <mergeCell ref="P56:P57"/>
    <mergeCell ref="Q56:Q57"/>
    <mergeCell ref="R56:R57"/>
    <mergeCell ref="P59:P60"/>
    <mergeCell ref="Q59:Q60"/>
    <mergeCell ref="R59:R60"/>
    <mergeCell ref="O47:O48"/>
    <mergeCell ref="J47:J48"/>
    <mergeCell ref="K47:K48"/>
    <mergeCell ref="M47:M48"/>
    <mergeCell ref="K56:K57"/>
    <mergeCell ref="M56:M57"/>
    <mergeCell ref="N56:N57"/>
    <mergeCell ref="O56:O57"/>
    <mergeCell ref="I47:I48"/>
    <mergeCell ref="K53:K54"/>
    <mergeCell ref="M53:M54"/>
    <mergeCell ref="J59:J60"/>
    <mergeCell ref="K59:K60"/>
    <mergeCell ref="M59:M60"/>
    <mergeCell ref="A56:B56"/>
    <mergeCell ref="A71:B71"/>
    <mergeCell ref="C71:C72"/>
    <mergeCell ref="D71:D72"/>
    <mergeCell ref="E71:E72"/>
    <mergeCell ref="F71:F72"/>
    <mergeCell ref="G71:G72"/>
    <mergeCell ref="A72:B72"/>
    <mergeCell ref="H71:H72"/>
    <mergeCell ref="A57:B57"/>
    <mergeCell ref="A59:B59"/>
    <mergeCell ref="C59:C60"/>
    <mergeCell ref="D59:D60"/>
    <mergeCell ref="E59:E60"/>
    <mergeCell ref="F59:F60"/>
    <mergeCell ref="C56:C57"/>
    <mergeCell ref="D56:D57"/>
    <mergeCell ref="I56:I57"/>
    <mergeCell ref="J56:J57"/>
    <mergeCell ref="E56:E57"/>
    <mergeCell ref="F56:F57"/>
    <mergeCell ref="G56:G57"/>
    <mergeCell ref="H56:H57"/>
    <mergeCell ref="I71:I72"/>
    <mergeCell ref="A76:B76"/>
    <mergeCell ref="C76:C77"/>
    <mergeCell ref="D76:D77"/>
    <mergeCell ref="E76:E77"/>
    <mergeCell ref="F76:F77"/>
    <mergeCell ref="A60:B60"/>
    <mergeCell ref="G59:G60"/>
    <mergeCell ref="H59:H60"/>
    <mergeCell ref="I59:I60"/>
    <mergeCell ref="N71:N72"/>
    <mergeCell ref="P81:P82"/>
    <mergeCell ref="Q81:Q82"/>
    <mergeCell ref="R81:R82"/>
    <mergeCell ref="O71:O72"/>
    <mergeCell ref="K76:K77"/>
    <mergeCell ref="M76:M77"/>
    <mergeCell ref="A77:B77"/>
    <mergeCell ref="G76:G77"/>
    <mergeCell ref="H76:H77"/>
    <mergeCell ref="I76:I77"/>
    <mergeCell ref="J76:J77"/>
    <mergeCell ref="Q71:Q72"/>
    <mergeCell ref="R71:R72"/>
    <mergeCell ref="N76:N77"/>
    <mergeCell ref="O76:O77"/>
    <mergeCell ref="J71:J72"/>
    <mergeCell ref="K71:K72"/>
    <mergeCell ref="M71:M72"/>
    <mergeCell ref="N81:N82"/>
    <mergeCell ref="O81:O82"/>
    <mergeCell ref="P71:P72"/>
    <mergeCell ref="P76:P77"/>
    <mergeCell ref="Q76:Q77"/>
    <mergeCell ref="R84:R85"/>
    <mergeCell ref="A85:B85"/>
    <mergeCell ref="G84:G85"/>
    <mergeCell ref="H84:H85"/>
    <mergeCell ref="I84:I85"/>
    <mergeCell ref="J84:J85"/>
    <mergeCell ref="K84:K85"/>
    <mergeCell ref="M84:M85"/>
    <mergeCell ref="C81:C82"/>
    <mergeCell ref="D81:D82"/>
    <mergeCell ref="E81:E82"/>
    <mergeCell ref="F81:F82"/>
    <mergeCell ref="G81:G82"/>
    <mergeCell ref="H81:H82"/>
    <mergeCell ref="I81:I82"/>
    <mergeCell ref="J81:J82"/>
    <mergeCell ref="N84:N85"/>
    <mergeCell ref="O84:O85"/>
    <mergeCell ref="M81:M82"/>
    <mergeCell ref="R76:R77"/>
    <mergeCell ref="A100:E100"/>
    <mergeCell ref="N95:N96"/>
    <mergeCell ref="O95:O96"/>
    <mergeCell ref="P95:P96"/>
    <mergeCell ref="Q95:Q96"/>
    <mergeCell ref="A81:B81"/>
    <mergeCell ref="H91:H92"/>
    <mergeCell ref="I91:I92"/>
    <mergeCell ref="J91:J92"/>
    <mergeCell ref="J95:J96"/>
    <mergeCell ref="K95:K96"/>
    <mergeCell ref="M95:M96"/>
    <mergeCell ref="O91:O92"/>
    <mergeCell ref="P91:P92"/>
    <mergeCell ref="A82:B82"/>
    <mergeCell ref="A84:B84"/>
    <mergeCell ref="C84:C85"/>
    <mergeCell ref="D84:D85"/>
    <mergeCell ref="E84:E85"/>
    <mergeCell ref="F84:F85"/>
    <mergeCell ref="P84:P85"/>
    <mergeCell ref="Q84:Q85"/>
    <mergeCell ref="K81:K82"/>
    <mergeCell ref="R95:R96"/>
    <mergeCell ref="A96:B96"/>
    <mergeCell ref="G95:G96"/>
    <mergeCell ref="H95:H96"/>
    <mergeCell ref="I95:I96"/>
    <mergeCell ref="A91:B91"/>
    <mergeCell ref="C91:C92"/>
    <mergeCell ref="D91:D92"/>
    <mergeCell ref="E91:E92"/>
    <mergeCell ref="F91:F92"/>
    <mergeCell ref="G91:G92"/>
    <mergeCell ref="R91:R92"/>
    <mergeCell ref="A92:B92"/>
    <mergeCell ref="A95:B95"/>
    <mergeCell ref="C95:C96"/>
    <mergeCell ref="D95:D96"/>
    <mergeCell ref="E95:E96"/>
    <mergeCell ref="F95:F96"/>
    <mergeCell ref="Q91:Q92"/>
    <mergeCell ref="K91:K92"/>
    <mergeCell ref="M91:M92"/>
    <mergeCell ref="N91:N92"/>
  </mergeCells>
  <printOptions horizontalCentered="1"/>
  <pageMargins left="0.45" right="0.45" top="1" bottom="0.75" header="0.3" footer="0.3"/>
  <pageSetup paperSize="3" scale="70" orientation="landscape" r:id="rId1"/>
  <rowBreaks count="2" manualBreakCount="2">
    <brk id="43" max="16383" man="1"/>
    <brk id="90"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77</vt:i4>
      </vt:variant>
      <vt:variant>
        <vt:lpstr>Named Ranges</vt:lpstr>
      </vt:variant>
      <vt:variant>
        <vt:i4>17</vt:i4>
      </vt:variant>
    </vt:vector>
  </HeadingPairs>
  <TitlesOfParts>
    <vt:vector size="94" baseType="lpstr">
      <vt:lpstr>Contracts</vt:lpstr>
      <vt:lpstr>Otis #2</vt:lpstr>
      <vt:lpstr>AP-01-13</vt:lpstr>
      <vt:lpstr>BLDG-02-06</vt:lpstr>
      <vt:lpstr>CS-08-08</vt:lpstr>
      <vt:lpstr>CFM-06-10</vt:lpstr>
      <vt:lpstr>CS-11-09</vt:lpstr>
      <vt:lpstr>cfm-08-10</vt:lpstr>
      <vt:lpstr>CFM-08-10 Fire Inspection</vt:lpstr>
      <vt:lpstr>CFM-08-10 Fire-Sec Equip&amp;Svc</vt:lpstr>
      <vt:lpstr>CFM-01-13</vt:lpstr>
      <vt:lpstr>CFM-01-14</vt:lpstr>
      <vt:lpstr>CFM-02-14</vt:lpstr>
      <vt:lpstr>CFM-03-14</vt:lpstr>
      <vt:lpstr>CFM-04-14</vt:lpstr>
      <vt:lpstr>ES-01-13</vt:lpstr>
      <vt:lpstr>ES-02-13</vt:lpstr>
      <vt:lpstr>ES-03-13</vt:lpstr>
      <vt:lpstr>FD-01-12</vt:lpstr>
      <vt:lpstr>FD-05-10</vt:lpstr>
      <vt:lpstr>FD-04-14</vt:lpstr>
      <vt:lpstr>HE-02-09</vt:lpstr>
      <vt:lpstr>PK-01-13</vt:lpstr>
      <vt:lpstr>POL-02-08</vt:lpstr>
      <vt:lpstr>POL-03-08</vt:lpstr>
      <vt:lpstr>PD-03-10</vt:lpstr>
      <vt:lpstr>PUR-04-07</vt:lpstr>
      <vt:lpstr>PUR-04-09</vt:lpstr>
      <vt:lpstr>PUR-07-09</vt:lpstr>
      <vt:lpstr>PUR-03-14</vt:lpstr>
      <vt:lpstr>PUR-01-14</vt:lpstr>
      <vt:lpstr>PUR-07-10</vt:lpstr>
      <vt:lpstr>PRO-01-11</vt:lpstr>
      <vt:lpstr>REC-01-13</vt:lpstr>
      <vt:lpstr>VM-09-10</vt:lpstr>
      <vt:lpstr>SB-01-10</vt:lpstr>
      <vt:lpstr>VM-23-10</vt:lpstr>
      <vt:lpstr>VM-05-14</vt:lpstr>
      <vt:lpstr>VM-05-13</vt:lpstr>
      <vt:lpstr>SB-01-11</vt:lpstr>
      <vt:lpstr>SB-01-12</vt:lpstr>
      <vt:lpstr>SB-01-13</vt:lpstr>
      <vt:lpstr>TR-01-13</vt:lpstr>
      <vt:lpstr>TR-02-13</vt:lpstr>
      <vt:lpstr>WU-11-11.</vt:lpstr>
      <vt:lpstr>WU-13-08</vt:lpstr>
      <vt:lpstr>WU-14-08</vt:lpstr>
      <vt:lpstr>WU-02-09</vt:lpstr>
      <vt:lpstr>WU-07-09</vt:lpstr>
      <vt:lpstr>WU-09-09</vt:lpstr>
      <vt:lpstr>WU-10-09</vt:lpstr>
      <vt:lpstr>WU-01-10</vt:lpstr>
      <vt:lpstr>WU-04-10</vt:lpstr>
      <vt:lpstr>WU-12-10</vt:lpstr>
      <vt:lpstr>WU-14-10</vt:lpstr>
      <vt:lpstr>WU-15-10</vt:lpstr>
      <vt:lpstr>WU-10-11</vt:lpstr>
      <vt:lpstr>WU-09-11</vt:lpstr>
      <vt:lpstr>WU-15-11</vt:lpstr>
      <vt:lpstr>WU-18-11</vt:lpstr>
      <vt:lpstr>WU-19-11</vt:lpstr>
      <vt:lpstr>WU-03-12</vt:lpstr>
      <vt:lpstr>WU-04-12</vt:lpstr>
      <vt:lpstr>WU-05-13</vt:lpstr>
      <vt:lpstr>WU-06-12</vt:lpstr>
      <vt:lpstr>WU 11-12</vt:lpstr>
      <vt:lpstr>WU 17-12</vt:lpstr>
      <vt:lpstr>WU-04-13</vt:lpstr>
      <vt:lpstr>WU-07-13</vt:lpstr>
      <vt:lpstr>WU-10-13</vt:lpstr>
      <vt:lpstr>WU-11-13</vt:lpstr>
      <vt:lpstr>WU-12-13</vt:lpstr>
      <vt:lpstr>WU-13-13</vt:lpstr>
      <vt:lpstr>WU-18-13</vt:lpstr>
      <vt:lpstr>WU-04-14</vt:lpstr>
      <vt:lpstr>WU-05-14</vt:lpstr>
      <vt:lpstr>WU-06-14</vt:lpstr>
      <vt:lpstr>'FD-01-12'!fdid</vt:lpstr>
      <vt:lpstr>'FD-04-14'!fdid</vt:lpstr>
      <vt:lpstr>'CFM-01-13'!Print_Area</vt:lpstr>
      <vt:lpstr>Contracts!Print_Area</vt:lpstr>
      <vt:lpstr>'ES-02-13'!Print_Area</vt:lpstr>
      <vt:lpstr>'FD-04-14'!Print_Area</vt:lpstr>
      <vt:lpstr>'PUR-01-14'!Print_Area</vt:lpstr>
      <vt:lpstr>'PUR-03-14'!Print_Area</vt:lpstr>
      <vt:lpstr>'VM-09-10'!Print_Area</vt:lpstr>
      <vt:lpstr>'WU-06-14'!Print_Area</vt:lpstr>
      <vt:lpstr>'WU-11-13'!Print_Area</vt:lpstr>
      <vt:lpstr>'CFM-01-13'!Print_Titles</vt:lpstr>
      <vt:lpstr>'CFM-08-10 Fire Inspection'!Print_Titles</vt:lpstr>
      <vt:lpstr>Contracts!Print_Titles</vt:lpstr>
      <vt:lpstr>'FD-04-14'!Print_Titles</vt:lpstr>
      <vt:lpstr>'FD-05-10'!Print_Titles</vt:lpstr>
      <vt:lpstr>'WU-11-13'!Print_Titles</vt:lpstr>
    </vt:vector>
  </TitlesOfParts>
  <Company>Purchasing Department</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roger.banks</dc:creator>
  <cp:lastModifiedBy>darlene.luna</cp:lastModifiedBy>
  <cp:lastPrinted>2015-01-27T20:30:12Z</cp:lastPrinted>
  <dcterms:created xsi:type="dcterms:W3CDTF">2008-06-19T18:58:30Z</dcterms:created>
  <dcterms:modified xsi:type="dcterms:W3CDTF">2015-04-13T20:23:23Z</dcterms:modified>
</cp:coreProperties>
</file>